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160" tabRatio="646" firstSheet="3" activeTab="5"/>
  </bookViews>
  <sheets>
    <sheet name="Guide to the worksheets" sheetId="1" r:id="rId1"/>
    <sheet name="(1) AHJ individuals' data" sheetId="2" r:id="rId2"/>
    <sheet name="(2) South pop 1774-1790" sheetId="3" r:id="rId3"/>
    <sheet name="(3) Class shares, AHJ vs. LW" sheetId="4" r:id="rId4"/>
    <sheet name="(4) Rates of return" sheetId="5" r:id="rId5"/>
    <sheet name="(5) Occ-group averages" sheetId="6" r:id="rId6"/>
    <sheet name="(6) Ranking farmers" sheetId="7" r:id="rId7"/>
    <sheet name="(7) Results" sheetId="8" r:id="rId8"/>
  </sheets>
  <definedNames/>
  <calcPr fullCalcOnLoad="1"/>
</workbook>
</file>

<file path=xl/sharedStrings.xml><?xml version="1.0" encoding="utf-8"?>
<sst xmlns="http://schemas.openxmlformats.org/spreadsheetml/2006/main" count="4694" uniqueCount="793">
  <si>
    <t>(6) Ranking farmers = Dividing rural wealthholders in the South in 1774, using AHJ probate data and LW weights</t>
  </si>
  <si>
    <t>Guide to the worksheets for the "Property 1774 South" file</t>
  </si>
  <si>
    <t>Insolvency Code</t>
  </si>
  <si>
    <t>Financial Assets</t>
  </si>
  <si>
    <t>uncorrected</t>
  </si>
  <si>
    <t>corrected</t>
  </si>
  <si>
    <t>AHJ-</t>
  </si>
  <si>
    <t>(C.1) AHJ's 32 decedents from urban Charleston, weighted:</t>
  </si>
  <si>
    <t>(C.2) Charleston directory, 1790</t>
  </si>
  <si>
    <t>Farmer, Husbandman, Yeoman</t>
  </si>
  <si>
    <t>Farmer and Blacksmith</t>
  </si>
  <si>
    <t xml:space="preserve">Not revised, August 2012. No reason to revise net worth when depreciation rates are changed.  </t>
  </si>
  <si>
    <t>Alternative 1774-based ratios for use in estimating the region's total property in 1800</t>
  </si>
  <si>
    <t>of gross prop inc</t>
  </si>
  <si>
    <t>Implied total $1000s</t>
  </si>
  <si>
    <t>All farmers' average =</t>
  </si>
  <si>
    <t>Total black</t>
  </si>
  <si>
    <t>Individuals' figures are</t>
  </si>
  <si>
    <t>Individuals' figures are</t>
  </si>
  <si>
    <t>0.76, but totals are.</t>
  </si>
  <si>
    <t>Jones w* results,</t>
  </si>
  <si>
    <t>Got neither servants/ slaves nor realty</t>
  </si>
  <si>
    <t>CAUTION: Not w*B.</t>
  </si>
  <si>
    <t>Just w*.</t>
  </si>
  <si>
    <t>from the wealth base to which the 6% rule is applied.</t>
  </si>
  <si>
    <t>This AHJ sample</t>
  </si>
  <si>
    <t>Among farm</t>
  </si>
  <si>
    <t>HH only,</t>
  </si>
  <si>
    <t>80-97 %iles</t>
  </si>
  <si>
    <t>80-97 %iles</t>
  </si>
  <si>
    <t>40-79 %iles</t>
  </si>
  <si>
    <t>Top 2%</t>
  </si>
  <si>
    <t>"1774a ratios", gross and net =&gt;</t>
  </si>
  <si>
    <t>"1774b ratios", gross and net =&gt;</t>
  </si>
  <si>
    <t>REMINDER: The net property incomes at 6% of the value of NIPA-type</t>
  </si>
  <si>
    <t>Urban commerce =</t>
  </si>
  <si>
    <t>Group 5 urban</t>
  </si>
  <si>
    <t>Merchant Plus Other Nonfarm Activity</t>
  </si>
  <si>
    <t>(% shares)</t>
  </si>
  <si>
    <t>worksheet (5)]</t>
  </si>
  <si>
    <t>assets do not equal 6% of net worth.  The main reason is the</t>
  </si>
  <si>
    <t>exclusion of liabilities, along with consumer and household assets,</t>
  </si>
  <si>
    <t>Orange Co., N.C.</t>
  </si>
  <si>
    <t>convert from wealth to NIPA-type property income</t>
  </si>
  <si>
    <t xml:space="preserve">Assets </t>
  </si>
  <si>
    <t>Assumed %</t>
  </si>
  <si>
    <t xml:space="preserve">assumed to </t>
  </si>
  <si>
    <t>(A.) Deriving Alice Hanson Jones' aggregates from the South's 298 decedents (as weighted by her)</t>
  </si>
  <si>
    <t>Nov 2010 and Jan 2011</t>
  </si>
  <si>
    <t>Estimated</t>
  </si>
  <si>
    <t>% of HHs</t>
  </si>
  <si>
    <t>In £</t>
  </si>
  <si>
    <t>Urban titled, professionals =</t>
  </si>
  <si>
    <t>Urban commerce =</t>
  </si>
  <si>
    <t>Manuf trades only</t>
  </si>
  <si>
    <t>Manuf &amp; construction trades</t>
  </si>
  <si>
    <t>Construction only</t>
  </si>
  <si>
    <t xml:space="preserve">Farmer, Husbandman, Yeoman ave. = </t>
  </si>
  <si>
    <t>Menial: Mariner (Not Captain)</t>
  </si>
  <si>
    <t>Titled, professional rural ave. =</t>
  </si>
  <si>
    <t xml:space="preserve">Commerce rural ave. = </t>
  </si>
  <si>
    <t>Manuf &amp; construct</t>
  </si>
  <si>
    <t>Farm operator</t>
  </si>
  <si>
    <t>Menial, male</t>
  </si>
  <si>
    <t>Females, widows</t>
  </si>
  <si>
    <t>Occupational</t>
  </si>
  <si>
    <t>group</t>
  </si>
  <si>
    <t>gross property income</t>
  </si>
  <si>
    <t>Urban =</t>
  </si>
  <si>
    <t>Rural and</t>
  </si>
  <si>
    <t>all other</t>
  </si>
  <si>
    <t>non-Charleston</t>
  </si>
  <si>
    <t>Estimated</t>
  </si>
  <si>
    <t>percentage</t>
  </si>
  <si>
    <t>of free</t>
  </si>
  <si>
    <t>household heads</t>
  </si>
  <si>
    <t>Slave income</t>
  </si>
  <si>
    <t>as a % of</t>
  </si>
  <si>
    <t>property income</t>
  </si>
  <si>
    <t>Occupational</t>
  </si>
  <si>
    <t>net income</t>
  </si>
  <si>
    <t>averages,</t>
  </si>
  <si>
    <t>Average</t>
  </si>
  <si>
    <t>gross</t>
  </si>
  <si>
    <t>income</t>
  </si>
  <si>
    <t>income</t>
  </si>
  <si>
    <t>slaveholding</t>
  </si>
  <si>
    <t>slaveholding</t>
  </si>
  <si>
    <t>In $</t>
  </si>
  <si>
    <t>0.76, but mean &amp; median are.</t>
  </si>
  <si>
    <t>The region's own-labor income 1774 [from "American incomes 1774" file, wksht 3]</t>
  </si>
  <si>
    <t>Rescode</t>
  </si>
  <si>
    <t>Female</t>
  </si>
  <si>
    <t>lated here</t>
  </si>
  <si>
    <t>Prodprsh</t>
  </si>
  <si>
    <t>Inventry</t>
  </si>
  <si>
    <t>Asset-defined class counts --</t>
  </si>
  <si>
    <t>Commerce, Charleston</t>
  </si>
  <si>
    <t>Real Estate</t>
  </si>
  <si>
    <t>Testacy Code</t>
  </si>
  <si>
    <t>Has Real Estate, From Deed           [All positive in Col. (21)]</t>
  </si>
  <si>
    <t>Innkeeper, Tavernkeeper, Victualler</t>
  </si>
  <si>
    <t>(22)</t>
  </si>
  <si>
    <t>(23)</t>
  </si>
  <si>
    <t>(24)</t>
  </si>
  <si>
    <t>(25)</t>
  </si>
  <si>
    <t>Got realty</t>
  </si>
  <si>
    <t>Servants and Slaves</t>
  </si>
  <si>
    <t>Producers' Durables</t>
  </si>
  <si>
    <t>Women.</t>
  </si>
  <si>
    <t xml:space="preserve">44's = </t>
  </si>
  <si>
    <t xml:space="preserve">40's = </t>
  </si>
  <si>
    <t>Yes, servants/ slaves, but no realty</t>
  </si>
  <si>
    <t>Occupation codes include:</t>
  </si>
  <si>
    <t>Free women</t>
  </si>
  <si>
    <t>Free children &amp; youths (&lt; 21)</t>
  </si>
  <si>
    <t xml:space="preserve"> </t>
  </si>
  <si>
    <t>(23.5% share)</t>
  </si>
  <si>
    <r>
      <t>(A.) Alice Hanson Jones's estimate of the population of the South in 1774</t>
    </r>
    <r>
      <rPr>
        <sz val="12"/>
        <rFont val="Arial"/>
        <family val="0"/>
      </rPr>
      <t xml:space="preserve"> (</t>
    </r>
    <r>
      <rPr>
        <i/>
        <sz val="12"/>
        <rFont val="Arial"/>
        <family val="0"/>
      </rPr>
      <t>American Colonial Wealth</t>
    </r>
    <r>
      <rPr>
        <sz val="12"/>
        <rFont val="Arial"/>
        <family val="0"/>
      </rPr>
      <t>, vol. III, p. 1793):</t>
    </r>
  </si>
  <si>
    <t>Queen Anne's County, Maryland, 1796-1804</t>
  </si>
  <si>
    <t>here from ICPSR</t>
  </si>
  <si>
    <t>Consumers' Perish-ables</t>
  </si>
  <si>
    <t>ID</t>
  </si>
  <si>
    <t>Total</t>
  </si>
  <si>
    <t>All wealthholders</t>
  </si>
  <si>
    <t>free wealthholders</t>
  </si>
  <si>
    <t>w-weighted</t>
  </si>
  <si>
    <t>forest, fish</t>
  </si>
  <si>
    <t>Planters, w/slaves</t>
  </si>
  <si>
    <t>Esquire, Gent</t>
  </si>
  <si>
    <t>income (£/yr)</t>
  </si>
  <si>
    <t>Sum minus</t>
  </si>
  <si>
    <t>printed total</t>
  </si>
  <si>
    <t>Printed</t>
  </si>
  <si>
    <t>total</t>
  </si>
  <si>
    <t>Correlations with net worth</t>
  </si>
  <si>
    <t>|</t>
  </si>
  <si>
    <t>w*B/w ratio &amp; NW</t>
  </si>
  <si>
    <t>Using AJH's 153,325 potential w'holders</t>
  </si>
  <si>
    <t>n = 28</t>
  </si>
  <si>
    <t>Ratio of total net property NIPA income to net income on realty and slaves</t>
  </si>
  <si>
    <t>(A.) Size distribution of net worth</t>
  </si>
  <si>
    <t>Lawyer, Notary, Judge</t>
  </si>
  <si>
    <t>Farmer and Wheelwright or Farmer and Other Artisan Occupation</t>
  </si>
  <si>
    <t>Here "income" is restricted to the kinds of income</t>
  </si>
  <si>
    <t>that would appear in the National Income and Product Acounts</t>
  </si>
  <si>
    <t>Portable Physical Wealth (Manual)</t>
  </si>
  <si>
    <t>Farmer and Large Landowner, "Planter" in South</t>
  </si>
  <si>
    <t>at $4.44/£,</t>
  </si>
  <si>
    <t>(The replications were unsuccessful to the extent of the differences shown here.)</t>
  </si>
  <si>
    <t>Given that the 1790 directory lists only 1,534 persons out of an estimated 2,380 free household heads (only 64.4%),</t>
  </si>
  <si>
    <t>LW occupational group</t>
  </si>
  <si>
    <t>Farmer and Fisherman</t>
  </si>
  <si>
    <t>Esquire, Gent</t>
  </si>
  <si>
    <t>Aug 2012 rev</t>
  </si>
  <si>
    <t>excluding</t>
  </si>
  <si>
    <t>depreciation</t>
  </si>
  <si>
    <t>on crops &amp;</t>
  </si>
  <si>
    <t>Revised wtd</t>
  </si>
  <si>
    <t>gross income</t>
  </si>
  <si>
    <t>£1000s</t>
  </si>
  <si>
    <t>or in $1000s,</t>
  </si>
  <si>
    <t>$1000s</t>
  </si>
  <si>
    <t>Urban titled, professionals =</t>
  </si>
  <si>
    <r>
      <t xml:space="preserve">Gross (interest and depreciation) with </t>
    </r>
    <r>
      <rPr>
        <b/>
        <sz val="12"/>
        <rFont val="Arial"/>
        <family val="0"/>
      </rPr>
      <t>LW</t>
    </r>
    <r>
      <rPr>
        <sz val="12"/>
        <rFont val="Arial"/>
        <family val="0"/>
      </rPr>
      <t xml:space="preserve"> household no's</t>
    </r>
  </si>
  <si>
    <t>Not revised, August 2012</t>
  </si>
  <si>
    <t>Revised, August 2012</t>
  </si>
  <si>
    <t>Average £</t>
  </si>
  <si>
    <t>net income</t>
  </si>
  <si>
    <t>annual rate of</t>
  </si>
  <si>
    <t>Decedent's Wealth (Net Worth)</t>
  </si>
  <si>
    <t>ICPSR occupation Code</t>
  </si>
  <si>
    <t>Adjustment Code</t>
  </si>
  <si>
    <t>(*Pasted and transposed from worksheet (5))</t>
  </si>
  <si>
    <t>wealthholder*</t>
  </si>
  <si>
    <t>With LW households</t>
  </si>
  <si>
    <t>added for the gross</t>
  </si>
  <si>
    <t>Peter Lindert,</t>
  </si>
  <si>
    <r>
      <t>Overview of the worksheets that follow</t>
    </r>
    <r>
      <rPr>
        <sz val="14"/>
        <color indexed="10"/>
        <rFont val="Arial"/>
        <family val="0"/>
      </rPr>
      <t>:</t>
    </r>
  </si>
  <si>
    <t>(n = 298, based on individuals probated in the South)</t>
  </si>
  <si>
    <t>(6) Ranking farmers = Dividing rural wealthholders in the South in 1774, using AHJ probate data and LW weights</t>
  </si>
  <si>
    <t>Alice Hanson Jones's South (excludes Delaware, Kentucky) as of 1790:</t>
  </si>
  <si>
    <t>States</t>
  </si>
  <si>
    <t>Male no-occ</t>
  </si>
  <si>
    <r>
      <t xml:space="preserve">For total pop, using </t>
    </r>
    <r>
      <rPr>
        <i/>
        <sz val="12"/>
        <rFont val="Arial"/>
        <family val="0"/>
      </rPr>
      <t xml:space="preserve">HSUS Bicentennial </t>
    </r>
    <r>
      <rPr>
        <sz val="12"/>
        <rFont val="Arial"/>
        <family val="0"/>
      </rPr>
      <t>for 1770 and 1780.</t>
    </r>
  </si>
  <si>
    <t xml:space="preserve">99's = </t>
  </si>
  <si>
    <t xml:space="preserve">98's = </t>
  </si>
  <si>
    <t>Two Digit County Identification Number</t>
  </si>
  <si>
    <t>Residence Code</t>
  </si>
  <si>
    <t>(3)</t>
  </si>
  <si>
    <t>(4)</t>
  </si>
  <si>
    <t>(5)</t>
  </si>
  <si>
    <t>(6)</t>
  </si>
  <si>
    <t>(7)</t>
  </si>
  <si>
    <t>(8)</t>
  </si>
  <si>
    <t>[This uses a</t>
  </si>
  <si>
    <t>Rural</t>
  </si>
  <si>
    <t>Asset patterns</t>
  </si>
  <si>
    <t>Occupation</t>
  </si>
  <si>
    <t>Doctor</t>
  </si>
  <si>
    <t>Black</t>
  </si>
  <si>
    <t>Probate-type</t>
  </si>
  <si>
    <t>Nonprobate-type</t>
  </si>
  <si>
    <t>Indentured</t>
  </si>
  <si>
    <t>Slave</t>
  </si>
  <si>
    <t>Men</t>
  </si>
  <si>
    <t>Weights from 3 NC counties, 1779-1782</t>
  </si>
  <si>
    <t>n = 12</t>
  </si>
  <si>
    <t>This adjustment has been added above.</t>
  </si>
  <si>
    <t>Producers' Perishables</t>
  </si>
  <si>
    <t>LW-revised</t>
  </si>
  <si>
    <t>Has Real Estate, From Deed and Land Grant     [All positive in Col. (21)]</t>
  </si>
  <si>
    <t>Has Real Estate, From Will    [All positive in Col. (21)]</t>
  </si>
  <si>
    <t>Children &amp; youths (&lt; 21)</t>
  </si>
  <si>
    <t>Real Estate Ownership Code</t>
  </si>
  <si>
    <t>Esquire, Gentleman, Gentlewoman</t>
  </si>
  <si>
    <t>SC</t>
  </si>
  <si>
    <t>Georgia</t>
  </si>
  <si>
    <t>Age Class Code</t>
  </si>
  <si>
    <t>Occupation Code</t>
  </si>
  <si>
    <t>This implies a rate of growth of 3.07% a year, 1774-1790.</t>
  </si>
  <si>
    <t>Livestok</t>
  </si>
  <si>
    <t>Equiphh</t>
  </si>
  <si>
    <t>Equipbus</t>
  </si>
  <si>
    <t>Construction only</t>
  </si>
  <si>
    <t>Manuf trades only</t>
  </si>
  <si>
    <t>Manuf trades = £44.41 = $197.18 (n = 4).</t>
  </si>
  <si>
    <t xml:space="preserve">Farmer, Husbandman, Yeoman ave. = </t>
  </si>
  <si>
    <t>Menial: Mariner (Not Captain)</t>
  </si>
  <si>
    <t>(n = 0)</t>
  </si>
  <si>
    <t>Sum of LW</t>
  </si>
  <si>
    <t>(AHJ's "*")</t>
  </si>
  <si>
    <t>which is the same as</t>
  </si>
  <si>
    <t>wtd gross</t>
  </si>
  <si>
    <t>inc * 0.76</t>
  </si>
  <si>
    <t>Sample n</t>
  </si>
  <si>
    <t>weights</t>
  </si>
  <si>
    <t>Titled, professional rural ave. =</t>
  </si>
  <si>
    <t>Prodprsh</t>
  </si>
  <si>
    <t>now has</t>
  </si>
  <si>
    <t>gross = net</t>
  </si>
  <si>
    <t>For crops</t>
  </si>
  <si>
    <t xml:space="preserve">now </t>
  </si>
  <si>
    <t>gross inc</t>
  </si>
  <si>
    <t>Wtd ave</t>
  </si>
  <si>
    <t>Cumulative</t>
  </si>
  <si>
    <t>weights</t>
  </si>
  <si>
    <t>Agriculture, forestry, fisheries</t>
  </si>
  <si>
    <t>Menial labor</t>
  </si>
  <si>
    <t>Female heads</t>
  </si>
  <si>
    <t>Finanw</t>
  </si>
  <si>
    <t>Baddebts</t>
  </si>
  <si>
    <t>Farmer and Merchant or Shopkeeper; Farmer and Innkeeper</t>
  </si>
  <si>
    <t>(Norfolk was only 2,959 in 1790, so was probably below 2,500 in 1774.)</t>
  </si>
  <si>
    <r>
      <t xml:space="preserve">using </t>
    </r>
    <r>
      <rPr>
        <i/>
        <sz val="12"/>
        <rFont val="Arial"/>
        <family val="0"/>
      </rPr>
      <t>HSUS Millennial</t>
    </r>
    <r>
      <rPr>
        <sz val="12"/>
        <rFont val="Arial"/>
        <family val="0"/>
      </rPr>
      <t>, Series Eg64.</t>
    </r>
  </si>
  <si>
    <t>weights to</t>
  </si>
  <si>
    <t>(28)</t>
  </si>
  <si>
    <t>(29)</t>
  </si>
  <si>
    <t>(27)</t>
  </si>
  <si>
    <t>Cities</t>
  </si>
  <si>
    <t>Conprsh</t>
  </si>
  <si>
    <t>Liabs</t>
  </si>
  <si>
    <t>This AHJ sample</t>
  </si>
  <si>
    <t>All</t>
  </si>
  <si>
    <t>Ave. gross property income</t>
  </si>
  <si>
    <t>income ($/yr)</t>
  </si>
  <si>
    <t>Calculating an urban share of the South's free white males over 16 in 1790, to represent  a share of 1774 "wealthholders":</t>
  </si>
  <si>
    <t>Notes</t>
  </si>
  <si>
    <t>Decedent No. Within County or Cluster</t>
  </si>
  <si>
    <t>(Not used in this study)</t>
  </si>
  <si>
    <t>(ones that were likely to be over 2,500 total population back in 1774)</t>
  </si>
  <si>
    <t>(26)</t>
  </si>
  <si>
    <t>Asset values have all been given their single decimal places, as instructed by AHJ and ICPSR (contrary to the ICPSR original, which inflated tenfold)</t>
  </si>
  <si>
    <t>Total Net Worth (NW) (GPW + Real Estate - Liabilities)</t>
  </si>
  <si>
    <t>Total Physical Wealth (TPW) (Real Estate + Portable Physical Wealth)</t>
  </si>
  <si>
    <t>LW occ</t>
  </si>
  <si>
    <t xml:space="preserve">Real estate </t>
  </si>
  <si>
    <t>Decedent's</t>
  </si>
  <si>
    <t>(20)</t>
  </si>
  <si>
    <t>Planters, w/slaves</t>
  </si>
  <si>
    <t>Shopkeeper</t>
  </si>
  <si>
    <t xml:space="preserve">The main difference here is that the 1790 directory assigned occupations to almost all the persons it listed.  </t>
  </si>
  <si>
    <t>(21)</t>
  </si>
  <si>
    <t>Assumed Portable Physical Wealth (Based on Results)</t>
  </si>
  <si>
    <t>Equipment, Household</t>
  </si>
  <si>
    <t>Rural (all other)</t>
  </si>
  <si>
    <t>Merchant</t>
  </si>
  <si>
    <t>Minister</t>
  </si>
  <si>
    <t>Interest</t>
  </si>
  <si>
    <t>Sex Code</t>
  </si>
  <si>
    <t>Officials &amp; professionals</t>
  </si>
  <si>
    <t>Percentage shares</t>
  </si>
  <si>
    <t>w*B-wtd</t>
  </si>
  <si>
    <r>
      <t>(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p. 2108)</t>
    </r>
  </si>
  <si>
    <t>Queen Annes Co., Md.</t>
  </si>
  <si>
    <t>Total income</t>
  </si>
  <si>
    <t>wealthholder*</t>
  </si>
  <si>
    <t>(Weighted averages after 0.76),</t>
  </si>
  <si>
    <t>Total</t>
  </si>
  <si>
    <t>Ages 25-44</t>
  </si>
  <si>
    <t>here, gross = net, in the August 2012 revision</t>
  </si>
  <si>
    <t>prod perishables</t>
  </si>
  <si>
    <t>Now for crops and producer perishables,</t>
  </si>
  <si>
    <t>gross = net income</t>
  </si>
  <si>
    <t>AUGUST 2012:</t>
  </si>
  <si>
    <t>(B.) US census 1790 --  States and cities</t>
  </si>
  <si>
    <t>No servants/ slaves, but got realty</t>
  </si>
  <si>
    <t>3 rural NC counties</t>
  </si>
  <si>
    <t>versus --</t>
  </si>
  <si>
    <r>
      <t xml:space="preserve">No Information on Real Estate   </t>
    </r>
    <r>
      <rPr>
        <sz val="12"/>
        <color indexed="10"/>
        <rFont val="Times New Roman"/>
        <family val="0"/>
      </rPr>
      <t xml:space="preserve"> [0, but two positive values]</t>
    </r>
  </si>
  <si>
    <t>Percentages of 298 decedents</t>
  </si>
  <si>
    <t>(Caution: Not yet a*-weighted)</t>
  </si>
  <si>
    <t>males 16 up,</t>
  </si>
  <si>
    <t>males</t>
  </si>
  <si>
    <t>females,</t>
  </si>
  <si>
    <t>free</t>
  </si>
  <si>
    <t>Got neither servants/ slaves nor realty</t>
  </si>
  <si>
    <t>n = 26</t>
  </si>
  <si>
    <t>Women</t>
  </si>
  <si>
    <t>Contrib's to gini</t>
  </si>
  <si>
    <t>AHJ cum wts</t>
  </si>
  <si>
    <t>White</t>
  </si>
  <si>
    <t>Has Real Estate, From Will, Deed, and Debt Book     [All positive in Col. (21)]</t>
  </si>
  <si>
    <t xml:space="preserve"> --</t>
  </si>
  <si>
    <t>under 16</t>
  </si>
  <si>
    <t>persons</t>
  </si>
  <si>
    <t>Widows</t>
  </si>
  <si>
    <t>Farmers, no slaves</t>
  </si>
  <si>
    <t>Deriving asset-defined class LW w* weights --</t>
  </si>
  <si>
    <t>The three cities / AHJ's region = 7,554 / 285518 or 2.6457%.</t>
  </si>
  <si>
    <t>(100-2.6457)/(100-4.8656), or 1.023334.</t>
  </si>
  <si>
    <t>Business Inventory</t>
  </si>
  <si>
    <t>Portwel</t>
  </si>
  <si>
    <t>Physwel</t>
  </si>
  <si>
    <t>Mixed Portable Physical Wealth</t>
  </si>
  <si>
    <t>Decedent Weight</t>
  </si>
  <si>
    <t>(1)</t>
  </si>
  <si>
    <t>(2)</t>
  </si>
  <si>
    <t>Portphys</t>
  </si>
  <si>
    <t>Black</t>
  </si>
  <si>
    <t>Got realty</t>
  </si>
  <si>
    <t>Asset-defined class AHJ w* weights --</t>
  </si>
  <si>
    <t>Asset-defined class counts --</t>
  </si>
  <si>
    <t>depreciation</t>
  </si>
  <si>
    <t>now multiplied by 0.76</t>
  </si>
  <si>
    <t>generate</t>
  </si>
  <si>
    <t>interest (6%) +</t>
  </si>
  <si>
    <r>
      <t xml:space="preserve">Has Real Estate, From Deed and Debt Book   </t>
    </r>
    <r>
      <rPr>
        <sz val="12"/>
        <color indexed="10"/>
        <rFont val="Times New Roman"/>
        <family val="0"/>
      </rPr>
      <t xml:space="preserve"> [Zeroes]</t>
    </r>
  </si>
  <si>
    <t>Total</t>
  </si>
  <si>
    <t>(100-2,6457)/(100-4.8656), or 1.023334.</t>
  </si>
  <si>
    <t>Government Official</t>
  </si>
  <si>
    <r>
      <t xml:space="preserve">For total pop, using </t>
    </r>
    <r>
      <rPr>
        <i/>
        <sz val="12"/>
        <rFont val="Arial"/>
        <family val="0"/>
      </rPr>
      <t>HSUS Millennial</t>
    </r>
    <r>
      <rPr>
        <sz val="12"/>
        <rFont val="Arial"/>
        <family val="0"/>
      </rPr>
      <t>, Series Eg169. Of which, whites = 149,120, using Series Eg170.</t>
    </r>
  </si>
  <si>
    <t>depreciation</t>
  </si>
  <si>
    <t>nat'l product</t>
  </si>
  <si>
    <t xml:space="preserve">alone </t>
  </si>
  <si>
    <t xml:space="preserve">Commerce rural ave. = </t>
  </si>
  <si>
    <t>Manuf &amp; construct</t>
  </si>
  <si>
    <t>Rates of interest and depreciation used to</t>
  </si>
  <si>
    <t>We calculate an urban share of the South's free white males over 16 in 1790, to represent  a share of 1774 "wealthholders":</t>
  </si>
  <si>
    <r>
      <t xml:space="preserve">Decedent's </t>
    </r>
    <r>
      <rPr>
        <i/>
        <sz val="12"/>
        <rFont val="Arial"/>
        <family val="0"/>
      </rPr>
      <t>w*B</t>
    </r>
    <r>
      <rPr>
        <sz val="12"/>
        <rFont val="Arial"/>
        <family val="0"/>
      </rPr>
      <t xml:space="preserve"> Weight</t>
    </r>
  </si>
  <si>
    <t>Charleston w-weight by (2.6457/4.8656), or 0.54376.</t>
  </si>
  <si>
    <t>Farmers, no slaves</t>
  </si>
  <si>
    <t>LW weights, before urban adjust't</t>
  </si>
  <si>
    <t>Real Estate type</t>
  </si>
  <si>
    <t>"Slave earnings divided 1774" and "indentured LF earnings 1774", both within the Excel file "Own-labor incomes 1774".</t>
  </si>
  <si>
    <t>County</t>
  </si>
  <si>
    <t>State</t>
  </si>
  <si>
    <t>Occupation description</t>
  </si>
  <si>
    <t>NW £, wtd</t>
  </si>
  <si>
    <t>(£703.9 times 0.76 =)</t>
  </si>
  <si>
    <t>AP7*(AP7-AR7)</t>
  </si>
  <si>
    <r>
      <t>LW</t>
    </r>
    <r>
      <rPr>
        <sz val="12"/>
        <rFont val="Arial"/>
        <family val="0"/>
      </rPr>
      <t xml:space="preserve">: Repeat AHJ weights within urban Charleston, </t>
    </r>
    <r>
      <rPr>
        <b/>
        <u val="single"/>
        <sz val="12"/>
        <rFont val="Arial"/>
        <family val="0"/>
      </rPr>
      <t>alter the rural weights</t>
    </r>
    <r>
      <rPr>
        <sz val="12"/>
        <rFont val="Arial"/>
        <family val="0"/>
      </rPr>
      <t xml:space="preserve"> to reflect</t>
    </r>
  </si>
  <si>
    <t>(£172.4 times 0.76 =)</t>
  </si>
  <si>
    <t>(rural NC / rural AHJ) ratios</t>
  </si>
  <si>
    <t xml:space="preserve">sum = </t>
  </si>
  <si>
    <t>Ratio,</t>
  </si>
  <si>
    <t>Has Real Estate, From Will and Account   [All positive in Col. (21)]</t>
  </si>
  <si>
    <t>Free black</t>
  </si>
  <si>
    <t>Condur</t>
  </si>
  <si>
    <t>Titled, professionals</t>
  </si>
  <si>
    <t>Realtval</t>
  </si>
  <si>
    <t>Gotreal</t>
  </si>
  <si>
    <t>Final estimates compared --</t>
  </si>
  <si>
    <t>Trying to replicate AHJ estimates with her weights --</t>
  </si>
  <si>
    <t>Jones w* results</t>
  </si>
  <si>
    <t>Net Worth (NW) (GPW + Real Estate - Liabilities)</t>
  </si>
  <si>
    <t>Portable (sum)</t>
  </si>
  <si>
    <t>Assumed( Results)</t>
  </si>
  <si>
    <t>Jones w*B results</t>
  </si>
  <si>
    <t>Top 10%:</t>
  </si>
  <si>
    <t>Top 20%:</t>
  </si>
  <si>
    <t>Next 40%:</t>
  </si>
  <si>
    <t>Yes, servants/ slaves, but no realty</t>
  </si>
  <si>
    <t>Urban County Seat or the Biggest Town in the County</t>
  </si>
  <si>
    <t>Another County or Country but Probated in this County</t>
  </si>
  <si>
    <t>Rural</t>
  </si>
  <si>
    <t>Trying to replicate AHJ estimates</t>
  </si>
  <si>
    <r>
      <t xml:space="preserve">positive valuations given for real estate, so </t>
    </r>
    <r>
      <rPr>
        <b/>
        <sz val="12"/>
        <rFont val="Times New Roman"/>
        <family val="0"/>
      </rPr>
      <t>59.4%</t>
    </r>
    <r>
      <rPr>
        <sz val="12"/>
        <rFont val="Times New Roman"/>
        <family val="0"/>
      </rPr>
      <t xml:space="preserve"> of Southern probates have valued realty.</t>
    </r>
  </si>
  <si>
    <t>Singlewoman, Occupation not Stated</t>
  </si>
  <si>
    <t>(B.3) Entire South</t>
  </si>
  <si>
    <t>Decedent's 5-Digit Identification Number</t>
  </si>
  <si>
    <t>Ratio of w*B to w</t>
  </si>
  <si>
    <t>(5 by subtraction)</t>
  </si>
  <si>
    <t>(Southern Colonies à la Alice Hanson Jones, thus excluding Delaware and Florida from the usual grouping of the South Atlantic states)</t>
  </si>
  <si>
    <t>Men with no occupation given</t>
  </si>
  <si>
    <t>(AP8-AP7)*(AP8-AR8+AP7-AR7)</t>
  </si>
  <si>
    <t>(£275.9 times 0.76 =)</t>
  </si>
  <si>
    <t>Baltimore town</t>
  </si>
  <si>
    <t>Correlation betw</t>
  </si>
  <si>
    <t>Farmer and Tanner</t>
  </si>
  <si>
    <t>Farmer and Weaver</t>
  </si>
  <si>
    <t>income at 6%</t>
  </si>
  <si>
    <t>Gross prop'ty</t>
  </si>
  <si>
    <t>Urban Charleston (rescode=1)</t>
  </si>
  <si>
    <t>(2) Overall population counts for the South in 1774</t>
  </si>
  <si>
    <t>So in reworking the wealth distribution from her w-weights, we need to multiply each</t>
  </si>
  <si>
    <t>Slaves</t>
  </si>
  <si>
    <t>Total population free and non-free</t>
  </si>
  <si>
    <t>Net worth</t>
  </si>
  <si>
    <t>£</t>
  </si>
  <si>
    <t>Net (at 6% interest)</t>
  </si>
  <si>
    <t>(£1000s/yr)</t>
  </si>
  <si>
    <t>($1000s/yr)</t>
  </si>
  <si>
    <t>Total white</t>
  </si>
  <si>
    <r>
      <t xml:space="preserve">Decedent's </t>
    </r>
    <r>
      <rPr>
        <i/>
        <sz val="12"/>
        <rFont val="Arial"/>
        <family val="0"/>
      </rPr>
      <t>w</t>
    </r>
    <r>
      <rPr>
        <sz val="12"/>
        <rFont val="Arial"/>
        <family val="0"/>
      </rPr>
      <t xml:space="preserve"> Weight</t>
    </r>
  </si>
  <si>
    <t>No servants /slaves, but got realty</t>
  </si>
  <si>
    <t>Unwtd ave, £</t>
  </si>
  <si>
    <t>LW occupation Code</t>
  </si>
  <si>
    <t>Chesterfield, Fairfax, &amp; Spotsylvania Co's, Va.</t>
  </si>
  <si>
    <t>Yet AHJ gave her Charleston wealthholders 4.8656% of her regional w-weights, and 4.8642% of her w*B weights.</t>
  </si>
  <si>
    <t>This AHJ sample</t>
  </si>
  <si>
    <t>Widows</t>
  </si>
  <si>
    <t>Liabilities</t>
  </si>
  <si>
    <t>Liabilities Code</t>
  </si>
  <si>
    <t>Nw</t>
  </si>
  <si>
    <t>Gw</t>
  </si>
  <si>
    <t>sample n's</t>
  </si>
  <si>
    <t>Probate</t>
  </si>
  <si>
    <t>n = 17</t>
  </si>
  <si>
    <t>Slaves</t>
  </si>
  <si>
    <t>Gotslave</t>
  </si>
  <si>
    <t>Proddur</t>
  </si>
  <si>
    <t>Gross Portable Wealth (GPW) (Financial Assets + Portable Physical Wealth)</t>
  </si>
  <si>
    <t xml:space="preserve">Correspondingly, we need to multiply the w-weight of each non-urban decedent by </t>
  </si>
  <si>
    <t>These three cities / AHJ's region = 7,554 / 285518 or 2.6457%.</t>
  </si>
  <si>
    <t>Mariner (Not Captain)</t>
  </si>
  <si>
    <t>AHJ's w</t>
  </si>
  <si>
    <t>Tailor</t>
  </si>
  <si>
    <t>Tanner</t>
  </si>
  <si>
    <t>(94 by subtraction)</t>
  </si>
  <si>
    <t>From Fogel and Engerman ICPSR file 07422</t>
  </si>
  <si>
    <t>(12)</t>
  </si>
  <si>
    <t>(13)</t>
  </si>
  <si>
    <t>(14)</t>
  </si>
  <si>
    <t>(15)</t>
  </si>
  <si>
    <t>(16)</t>
  </si>
  <si>
    <t>(17)</t>
  </si>
  <si>
    <t>[Not used for the wealth estimation, but only for labor force and HHs.]</t>
  </si>
  <si>
    <t>Of which,</t>
  </si>
  <si>
    <t>Waggoner</t>
  </si>
  <si>
    <t>Counts</t>
  </si>
  <si>
    <t>(10)</t>
  </si>
  <si>
    <t xml:space="preserve">We think she may have over-weighted urban areas.  As noted on the worksheet "South pop 1774-1790" in this Excel file, </t>
  </si>
  <si>
    <t>Agriculture forestry fishing (here, farm operators)</t>
  </si>
  <si>
    <t>Menial labor, female</t>
  </si>
  <si>
    <t>(1) Southern Colonies 1774, from Alice Hanson Jones (ICPSR 7329)</t>
  </si>
  <si>
    <t>For alternative calculations of the returns from servants and slaves, see these separate displays:</t>
  </si>
  <si>
    <t>(31)</t>
  </si>
  <si>
    <t>(32)</t>
  </si>
  <si>
    <t>(33)</t>
  </si>
  <si>
    <t>(9)</t>
  </si>
  <si>
    <t>Code</t>
  </si>
  <si>
    <t>Real estate codes and counts</t>
  </si>
  <si>
    <t>Males, no occ given</t>
  </si>
  <si>
    <t>Total prop income (£1000s/yr) =</t>
  </si>
  <si>
    <t>NW shares</t>
  </si>
  <si>
    <t xml:space="preserve">sums = </t>
  </si>
  <si>
    <t>NW £, wtd</t>
  </si>
  <si>
    <t>weights</t>
  </si>
  <si>
    <t>code</t>
  </si>
  <si>
    <r>
      <t>(</t>
    </r>
    <r>
      <rPr>
        <i/>
        <sz val="12"/>
        <rFont val="Arial"/>
        <family val="0"/>
      </rPr>
      <t>ACW</t>
    </r>
    <r>
      <rPr>
        <sz val="12"/>
        <rFont val="Arial"/>
        <family val="0"/>
      </rPr>
      <t>, p. 2108)</t>
    </r>
  </si>
  <si>
    <r>
      <t>(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162-3)</t>
    </r>
  </si>
  <si>
    <t>Livestock</t>
  </si>
  <si>
    <t>Equipment, Business</t>
  </si>
  <si>
    <t>25 and Under</t>
  </si>
  <si>
    <t>26 Through 44</t>
  </si>
  <si>
    <r>
      <t>[</t>
    </r>
    <r>
      <rPr>
        <u val="single"/>
        <sz val="12"/>
        <color indexed="10"/>
        <rFont val="Arial"/>
        <family val="0"/>
      </rPr>
      <t>After</t>
    </r>
    <r>
      <rPr>
        <sz val="12"/>
        <color indexed="10"/>
        <rFont val="Arial"/>
        <family val="0"/>
      </rPr>
      <t xml:space="preserve"> multiplying by AHJ's 0.76]</t>
    </r>
  </si>
  <si>
    <t xml:space="preserve">Transfer </t>
  </si>
  <si>
    <t>these</t>
  </si>
  <si>
    <t>Gross income</t>
  </si>
  <si>
    <t>[Using 153,325 free wealthholders,</t>
  </si>
  <si>
    <t>Top 5%:</t>
  </si>
  <si>
    <t>Cash</t>
  </si>
  <si>
    <t>AHJ/LW</t>
  </si>
  <si>
    <t>(For breakdowns into these groups, see the</t>
  </si>
  <si>
    <t>Crops</t>
  </si>
  <si>
    <t>Apparel</t>
  </si>
  <si>
    <t>Gross Worth</t>
  </si>
  <si>
    <t>Free</t>
  </si>
  <si>
    <r>
      <t>Age codes</t>
    </r>
    <r>
      <rPr>
        <sz val="12"/>
        <rFont val="Times New Roman"/>
        <family val="0"/>
      </rPr>
      <t>:</t>
    </r>
  </si>
  <si>
    <t>Kentucky</t>
  </si>
  <si>
    <t>NC</t>
  </si>
  <si>
    <t>No servants/slaves, but got realty</t>
  </si>
  <si>
    <t>Net property</t>
  </si>
  <si>
    <t>Individuals' NW figures are</t>
  </si>
  <si>
    <t>not yet "*" multiplied by</t>
  </si>
  <si>
    <t>Free population, white and black</t>
  </si>
  <si>
    <t>White</t>
  </si>
  <si>
    <t>Sum</t>
  </si>
  <si>
    <t>Asset-class averages for selected groups:</t>
  </si>
  <si>
    <t>Group 5D</t>
  </si>
  <si>
    <t>Variable List, and some code values, for Alice Hanson Jones's ICPSR data file (7329)</t>
  </si>
  <si>
    <t>[KY - not used]</t>
  </si>
  <si>
    <t>[TN - not used]</t>
  </si>
  <si>
    <t>Applying the 1790 ratio of (Baltimore/Maryland) to 1774.</t>
  </si>
  <si>
    <t>Goldsmith, Silversmith, Other Metalworker</t>
  </si>
  <si>
    <t>Shipwright</t>
  </si>
  <si>
    <t>Shoemaker</t>
  </si>
  <si>
    <t>AK7*(AK7-AM7)</t>
  </si>
  <si>
    <t>(AK8-AK7)*(AK8-AM8+AK7-AM7)</t>
  </si>
  <si>
    <t>(B.1) Urban (Charleston) occupational averages, free whites</t>
  </si>
  <si>
    <t>(7) Results summarized for Southern Colonies 1774</t>
  </si>
  <si>
    <t>(4) Rates of return</t>
  </si>
  <si>
    <t>Urban</t>
  </si>
  <si>
    <t>Further to the right here --&gt;</t>
  </si>
  <si>
    <r>
      <t>Panel (A.) Raw wealth totals</t>
    </r>
    <r>
      <rPr>
        <sz val="12"/>
        <rFont val="Arial"/>
        <family val="0"/>
      </rPr>
      <t xml:space="preserve"> for the 298 decedents (£ sterling, decimalized)</t>
    </r>
  </si>
  <si>
    <t>to 2.972</t>
  </si>
  <si>
    <t>County</t>
  </si>
  <si>
    <t>State</t>
  </si>
  <si>
    <t>SC</t>
  </si>
  <si>
    <t>MD</t>
  </si>
  <si>
    <t>Anne Arundel Col., Md.</t>
  </si>
  <si>
    <t>VA</t>
  </si>
  <si>
    <t>Southampton, Brunswick, &amp; Mecklenburg Co., Va.</t>
  </si>
  <si>
    <t>Free white</t>
  </si>
  <si>
    <t>Delaware</t>
  </si>
  <si>
    <t>Ages 21-24</t>
  </si>
  <si>
    <t>Ages 45-up</t>
  </si>
  <si>
    <t>Women</t>
  </si>
  <si>
    <t>Free men</t>
  </si>
  <si>
    <t>Halifax Co., N.C.</t>
  </si>
  <si>
    <t>NC</t>
  </si>
  <si>
    <t>Sex Code (1 = male, 2 = female)</t>
  </si>
  <si>
    <t>Age Class</t>
  </si>
  <si>
    <t>Age class</t>
  </si>
  <si>
    <t>(St. Phillips and St. Michaels parishes)</t>
  </si>
  <si>
    <t>Charles Town District, S.C. (Includes Berkely Co. and Colleton Co.)</t>
  </si>
  <si>
    <t>Charlotte &amp; Halifax Co's, Va.</t>
  </si>
  <si>
    <t>AHJ South</t>
  </si>
  <si>
    <t>Urban share adjust-ment</t>
  </si>
  <si>
    <t>Total</t>
  </si>
  <si>
    <t>incl heads</t>
  </si>
  <si>
    <t>Male no-occ</t>
  </si>
  <si>
    <t>All</t>
  </si>
  <si>
    <t>LW wtd</t>
  </si>
  <si>
    <r>
      <t>(B.) For the rural South</t>
    </r>
    <r>
      <rPr>
        <b/>
        <sz val="12"/>
        <rFont val="Arial"/>
        <family val="0"/>
      </rPr>
      <t>, now introduce the asset-owning classes from 3 North Carolina counties, 1779-1782 --&gt;</t>
    </r>
  </si>
  <si>
    <t>(in % per annum)</t>
  </si>
  <si>
    <t>All apparently adult males</t>
  </si>
  <si>
    <t>Group 6B</t>
  </si>
  <si>
    <t>(5) Calculating the overall size distribution of wealth inequality among "wealthholders" in the South in 1774, using AHJ probate data and LW weights</t>
  </si>
  <si>
    <t>implies that 20% of</t>
  </si>
  <si>
    <t>"freemen" in the South</t>
  </si>
  <si>
    <t>32% of free HHs</t>
  </si>
  <si>
    <t>owned slaves in 1774.</t>
  </si>
  <si>
    <t>had slaves in 1860.</t>
  </si>
  <si>
    <t>Ratio, LW / AHJ's w*B weights</t>
  </si>
  <si>
    <t>(B.2) Rural occupations, free whites</t>
  </si>
  <si>
    <t>(7) Results summarized for Southern Colonies 1774</t>
  </si>
  <si>
    <t>Has Real Estate From Debt Book</t>
  </si>
  <si>
    <t>Has Real Estate, From Will and Account</t>
  </si>
  <si>
    <t>int + depr =</t>
  </si>
  <si>
    <t>(1) Two Digit County Identification Number</t>
  </si>
  <si>
    <t>(1) Southern Colonies 1774, from Alice Hanson Jones (ICPSR 7329)</t>
  </si>
  <si>
    <t>(18)</t>
  </si>
  <si>
    <t>(19)</t>
  </si>
  <si>
    <t xml:space="preserve">Real Estate </t>
  </si>
  <si>
    <t>(11)</t>
  </si>
  <si>
    <t>"Slave earnings retention 1774 &amp; 1800" Excel file, October 2010</t>
  </si>
  <si>
    <t>the "size</t>
  </si>
  <si>
    <t>distrib"</t>
  </si>
  <si>
    <t>Richmond</t>
  </si>
  <si>
    <t>Charleston</t>
  </si>
  <si>
    <t>(30)</t>
  </si>
  <si>
    <t>All other</t>
  </si>
  <si>
    <t>But its total number left over a third of household heads with no occupation, judging from the 1790 census.</t>
  </si>
  <si>
    <t>LW wts</t>
  </si>
  <si>
    <t>30.6 percent.</t>
  </si>
  <si>
    <t>Females (3 widows)</t>
  </si>
  <si>
    <t>Has Real Estate, From Land Grant   [All positive in Col. (21)]</t>
  </si>
  <si>
    <t>Median £:</t>
  </si>
  <si>
    <t>Range</t>
  </si>
  <si>
    <t>LW weights</t>
  </si>
  <si>
    <t>Depreciation</t>
  </si>
  <si>
    <t>Schoolmaster, Teacher</t>
  </si>
  <si>
    <t>Bottom 40%:</t>
  </si>
  <si>
    <t>Mean £:</t>
  </si>
  <si>
    <t>Manuf, construction, mining</t>
  </si>
  <si>
    <t>(B.1) Ranking by net worth, Lindert-Williamson weighted</t>
  </si>
  <si>
    <t>(£471.0 times 0.76 =)</t>
  </si>
  <si>
    <t>Consumers' Perishables</t>
  </si>
  <si>
    <t>Got neither servants/ slaves nor realty</t>
  </si>
  <si>
    <t>Place in County</t>
  </si>
  <si>
    <t>worksheet</t>
  </si>
  <si>
    <t>Net income</t>
  </si>
  <si>
    <t>LW weights, after urban share adjust't</t>
  </si>
  <si>
    <r>
      <t xml:space="preserve">from </t>
    </r>
    <r>
      <rPr>
        <i/>
        <sz val="12"/>
        <rFont val="Arial"/>
        <family val="0"/>
      </rPr>
      <t>WN2B</t>
    </r>
    <r>
      <rPr>
        <sz val="12"/>
        <rFont val="Arial"/>
        <family val="0"/>
      </rPr>
      <t>, p. 37]</t>
    </r>
  </si>
  <si>
    <t>from 0.301</t>
  </si>
  <si>
    <t>45 and Over</t>
  </si>
  <si>
    <t>Maryland</t>
  </si>
  <si>
    <t>Virginia</t>
  </si>
  <si>
    <t>Group 5A</t>
  </si>
  <si>
    <t>Group 5B</t>
  </si>
  <si>
    <t>Group 5C</t>
  </si>
  <si>
    <t>(D.) Did Jones give urban areas the right share of all wealthholders?</t>
  </si>
  <si>
    <r>
      <t>(C.) For the urban South</t>
    </r>
    <r>
      <rPr>
        <b/>
        <sz val="12"/>
        <rFont val="Arial"/>
        <family val="0"/>
      </rPr>
      <t>, compare AHJ's Charleston SC with the later directory totals for Charleston:</t>
    </r>
  </si>
  <si>
    <t>of the wealthy --&gt;</t>
  </si>
  <si>
    <t>owing to subtle differences in the questions asked for each calculation.</t>
  </si>
  <si>
    <t>then the overall rate of return =  ((25.4+16.8)/2)/(1-0.47737) = 11.0 percent.</t>
  </si>
  <si>
    <t>(C.) Entire South 1774, net and gross NIPA incomes, by asset type</t>
  </si>
  <si>
    <t xml:space="preserve">Real estate </t>
  </si>
  <si>
    <t>All NIPA-type property income</t>
  </si>
  <si>
    <t>(B.) Cumulative size distributions of net worth</t>
  </si>
  <si>
    <t>Blacksmith</t>
  </si>
  <si>
    <t>Contrib's to gini</t>
  </si>
  <si>
    <t>Consumers' Durables</t>
  </si>
  <si>
    <t xml:space="preserve">This worksheet was not revised in the August 2012 round.  It is also not a part of the overall income estimation.  </t>
  </si>
  <si>
    <r>
      <t>Not over 2,500</t>
    </r>
    <r>
      <rPr>
        <sz val="12"/>
        <rFont val="Arial"/>
        <family val="0"/>
      </rPr>
      <t>. Applying the 1790 ratio of (Richmond/Virginia) to 1774.</t>
    </r>
  </si>
  <si>
    <t>Cities</t>
  </si>
  <si>
    <t>Colonies/states</t>
  </si>
  <si>
    <t>asset-ownership patterns in rural NC, then adjust all weights to reflect the 1790-census</t>
  </si>
  <si>
    <t>Has Real Estate, From Will</t>
  </si>
  <si>
    <t>Yet 47.7% of all slaves in Queen Anne's County MD 1798 were in the not-so-employable classes -- children under 12, the disabled, and those 50 and older.</t>
  </si>
  <si>
    <t>Has Real Estate, From Deed and Debt Book</t>
  </si>
  <si>
    <t>we cannot use the directory as a way of revising Alice Hanson Jones's occupational distribution for Charleston in 1774.</t>
  </si>
  <si>
    <t>Real Estate (assume cap gains = depreciation cost)</t>
  </si>
  <si>
    <t>Group 7</t>
  </si>
  <si>
    <t>Group 8</t>
  </si>
  <si>
    <t>Group 9</t>
  </si>
  <si>
    <t>Gross rate</t>
  </si>
  <si>
    <t>Charleston w-weight by (2.6457/4.8656), or 0.543756.</t>
  </si>
  <si>
    <t>Widow, Occupation not Stated</t>
  </si>
  <si>
    <t>Male, Occupation not Stated</t>
  </si>
  <si>
    <t>Calculated</t>
  </si>
  <si>
    <t>Got realty</t>
  </si>
  <si>
    <t>n = 154</t>
  </si>
  <si>
    <t>Gotslave,</t>
  </si>
  <si>
    <t>occupational</t>
  </si>
  <si>
    <t>Soltow (1975, p. 136)</t>
  </si>
  <si>
    <t>(B.) Implied gross annual rates of return on hiring out slaves,</t>
  </si>
  <si>
    <t>Urban , All Other</t>
  </si>
  <si>
    <t>Place in County Unknown</t>
  </si>
  <si>
    <t>Ratio of total net NIPA "k"* property income to net income on labor and realty</t>
  </si>
  <si>
    <t>Ratio of gross/net property income for the South = 1.5144.</t>
  </si>
  <si>
    <t>Applying this to the $23.830 million gross property income derived in the "American Incomes 1774" file</t>
  </si>
  <si>
    <t>yields an estimated net property income of $15.736 million, used in table 5 of the submitted paper.</t>
  </si>
  <si>
    <t>Zero-wealth free HHs (none in South)</t>
  </si>
  <si>
    <t>(B.) Average net worth, net property income, and NIPA gross property income by occupation and asset class</t>
  </si>
  <si>
    <t>(2) Overall population counts for the South in 1774</t>
  </si>
  <si>
    <t>Commerce</t>
  </si>
  <si>
    <t>Manuf &amp; construction trades</t>
  </si>
  <si>
    <t>Menial labor, male</t>
  </si>
  <si>
    <t>(Construction trades)</t>
  </si>
  <si>
    <t>Menial labor, female</t>
  </si>
  <si>
    <t>Baltimore</t>
  </si>
  <si>
    <t xml:space="preserve">(A.) Assumed rates of current income, </t>
  </si>
  <si>
    <t>as % of wealth value, by asset type</t>
  </si>
  <si>
    <t>Got servants/slaves and realty</t>
  </si>
  <si>
    <t>No servants/slaves, but got realty</t>
  </si>
  <si>
    <t>Yes, servants/ slaves, but no realty</t>
  </si>
  <si>
    <t>Occupation Code (see ICPSR codebook)</t>
  </si>
  <si>
    <t>Has Real Estate, From Deed</t>
  </si>
  <si>
    <t>Has Real Estate, From Land Grant</t>
  </si>
  <si>
    <t>Rural</t>
  </si>
  <si>
    <t>£</t>
  </si>
  <si>
    <t>$</t>
  </si>
  <si>
    <t>Using these</t>
  </si>
  <si>
    <t>Using</t>
  </si>
  <si>
    <t>Urban Big Centers</t>
  </si>
  <si>
    <t>Suburb of Major Center</t>
  </si>
  <si>
    <t>urban, Secondary Center</t>
  </si>
  <si>
    <t>At $4.44/£,</t>
  </si>
  <si>
    <t>using her weights --</t>
  </si>
  <si>
    <t>Failure to replicate exactly.</t>
  </si>
  <si>
    <t>Financial Assets, Bad</t>
  </si>
  <si>
    <t>Got servants/slaves and realty</t>
  </si>
  <si>
    <t>(5) Calculating the overall size distribution of wealth inequality among "wealthholders" in the South in 1774, using AHJ probate data and LW weights</t>
  </si>
  <si>
    <t>Age Unknown</t>
  </si>
  <si>
    <t>Group 5 urban</t>
  </si>
  <si>
    <t>(D.) Interpolating to 1774 --  Colonies/states and cities</t>
  </si>
  <si>
    <t>Farm operator</t>
  </si>
  <si>
    <t>Charleston</t>
  </si>
  <si>
    <t>More</t>
  </si>
  <si>
    <t>Charleston:</t>
  </si>
  <si>
    <t>Non-Charleston</t>
  </si>
  <si>
    <t>Non-Charleston</t>
  </si>
  <si>
    <t>In £</t>
  </si>
  <si>
    <t>In $</t>
  </si>
  <si>
    <t>These $</t>
  </si>
  <si>
    <t>averages</t>
  </si>
  <si>
    <t xml:space="preserve">used in </t>
  </si>
  <si>
    <t>Average</t>
  </si>
  <si>
    <t>gross</t>
  </si>
  <si>
    <t>property</t>
  </si>
  <si>
    <t>income</t>
  </si>
  <si>
    <t>"American incomes 1774" file</t>
  </si>
  <si>
    <t>NIPA income totals, rev</t>
  </si>
  <si>
    <t>May 2011; edited jan 2013</t>
  </si>
  <si>
    <t>Using LW's 139,783 HHs</t>
  </si>
  <si>
    <t>No Information on Real Estate</t>
  </si>
  <si>
    <t>Has Real Estate, From Deed and Land Grant</t>
  </si>
  <si>
    <t xml:space="preserve">Of which, </t>
  </si>
  <si>
    <t>slaves =</t>
  </si>
  <si>
    <t>Note three estimates of total property: $22.568 mill to left here, $23.802 million below,</t>
  </si>
  <si>
    <t xml:space="preserve">and $23.830 million in the "American incomes 1774j" file.  Due to differences in weighting, </t>
  </si>
  <si>
    <t>If we accordingly include a 47.7% with zero return, and with the remainder of the slave population split evenly between adult males and adult females of hirable ages 12-50,</t>
  </si>
  <si>
    <r>
      <t xml:space="preserve">(D.) NIPA-type </t>
    </r>
    <r>
      <rPr>
        <b/>
        <u val="single"/>
        <sz val="12"/>
        <color indexed="8"/>
        <rFont val="Arial"/>
        <family val="0"/>
      </rPr>
      <t>GROSS</t>
    </r>
    <r>
      <rPr>
        <b/>
        <sz val="12"/>
        <color indexed="10"/>
        <rFont val="Arial"/>
        <family val="0"/>
      </rPr>
      <t xml:space="preserve"> </t>
    </r>
    <r>
      <rPr>
        <b/>
        <sz val="12"/>
        <rFont val="Arial"/>
        <family val="0"/>
      </rPr>
      <t>property income</t>
    </r>
    <r>
      <rPr>
        <sz val="12"/>
        <rFont val="Arial"/>
        <family val="0"/>
      </rPr>
      <t xml:space="preserve"> [see "Notes, vars" worksheet], at LW weights</t>
    </r>
  </si>
  <si>
    <t>Wtd gross</t>
  </si>
  <si>
    <r>
      <t xml:space="preserve">(C.) NIPA-type </t>
    </r>
    <r>
      <rPr>
        <b/>
        <u val="single"/>
        <sz val="12"/>
        <color indexed="8"/>
        <rFont val="Arial"/>
        <family val="0"/>
      </rPr>
      <t>NET</t>
    </r>
    <r>
      <rPr>
        <b/>
        <sz val="12"/>
        <color indexed="10"/>
        <rFont val="Arial"/>
        <family val="0"/>
      </rPr>
      <t xml:space="preserve"> </t>
    </r>
    <r>
      <rPr>
        <b/>
        <sz val="12"/>
        <rFont val="Arial"/>
        <family val="0"/>
      </rPr>
      <t>property income, at 6%</t>
    </r>
    <r>
      <rPr>
        <sz val="12"/>
        <rFont val="Arial"/>
        <family val="0"/>
      </rPr>
      <t xml:space="preserve"> [see "Notes, vars" worksheet] and at LW weights</t>
    </r>
  </si>
  <si>
    <t>subset of the</t>
  </si>
  <si>
    <t xml:space="preserve">data from </t>
  </si>
  <si>
    <t>Residence</t>
  </si>
  <si>
    <t>(3) Different takes on occupational classes and asset-holding classes in the South 1774</t>
  </si>
  <si>
    <t>depr = 0, gross rate = net rate = 6%, August 2012.</t>
  </si>
  <si>
    <t>Ratio, LW / AHJ's w weights</t>
  </si>
  <si>
    <t>Farmers, top 2% =</t>
  </si>
  <si>
    <t>Farmers, 80-97 %iles=</t>
  </si>
  <si>
    <t>Real Estate Ownership Code--&gt;</t>
  </si>
  <si>
    <t>Real Estate Ownership</t>
  </si>
  <si>
    <t xml:space="preserve"> Slaves and realty</t>
  </si>
  <si>
    <t>top 2% =</t>
  </si>
  <si>
    <t>(B.4) Entire South, array of all classes, all sectors</t>
  </si>
  <si>
    <t>All apparently healthy adult males</t>
  </si>
  <si>
    <t>All apparently adult females</t>
  </si>
  <si>
    <t>All apparently healthy adult females</t>
  </si>
  <si>
    <t>sorted by these</t>
  </si>
  <si>
    <t xml:space="preserve">groups   </t>
  </si>
  <si>
    <t>Females, widows</t>
  </si>
  <si>
    <t>Excel file "Labor force colonial 1774".)</t>
  </si>
  <si>
    <t>(B.2) Ranking by net worth, Jones-w*-weighted</t>
  </si>
  <si>
    <t>Average £/wealthholder =</t>
  </si>
  <si>
    <t>Wtd net</t>
  </si>
  <si>
    <t>income</t>
  </si>
  <si>
    <t>Cabinetmaker, Furniture Maker</t>
  </si>
  <si>
    <t>Carpenter, Joiner, Housewright</t>
  </si>
  <si>
    <t>Cooper</t>
  </si>
  <si>
    <t>(B.) Average net worth, net property income, and NIPA gross property income by occupation and asset class</t>
  </si>
  <si>
    <t>For export to the file "Total incomes 1774"</t>
  </si>
  <si>
    <t>This worksheet divides what would have been grand averages for all landed rural agriculturalists into four LW-weighted groups</t>
  </si>
  <si>
    <t>urban shares for the whole South.</t>
  </si>
  <si>
    <t>Group 4A, 4B</t>
  </si>
  <si>
    <t>(Group 4B)</t>
  </si>
  <si>
    <t>column)</t>
  </si>
  <si>
    <t>(work</t>
  </si>
  <si>
    <t>(4) Rates of return</t>
  </si>
  <si>
    <t>depr = 0, gross rate = net rate = 6%, August 2012.</t>
  </si>
  <si>
    <t>Revised to</t>
  </si>
  <si>
    <t>Revised to</t>
  </si>
  <si>
    <t>|</t>
  </si>
  <si>
    <t>AHJ-weighted</t>
  </si>
  <si>
    <t>net worth,</t>
  </si>
  <si>
    <t>all potential</t>
  </si>
  <si>
    <t>wealthholders</t>
  </si>
  <si>
    <t>average £</t>
  </si>
  <si>
    <t>Charleston</t>
  </si>
  <si>
    <t>So how do we interpret the code-8's?</t>
  </si>
  <si>
    <t>Has Real Estate, From Will, Deed, and Debt Book</t>
  </si>
  <si>
    <t>Real estate</t>
  </si>
  <si>
    <r>
      <t xml:space="preserve">Gross (interest and depreciation) with </t>
    </r>
    <r>
      <rPr>
        <b/>
        <sz val="12"/>
        <rFont val="Arial"/>
        <family val="0"/>
      </rPr>
      <t>AHJ</t>
    </r>
    <r>
      <rPr>
        <sz val="12"/>
        <rFont val="Arial"/>
        <family val="0"/>
      </rPr>
      <t xml:space="preserve"> wealthholder no's</t>
    </r>
  </si>
  <si>
    <t>Females, no occ given</t>
  </si>
  <si>
    <t>Gini:</t>
  </si>
  <si>
    <t>as calcu-</t>
  </si>
  <si>
    <t>(WN2B, 162-3)</t>
  </si>
  <si>
    <t>Top 1%:</t>
  </si>
  <si>
    <t>Residence Code --&gt;</t>
  </si>
  <si>
    <t>Age Class Code  --&gt;</t>
  </si>
  <si>
    <t>Farmers, 0-39 %iles</t>
  </si>
  <si>
    <t>[* "k" = NIPA=type property income other than realty or slaveholding.]</t>
  </si>
  <si>
    <t>80-97 %iles=</t>
  </si>
  <si>
    <t>40-79 %iles=</t>
  </si>
  <si>
    <t>0-39 %iles</t>
  </si>
  <si>
    <t>Group 1</t>
  </si>
  <si>
    <t>Groups 2-3</t>
  </si>
  <si>
    <t>Group 4A</t>
  </si>
  <si>
    <t>Group 4B</t>
  </si>
  <si>
    <t>Group 5</t>
  </si>
  <si>
    <t>Group 6A</t>
  </si>
  <si>
    <t>Has Real Estate From Debt Book      [All positive in Col. (21)]</t>
  </si>
  <si>
    <t>Got both servants/ slaves and realty</t>
  </si>
  <si>
    <t>Downloaded January 2010</t>
  </si>
  <si>
    <t>Farmers, 40-79 %iles=</t>
  </si>
  <si>
    <t>Individuals</t>
  </si>
  <si>
    <t>(weighted) are</t>
  </si>
  <si>
    <t>Menial, male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</si>
</sst>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,000"/>
    <numFmt numFmtId="184" formatCode="#,##0.0"/>
    <numFmt numFmtId="185" formatCode="\(0.0\)"/>
    <numFmt numFmtId="186" formatCode="0.00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b/>
      <u val="single"/>
      <sz val="12"/>
      <name val="Times New Roman"/>
      <family val="0"/>
    </font>
    <font>
      <sz val="14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i/>
      <sz val="12"/>
      <name val="Arial"/>
      <family val="0"/>
    </font>
    <font>
      <b/>
      <u val="single"/>
      <sz val="12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u val="single"/>
      <sz val="14"/>
      <color indexed="10"/>
      <name val="Arial"/>
      <family val="0"/>
    </font>
    <font>
      <b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21" fillId="0" borderId="0" xfId="0" applyFont="1" applyAlignment="1">
      <alignment horizontal="left"/>
    </xf>
    <xf numFmtId="0" fontId="0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5" fillId="0" borderId="0" xfId="0" applyFont="1" applyAlignment="1">
      <alignment/>
    </xf>
    <xf numFmtId="168" fontId="0" fillId="0" borderId="0" xfId="0" applyNumberFormat="1" applyAlignment="1">
      <alignment/>
    </xf>
    <xf numFmtId="0" fontId="26" fillId="0" borderId="0" xfId="0" applyFont="1" applyAlignment="1">
      <alignment/>
    </xf>
    <xf numFmtId="1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68" fontId="0" fillId="7" borderId="0" xfId="0" applyNumberFormat="1" applyFill="1" applyAlignment="1">
      <alignment/>
    </xf>
    <xf numFmtId="1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7" fillId="7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22" borderId="14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24" borderId="12" xfId="0" applyFont="1" applyFill="1" applyBorder="1" applyAlignment="1">
      <alignment/>
    </xf>
    <xf numFmtId="0" fontId="29" fillId="24" borderId="13" xfId="0" applyFont="1" applyFill="1" applyBorder="1" applyAlignment="1">
      <alignment/>
    </xf>
    <xf numFmtId="0" fontId="29" fillId="22" borderId="12" xfId="0" applyFont="1" applyFill="1" applyBorder="1" applyAlignment="1">
      <alignment/>
    </xf>
    <xf numFmtId="0" fontId="29" fillId="22" borderId="13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3" fillId="0" borderId="0" xfId="0" applyFont="1" applyAlignment="1">
      <alignment/>
    </xf>
    <xf numFmtId="0" fontId="2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0" fontId="29" fillId="0" borderId="0" xfId="0" applyNumberFormat="1" applyFont="1" applyFill="1" applyAlignment="1">
      <alignment/>
    </xf>
    <xf numFmtId="171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22" borderId="12" xfId="0" applyFont="1" applyFill="1" applyBorder="1" applyAlignment="1">
      <alignment horizontal="center"/>
    </xf>
    <xf numFmtId="0" fontId="29" fillId="0" borderId="0" xfId="0" applyFont="1" applyAlignment="1">
      <alignment horizontal="right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right" wrapText="1"/>
    </xf>
    <xf numFmtId="1" fontId="29" fillId="4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172" fontId="29" fillId="0" borderId="0" xfId="0" applyNumberFormat="1" applyFont="1" applyAlignment="1">
      <alignment horizontal="right"/>
    </xf>
    <xf numFmtId="0" fontId="29" fillId="0" borderId="11" xfId="0" applyFont="1" applyBorder="1" applyAlignment="1">
      <alignment horizontal="right"/>
    </xf>
    <xf numFmtId="169" fontId="29" fillId="0" borderId="14" xfId="0" applyNumberFormat="1" applyFont="1" applyBorder="1" applyAlignment="1">
      <alignment/>
    </xf>
    <xf numFmtId="169" fontId="29" fillId="0" borderId="12" xfId="0" applyNumberFormat="1" applyFont="1" applyBorder="1" applyAlignment="1">
      <alignment/>
    </xf>
    <xf numFmtId="169" fontId="29" fillId="0" borderId="13" xfId="0" applyNumberFormat="1" applyFont="1" applyBorder="1" applyAlignment="1">
      <alignment/>
    </xf>
    <xf numFmtId="169" fontId="29" fillId="0" borderId="15" xfId="0" applyNumberFormat="1" applyFont="1" applyBorder="1" applyAlignment="1">
      <alignment/>
    </xf>
    <xf numFmtId="169" fontId="29" fillId="0" borderId="16" xfId="0" applyNumberFormat="1" applyFont="1" applyBorder="1" applyAlignment="1">
      <alignment/>
    </xf>
    <xf numFmtId="169" fontId="29" fillId="0" borderId="17" xfId="0" applyNumberFormat="1" applyFont="1" applyBorder="1" applyAlignment="1">
      <alignment/>
    </xf>
    <xf numFmtId="0" fontId="34" fillId="0" borderId="0" xfId="0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right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wrapText="1"/>
    </xf>
    <xf numFmtId="173" fontId="29" fillId="0" borderId="0" xfId="0" applyNumberFormat="1" applyFont="1" applyFill="1" applyBorder="1" applyAlignment="1">
      <alignment/>
    </xf>
    <xf numFmtId="0" fontId="27" fillId="22" borderId="10" xfId="0" applyFont="1" applyFill="1" applyBorder="1" applyAlignment="1">
      <alignment horizontal="right" wrapText="1"/>
    </xf>
    <xf numFmtId="0" fontId="29" fillId="22" borderId="14" xfId="0" applyFont="1" applyFill="1" applyBorder="1" applyAlignment="1">
      <alignment horizontal="center"/>
    </xf>
    <xf numFmtId="172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0" fontId="29" fillId="0" borderId="0" xfId="0" applyFont="1" applyBorder="1" applyAlignment="1">
      <alignment horizontal="right"/>
    </xf>
    <xf numFmtId="169" fontId="29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174" fontId="29" fillId="0" borderId="0" xfId="0" applyNumberFormat="1" applyFont="1" applyAlignment="1">
      <alignment/>
    </xf>
    <xf numFmtId="173" fontId="29" fillId="0" borderId="10" xfId="0" applyNumberFormat="1" applyFont="1" applyBorder="1" applyAlignment="1">
      <alignment/>
    </xf>
    <xf numFmtId="169" fontId="29" fillId="0" borderId="0" xfId="0" applyNumberFormat="1" applyFont="1" applyAlignment="1">
      <alignment horizontal="right"/>
    </xf>
    <xf numFmtId="168" fontId="29" fillId="4" borderId="0" xfId="0" applyNumberFormat="1" applyFont="1" applyFill="1" applyAlignment="1">
      <alignment/>
    </xf>
    <xf numFmtId="172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7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22" borderId="12" xfId="0" applyFont="1" applyFill="1" applyBorder="1" applyAlignment="1">
      <alignment/>
    </xf>
    <xf numFmtId="0" fontId="37" fillId="0" borderId="0" xfId="0" applyFont="1" applyAlignment="1">
      <alignment horizontal="left"/>
    </xf>
    <xf numFmtId="169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72" fontId="29" fillId="0" borderId="0" xfId="0" applyNumberFormat="1" applyFont="1" applyAlignment="1">
      <alignment/>
    </xf>
    <xf numFmtId="0" fontId="29" fillId="0" borderId="18" xfId="0" applyFont="1" applyBorder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 horizontal="right"/>
    </xf>
    <xf numFmtId="172" fontId="29" fillId="4" borderId="0" xfId="0" applyNumberFormat="1" applyFont="1" applyFill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9" fillId="0" borderId="20" xfId="0" applyFont="1" applyBorder="1" applyAlignment="1">
      <alignment/>
    </xf>
    <xf numFmtId="169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27" fillId="22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4" borderId="14" xfId="0" applyFont="1" applyFill="1" applyBorder="1" applyAlignment="1">
      <alignment/>
    </xf>
    <xf numFmtId="0" fontId="29" fillId="4" borderId="12" xfId="0" applyFont="1" applyFill="1" applyBorder="1" applyAlignment="1">
      <alignment/>
    </xf>
    <xf numFmtId="0" fontId="29" fillId="4" borderId="13" xfId="0" applyFont="1" applyFill="1" applyBorder="1" applyAlignment="1">
      <alignment/>
    </xf>
    <xf numFmtId="0" fontId="27" fillId="7" borderId="14" xfId="0" applyFont="1" applyFill="1" applyBorder="1" applyAlignment="1">
      <alignment/>
    </xf>
    <xf numFmtId="0" fontId="29" fillId="7" borderId="12" xfId="0" applyFont="1" applyFill="1" applyBorder="1" applyAlignment="1">
      <alignment/>
    </xf>
    <xf numFmtId="0" fontId="29" fillId="7" borderId="13" xfId="0" applyFont="1" applyFill="1" applyBorder="1" applyAlignment="1">
      <alignment/>
    </xf>
    <xf numFmtId="168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169" fontId="39" fillId="0" borderId="24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5" xfId="0" applyFont="1" applyBorder="1" applyAlignment="1">
      <alignment/>
    </xf>
    <xf numFmtId="169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168" fontId="29" fillId="0" borderId="0" xfId="0" applyNumberFormat="1" applyFont="1" applyBorder="1" applyAlignment="1">
      <alignment/>
    </xf>
    <xf numFmtId="168" fontId="29" fillId="0" borderId="26" xfId="0" applyNumberFormat="1" applyFont="1" applyBorder="1" applyAlignment="1">
      <alignment/>
    </xf>
    <xf numFmtId="168" fontId="29" fillId="0" borderId="26" xfId="0" applyNumberFormat="1" applyFont="1" applyBorder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 horizontal="right"/>
    </xf>
    <xf numFmtId="0" fontId="29" fillId="24" borderId="0" xfId="0" applyFont="1" applyFill="1" applyAlignment="1">
      <alignment/>
    </xf>
    <xf numFmtId="1" fontId="29" fillId="0" borderId="0" xfId="0" applyNumberFormat="1" applyFont="1" applyAlignment="1">
      <alignment/>
    </xf>
    <xf numFmtId="0" fontId="31" fillId="24" borderId="0" xfId="0" applyFont="1" applyFill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 horizontal="left"/>
    </xf>
    <xf numFmtId="17" fontId="29" fillId="0" borderId="0" xfId="0" applyNumberFormat="1" applyFont="1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169" fontId="29" fillId="20" borderId="11" xfId="0" applyNumberFormat="1" applyFont="1" applyFill="1" applyBorder="1" applyAlignment="1">
      <alignment/>
    </xf>
    <xf numFmtId="169" fontId="29" fillId="1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29" fillId="0" borderId="0" xfId="0" applyFont="1" applyFill="1" applyAlignment="1">
      <alignment/>
    </xf>
    <xf numFmtId="172" fontId="29" fillId="0" borderId="0" xfId="0" applyNumberFormat="1" applyFont="1" applyFill="1" applyAlignment="1">
      <alignment/>
    </xf>
    <xf numFmtId="169" fontId="29" fillId="0" borderId="0" xfId="0" applyNumberFormat="1" applyFont="1" applyFill="1" applyAlignment="1">
      <alignment/>
    </xf>
    <xf numFmtId="168" fontId="29" fillId="0" borderId="0" xfId="0" applyNumberFormat="1" applyFont="1" applyFill="1" applyAlignment="1">
      <alignment/>
    </xf>
    <xf numFmtId="171" fontId="3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8" fontId="29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right"/>
    </xf>
    <xf numFmtId="0" fontId="29" fillId="3" borderId="0" xfId="0" applyFont="1" applyFill="1" applyAlignment="1">
      <alignment/>
    </xf>
    <xf numFmtId="168" fontId="29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2" fontId="29" fillId="0" borderId="0" xfId="0" applyNumberFormat="1" applyFont="1" applyBorder="1" applyAlignment="1">
      <alignment/>
    </xf>
    <xf numFmtId="0" fontId="31" fillId="0" borderId="24" xfId="0" applyFont="1" applyBorder="1" applyAlignment="1">
      <alignment horizontal="right"/>
    </xf>
    <xf numFmtId="168" fontId="29" fillId="0" borderId="24" xfId="0" applyNumberFormat="1" applyFont="1" applyBorder="1" applyAlignment="1">
      <alignment/>
    </xf>
    <xf numFmtId="168" fontId="29" fillId="0" borderId="0" xfId="0" applyNumberFormat="1" applyFont="1" applyBorder="1" applyAlignment="1">
      <alignment/>
    </xf>
    <xf numFmtId="171" fontId="29" fillId="0" borderId="0" xfId="0" applyNumberFormat="1" applyFont="1" applyBorder="1" applyAlignment="1">
      <alignment/>
    </xf>
    <xf numFmtId="0" fontId="29" fillId="0" borderId="0" xfId="0" applyFont="1" applyAlignment="1">
      <alignment wrapText="1"/>
    </xf>
    <xf numFmtId="174" fontId="29" fillId="0" borderId="0" xfId="0" applyNumberFormat="1" applyFont="1" applyAlignment="1">
      <alignment/>
    </xf>
    <xf numFmtId="174" fontId="29" fillId="8" borderId="0" xfId="0" applyNumberFormat="1" applyFont="1" applyFill="1" applyAlignment="1">
      <alignment/>
    </xf>
    <xf numFmtId="1" fontId="29" fillId="8" borderId="0" xfId="0" applyNumberFormat="1" applyFont="1" applyFill="1" applyAlignment="1">
      <alignment/>
    </xf>
    <xf numFmtId="174" fontId="29" fillId="3" borderId="0" xfId="0" applyNumberFormat="1" applyFont="1" applyFill="1" applyAlignment="1">
      <alignment/>
    </xf>
    <xf numFmtId="1" fontId="29" fillId="3" borderId="0" xfId="0" applyNumberFormat="1" applyFont="1" applyFill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4" borderId="14" xfId="0" applyFont="1" applyFill="1" applyBorder="1" applyAlignment="1">
      <alignment/>
    </xf>
    <xf numFmtId="0" fontId="29" fillId="7" borderId="14" xfId="0" applyFont="1" applyFill="1" applyBorder="1" applyAlignment="1">
      <alignment/>
    </xf>
    <xf numFmtId="0" fontId="29" fillId="4" borderId="0" xfId="0" applyFont="1" applyFill="1" applyAlignment="1">
      <alignment/>
    </xf>
    <xf numFmtId="169" fontId="29" fillId="0" borderId="11" xfId="0" applyNumberFormat="1" applyFont="1" applyBorder="1" applyAlignment="1">
      <alignment/>
    </xf>
    <xf numFmtId="0" fontId="29" fillId="20" borderId="0" xfId="0" applyFont="1" applyFill="1" applyAlignment="1">
      <alignment/>
    </xf>
    <xf numFmtId="0" fontId="29" fillId="20" borderId="0" xfId="0" applyFont="1" applyFill="1" applyAlignment="1">
      <alignment horizontal="right"/>
    </xf>
    <xf numFmtId="0" fontId="27" fillId="20" borderId="0" xfId="0" applyFont="1" applyFill="1" applyAlignment="1">
      <alignment/>
    </xf>
    <xf numFmtId="183" fontId="29" fillId="0" borderId="0" xfId="0" applyNumberFormat="1" applyFont="1" applyAlignment="1">
      <alignment/>
    </xf>
    <xf numFmtId="0" fontId="29" fillId="22" borderId="0" xfId="0" applyFont="1" applyFill="1" applyAlignment="1">
      <alignment/>
    </xf>
    <xf numFmtId="168" fontId="29" fillId="0" borderId="0" xfId="0" applyNumberFormat="1" applyFont="1" applyAlignment="1">
      <alignment/>
    </xf>
    <xf numFmtId="0" fontId="37" fillId="22" borderId="0" xfId="0" applyFont="1" applyFill="1" applyAlignment="1">
      <alignment/>
    </xf>
    <xf numFmtId="0" fontId="27" fillId="22" borderId="0" xfId="0" applyFont="1" applyFill="1" applyAlignment="1">
      <alignment/>
    </xf>
    <xf numFmtId="2" fontId="29" fillId="22" borderId="0" xfId="0" applyNumberFormat="1" applyFont="1" applyFill="1" applyAlignment="1">
      <alignment/>
    </xf>
    <xf numFmtId="2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84" fontId="29" fillId="0" borderId="0" xfId="0" applyNumberFormat="1" applyFont="1" applyAlignment="1">
      <alignment/>
    </xf>
    <xf numFmtId="184" fontId="29" fillId="0" borderId="26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2" fontId="29" fillId="0" borderId="26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169" fontId="29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68" fontId="29" fillId="22" borderId="0" xfId="0" applyNumberFormat="1" applyFont="1" applyFill="1" applyAlignment="1">
      <alignment/>
    </xf>
    <xf numFmtId="168" fontId="29" fillId="0" borderId="0" xfId="0" applyNumberFormat="1" applyFont="1" applyAlignment="1">
      <alignment/>
    </xf>
    <xf numFmtId="184" fontId="29" fillId="0" borderId="0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168" fontId="29" fillId="0" borderId="0" xfId="0" applyNumberFormat="1" applyFont="1" applyAlignment="1">
      <alignment/>
    </xf>
    <xf numFmtId="184" fontId="29" fillId="0" borderId="11" xfId="0" applyNumberFormat="1" applyFont="1" applyBorder="1" applyAlignment="1">
      <alignment/>
    </xf>
    <xf numFmtId="185" fontId="29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0" fontId="29" fillId="4" borderId="12" xfId="0" applyFont="1" applyFill="1" applyBorder="1" applyAlignment="1">
      <alignment horizontal="right"/>
    </xf>
    <xf numFmtId="0" fontId="29" fillId="4" borderId="13" xfId="0" applyFont="1" applyFill="1" applyBorder="1" applyAlignment="1">
      <alignment horizontal="right"/>
    </xf>
    <xf numFmtId="0" fontId="29" fillId="7" borderId="14" xfId="0" applyFont="1" applyFill="1" applyBorder="1" applyAlignment="1">
      <alignment horizontal="right"/>
    </xf>
    <xf numFmtId="0" fontId="29" fillId="7" borderId="12" xfId="0" applyFont="1" applyFill="1" applyBorder="1" applyAlignment="1">
      <alignment horizontal="right"/>
    </xf>
    <xf numFmtId="2" fontId="29" fillId="22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169" fontId="29" fillId="0" borderId="0" xfId="0" applyNumberFormat="1" applyFont="1" applyFill="1" applyAlignment="1">
      <alignment/>
    </xf>
    <xf numFmtId="168" fontId="29" fillId="0" borderId="0" xfId="0" applyNumberFormat="1" applyFont="1" applyFill="1" applyAlignment="1">
      <alignment/>
    </xf>
    <xf numFmtId="2" fontId="29" fillId="22" borderId="0" xfId="0" applyNumberFormat="1" applyFont="1" applyFill="1" applyAlignment="1">
      <alignment/>
    </xf>
    <xf numFmtId="174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29" fillId="25" borderId="19" xfId="0" applyFont="1" applyFill="1" applyBorder="1" applyAlignment="1">
      <alignment/>
    </xf>
    <xf numFmtId="0" fontId="29" fillId="25" borderId="27" xfId="0" applyFont="1" applyFill="1" applyBorder="1" applyAlignment="1">
      <alignment/>
    </xf>
    <xf numFmtId="0" fontId="27" fillId="10" borderId="28" xfId="0" applyFont="1" applyFill="1" applyBorder="1" applyAlignment="1">
      <alignment/>
    </xf>
    <xf numFmtId="0" fontId="27" fillId="10" borderId="29" xfId="0" applyFont="1" applyFill="1" applyBorder="1" applyAlignment="1">
      <alignment/>
    </xf>
    <xf numFmtId="0" fontId="27" fillId="10" borderId="30" xfId="0" applyFont="1" applyFill="1" applyBorder="1" applyAlignment="1">
      <alignment/>
    </xf>
    <xf numFmtId="0" fontId="29" fillId="7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184" fontId="29" fillId="22" borderId="0" xfId="0" applyNumberFormat="1" applyFont="1" applyFill="1" applyBorder="1" applyAlignment="1">
      <alignment/>
    </xf>
    <xf numFmtId="0" fontId="29" fillId="7" borderId="25" xfId="0" applyFont="1" applyFill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2" fontId="29" fillId="0" borderId="0" xfId="0" applyNumberFormat="1" applyFont="1" applyAlignment="1">
      <alignment/>
    </xf>
    <xf numFmtId="171" fontId="29" fillId="0" borderId="0" xfId="0" applyNumberFormat="1" applyFont="1" applyFill="1" applyAlignment="1">
      <alignment/>
    </xf>
    <xf numFmtId="171" fontId="27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171" fontId="29" fillId="0" borderId="0" xfId="0" applyNumberFormat="1" applyFont="1" applyFill="1" applyBorder="1" applyAlignment="1">
      <alignment/>
    </xf>
    <xf numFmtId="174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3" fontId="29" fillId="24" borderId="0" xfId="0" applyNumberFormat="1" applyFont="1" applyFill="1" applyAlignment="1">
      <alignment/>
    </xf>
    <xf numFmtId="3" fontId="29" fillId="0" borderId="0" xfId="0" applyNumberFormat="1" applyFont="1" applyAlignment="1">
      <alignment horizontal="right"/>
    </xf>
    <xf numFmtId="3" fontId="29" fillId="0" borderId="11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21" xfId="0" applyFont="1" applyBorder="1" applyAlignment="1">
      <alignment/>
    </xf>
    <xf numFmtId="0" fontId="29" fillId="0" borderId="22" xfId="0" applyFont="1" applyBorder="1" applyAlignment="1">
      <alignment/>
    </xf>
    <xf numFmtId="17" fontId="0" fillId="0" borderId="23" xfId="0" applyNumberFormat="1" applyFont="1" applyBorder="1" applyAlignment="1">
      <alignment/>
    </xf>
    <xf numFmtId="0" fontId="29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0" fontId="29" fillId="0" borderId="25" xfId="0" applyFont="1" applyBorder="1" applyAlignment="1">
      <alignment/>
    </xf>
    <xf numFmtId="172" fontId="31" fillId="0" borderId="0" xfId="0" applyNumberFormat="1" applyFont="1" applyAlignment="1">
      <alignment/>
    </xf>
    <xf numFmtId="172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168" fontId="29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173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7" borderId="19" xfId="0" applyFont="1" applyFill="1" applyBorder="1" applyAlignment="1">
      <alignment/>
    </xf>
    <xf numFmtId="0" fontId="29" fillId="7" borderId="27" xfId="0" applyFont="1" applyFill="1" applyBorder="1" applyAlignment="1">
      <alignment/>
    </xf>
    <xf numFmtId="0" fontId="29" fillId="7" borderId="20" xfId="0" applyFont="1" applyFill="1" applyBorder="1" applyAlignment="1">
      <alignment/>
    </xf>
    <xf numFmtId="0" fontId="29" fillId="4" borderId="19" xfId="0" applyFont="1" applyFill="1" applyBorder="1" applyAlignment="1">
      <alignment/>
    </xf>
    <xf numFmtId="0" fontId="29" fillId="4" borderId="27" xfId="0" applyFont="1" applyFill="1" applyBorder="1" applyAlignment="1">
      <alignment/>
    </xf>
    <xf numFmtId="0" fontId="29" fillId="4" borderId="20" xfId="0" applyFont="1" applyFill="1" applyBorder="1" applyAlignment="1">
      <alignment/>
    </xf>
    <xf numFmtId="168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H15" sqref="H15"/>
    </sheetView>
  </sheetViews>
  <sheetFormatPr defaultColWidth="11.421875" defaultRowHeight="12.75"/>
  <cols>
    <col min="1" max="1" width="10.8515625" style="32" customWidth="1"/>
    <col min="2" max="2" width="10.00390625" style="32" customWidth="1"/>
    <col min="3" max="4" width="10.8515625" style="32" customWidth="1"/>
    <col min="5" max="5" width="12.00390625" style="32" customWidth="1"/>
    <col min="6" max="8" width="10.8515625" style="32" customWidth="1"/>
    <col min="9" max="9" width="14.00390625" style="32" customWidth="1"/>
    <col min="10" max="10" width="14.421875" style="32" customWidth="1"/>
    <col min="11" max="11" width="13.7109375" style="32" customWidth="1"/>
    <col min="12" max="16384" width="10.8515625" style="32" customWidth="1"/>
  </cols>
  <sheetData>
    <row r="1" spans="1:4" ht="16.5">
      <c r="A1" s="278" t="s">
        <v>177</v>
      </c>
      <c r="B1" s="279"/>
      <c r="D1" s="36" t="s">
        <v>1</v>
      </c>
    </row>
    <row r="2" spans="1:2" ht="15">
      <c r="A2" s="280" t="s">
        <v>48</v>
      </c>
      <c r="B2" s="281"/>
    </row>
    <row r="3" spans="1:4" ht="16.5">
      <c r="A3" s="280" t="s">
        <v>175</v>
      </c>
      <c r="B3" s="281"/>
      <c r="D3" s="277" t="s">
        <v>178</v>
      </c>
    </row>
    <row r="4" spans="1:4" ht="16.5">
      <c r="A4" s="280" t="s">
        <v>176</v>
      </c>
      <c r="B4" s="281"/>
      <c r="D4" s="168" t="s">
        <v>465</v>
      </c>
    </row>
    <row r="5" spans="1:4" ht="16.5">
      <c r="A5" s="280" t="s">
        <v>705</v>
      </c>
      <c r="B5" s="281"/>
      <c r="D5" s="164" t="s">
        <v>414</v>
      </c>
    </row>
    <row r="6" spans="1:4" ht="16.5">
      <c r="A6" s="282" t="s">
        <v>706</v>
      </c>
      <c r="B6" s="283"/>
      <c r="D6" s="164" t="s">
        <v>721</v>
      </c>
    </row>
    <row r="7" spans="1:4" ht="16.5">
      <c r="A7" s="163"/>
      <c r="D7" s="164" t="s">
        <v>522</v>
      </c>
    </row>
    <row r="8" spans="1:4" ht="16.5">
      <c r="A8" s="163"/>
      <c r="D8" s="164" t="s">
        <v>559</v>
      </c>
    </row>
    <row r="9" spans="1:4" ht="16.5">
      <c r="A9" s="163"/>
      <c r="D9" s="164" t="s">
        <v>0</v>
      </c>
    </row>
    <row r="10" spans="1:4" ht="16.5">
      <c r="A10" s="163"/>
      <c r="D10" s="164" t="s">
        <v>521</v>
      </c>
    </row>
    <row r="11" spans="1:4" ht="16.5">
      <c r="A11" s="163"/>
      <c r="D11" s="164"/>
    </row>
    <row r="12" ht="15">
      <c r="A12" s="163"/>
    </row>
    <row r="13" ht="16.5">
      <c r="B13" s="76" t="s">
        <v>511</v>
      </c>
    </row>
    <row r="14" ht="15">
      <c r="B14" s="32" t="s">
        <v>788</v>
      </c>
    </row>
    <row r="16" spans="1:11" ht="15">
      <c r="A16" s="32" t="s">
        <v>187</v>
      </c>
      <c r="E16" s="123" t="s">
        <v>720</v>
      </c>
      <c r="J16" s="123" t="s">
        <v>544</v>
      </c>
      <c r="K16" s="32" t="s">
        <v>269</v>
      </c>
    </row>
    <row r="17" spans="1:11" ht="15">
      <c r="A17" s="32" t="s">
        <v>527</v>
      </c>
      <c r="E17" s="124" t="s">
        <v>471</v>
      </c>
      <c r="F17" s="122" t="s">
        <v>601</v>
      </c>
      <c r="J17" s="125" t="s">
        <v>471</v>
      </c>
      <c r="K17" s="122" t="s">
        <v>543</v>
      </c>
    </row>
    <row r="18" spans="1:11" ht="15">
      <c r="A18" s="32" t="s">
        <v>528</v>
      </c>
      <c r="E18" s="32">
        <v>1</v>
      </c>
      <c r="F18" s="32" t="s">
        <v>677</v>
      </c>
      <c r="J18" s="32">
        <v>1</v>
      </c>
      <c r="K18" s="32" t="s">
        <v>484</v>
      </c>
    </row>
    <row r="19" spans="1:11" ht="15">
      <c r="A19" s="32" t="s">
        <v>268</v>
      </c>
      <c r="E19" s="32">
        <v>2</v>
      </c>
      <c r="F19" s="32" t="s">
        <v>678</v>
      </c>
      <c r="J19" s="32">
        <v>2</v>
      </c>
      <c r="K19" s="32" t="s">
        <v>485</v>
      </c>
    </row>
    <row r="20" spans="1:11" ht="15">
      <c r="A20" s="32" t="s">
        <v>400</v>
      </c>
      <c r="E20" s="32">
        <v>3</v>
      </c>
      <c r="F20" s="32" t="s">
        <v>679</v>
      </c>
      <c r="J20" s="32">
        <v>3</v>
      </c>
      <c r="K20" s="32" t="s">
        <v>607</v>
      </c>
    </row>
    <row r="21" spans="1:11" ht="15">
      <c r="A21" s="32" t="s">
        <v>773</v>
      </c>
      <c r="E21" s="32">
        <v>4</v>
      </c>
      <c r="F21" s="32" t="s">
        <v>649</v>
      </c>
      <c r="J21" s="32">
        <v>4</v>
      </c>
      <c r="K21" s="32" t="s">
        <v>686</v>
      </c>
    </row>
    <row r="22" spans="1:6" ht="15">
      <c r="A22" s="32" t="s">
        <v>542</v>
      </c>
      <c r="E22" s="32">
        <v>5</v>
      </c>
      <c r="F22" s="32" t="s">
        <v>650</v>
      </c>
    </row>
    <row r="23" spans="1:6" ht="15">
      <c r="A23" s="32" t="s">
        <v>774</v>
      </c>
      <c r="E23" s="32">
        <v>6</v>
      </c>
      <c r="F23" s="32" t="s">
        <v>393</v>
      </c>
    </row>
    <row r="24" spans="1:6" ht="15">
      <c r="A24" s="32" t="s">
        <v>669</v>
      </c>
      <c r="E24" s="32">
        <v>8</v>
      </c>
      <c r="F24" s="32" t="s">
        <v>394</v>
      </c>
    </row>
    <row r="25" spans="1:6" ht="15">
      <c r="A25" s="32" t="s">
        <v>198</v>
      </c>
      <c r="E25" s="32">
        <v>9</v>
      </c>
      <c r="F25" s="32" t="s">
        <v>395</v>
      </c>
    </row>
    <row r="26" ht="15">
      <c r="A26" s="32" t="s">
        <v>726</v>
      </c>
    </row>
    <row r="27" spans="1:8" ht="15">
      <c r="A27" s="32" t="s">
        <v>99</v>
      </c>
      <c r="H27" s="123" t="s">
        <v>766</v>
      </c>
    </row>
    <row r="28" spans="1:9" ht="15">
      <c r="A28" s="32" t="s">
        <v>433</v>
      </c>
      <c r="H28" s="125" t="s">
        <v>471</v>
      </c>
      <c r="I28" s="108" t="s">
        <v>727</v>
      </c>
    </row>
    <row r="29" spans="1:9" ht="15">
      <c r="A29" s="32" t="s">
        <v>172</v>
      </c>
      <c r="H29" s="32">
        <v>1</v>
      </c>
      <c r="I29" s="32" t="s">
        <v>670</v>
      </c>
    </row>
    <row r="30" spans="1:9" ht="15">
      <c r="A30" s="32" t="s">
        <v>2</v>
      </c>
      <c r="H30" s="32">
        <v>2</v>
      </c>
      <c r="I30" s="32" t="s">
        <v>671</v>
      </c>
    </row>
    <row r="31" spans="1:9" ht="15">
      <c r="A31" s="32" t="s">
        <v>335</v>
      </c>
      <c r="H31" s="32">
        <v>3</v>
      </c>
      <c r="I31" s="32" t="s">
        <v>568</v>
      </c>
    </row>
    <row r="32" spans="1:9" ht="15">
      <c r="A32" s="32" t="s">
        <v>3</v>
      </c>
      <c r="H32" s="32">
        <v>4</v>
      </c>
      <c r="I32" s="32" t="s">
        <v>569</v>
      </c>
    </row>
    <row r="33" spans="1:9" ht="15">
      <c r="A33" s="32" t="s">
        <v>107</v>
      </c>
      <c r="H33" s="32">
        <v>5</v>
      </c>
      <c r="I33" s="32" t="s">
        <v>708</v>
      </c>
    </row>
    <row r="34" spans="1:9" ht="15">
      <c r="A34" s="32" t="s">
        <v>108</v>
      </c>
      <c r="H34" s="32">
        <v>6</v>
      </c>
      <c r="I34" s="32" t="s">
        <v>630</v>
      </c>
    </row>
    <row r="35" spans="1:9" ht="15">
      <c r="A35" s="32" t="s">
        <v>209</v>
      </c>
      <c r="H35" s="32">
        <v>7</v>
      </c>
      <c r="I35" s="32" t="s">
        <v>709</v>
      </c>
    </row>
    <row r="36" spans="1:9" ht="15">
      <c r="A36" s="32" t="s">
        <v>331</v>
      </c>
      <c r="H36" s="32">
        <v>8</v>
      </c>
      <c r="I36" s="32" t="s">
        <v>632</v>
      </c>
    </row>
    <row r="37" spans="1:9" ht="15">
      <c r="A37" s="32" t="s">
        <v>624</v>
      </c>
      <c r="H37" s="32">
        <v>9</v>
      </c>
      <c r="I37" s="32" t="s">
        <v>765</v>
      </c>
    </row>
    <row r="38" ht="15">
      <c r="A38" s="32" t="s">
        <v>599</v>
      </c>
    </row>
    <row r="39" ht="15">
      <c r="A39" s="32" t="s">
        <v>432</v>
      </c>
    </row>
    <row r="40" spans="1:9" ht="16.5">
      <c r="A40" s="32" t="s">
        <v>575</v>
      </c>
      <c r="I40" s="161" t="s">
        <v>357</v>
      </c>
    </row>
    <row r="41" spans="1:9" ht="16.5">
      <c r="A41" s="32" t="s">
        <v>643</v>
      </c>
      <c r="I41" s="161" t="s">
        <v>43</v>
      </c>
    </row>
    <row r="42" ht="15">
      <c r="A42" s="32" t="s">
        <v>666</v>
      </c>
    </row>
    <row r="43" spans="1:11" ht="15">
      <c r="A43" s="32" t="s">
        <v>667</v>
      </c>
      <c r="I43" s="32" t="s">
        <v>44</v>
      </c>
      <c r="J43" s="33" t="s">
        <v>45</v>
      </c>
      <c r="K43" s="33" t="s">
        <v>45</v>
      </c>
    </row>
    <row r="44" spans="1:11" ht="15">
      <c r="A44" s="32" t="s">
        <v>668</v>
      </c>
      <c r="I44" s="32" t="s">
        <v>46</v>
      </c>
      <c r="J44" s="33" t="s">
        <v>169</v>
      </c>
      <c r="K44" s="33" t="s">
        <v>169</v>
      </c>
    </row>
    <row r="45" spans="1:11" ht="15">
      <c r="A45" s="32" t="s">
        <v>600</v>
      </c>
      <c r="I45" s="32" t="s">
        <v>345</v>
      </c>
      <c r="J45" s="33" t="s">
        <v>346</v>
      </c>
      <c r="K45" s="33" t="s">
        <v>352</v>
      </c>
    </row>
    <row r="46" spans="1:11" ht="15">
      <c r="A46" s="32" t="s">
        <v>492</v>
      </c>
      <c r="I46" s="162" t="s">
        <v>353</v>
      </c>
      <c r="J46" s="67" t="s">
        <v>343</v>
      </c>
      <c r="K46" s="67" t="s">
        <v>354</v>
      </c>
    </row>
    <row r="47" spans="1:11" ht="15">
      <c r="A47" s="32" t="s">
        <v>683</v>
      </c>
      <c r="I47" s="33" t="s">
        <v>3</v>
      </c>
      <c r="J47" s="159">
        <v>6</v>
      </c>
      <c r="K47" s="32">
        <v>0</v>
      </c>
    </row>
    <row r="48" spans="1:11" ht="15">
      <c r="A48" s="32" t="s">
        <v>482</v>
      </c>
      <c r="I48" s="33" t="s">
        <v>107</v>
      </c>
      <c r="J48" s="159">
        <v>10.999999999999998</v>
      </c>
      <c r="K48" s="32">
        <v>4.999999999999999</v>
      </c>
    </row>
    <row r="49" spans="1:11" ht="15">
      <c r="A49" s="32" t="s">
        <v>284</v>
      </c>
      <c r="I49" s="33" t="s">
        <v>108</v>
      </c>
      <c r="J49" s="159">
        <v>16</v>
      </c>
      <c r="K49" s="32">
        <v>10</v>
      </c>
    </row>
    <row r="50" spans="1:13" ht="15">
      <c r="A50" s="32" t="s">
        <v>483</v>
      </c>
      <c r="I50" s="33" t="s">
        <v>209</v>
      </c>
      <c r="J50" s="159">
        <v>99.9999999999999</v>
      </c>
      <c r="K50" s="32">
        <v>93.9999999999999</v>
      </c>
      <c r="L50" s="156" t="s">
        <v>755</v>
      </c>
      <c r="M50" s="32" t="s">
        <v>754</v>
      </c>
    </row>
    <row r="51" spans="1:11" ht="15">
      <c r="A51" s="32" t="s">
        <v>495</v>
      </c>
      <c r="I51" s="33" t="s">
        <v>331</v>
      </c>
      <c r="J51" s="159">
        <v>6</v>
      </c>
      <c r="K51" s="32">
        <v>0</v>
      </c>
    </row>
    <row r="52" spans="1:11" ht="15">
      <c r="A52" s="32" t="s">
        <v>496</v>
      </c>
      <c r="I52" s="33" t="s">
        <v>619</v>
      </c>
      <c r="J52" s="159">
        <v>6</v>
      </c>
      <c r="K52" s="32">
        <v>0</v>
      </c>
    </row>
    <row r="53" spans="1:11" ht="15">
      <c r="A53" s="32" t="s">
        <v>442</v>
      </c>
      <c r="I53" s="33" t="s">
        <v>482</v>
      </c>
      <c r="J53" s="159">
        <v>16.000000000000007</v>
      </c>
      <c r="K53" s="32">
        <v>10.000000000000005</v>
      </c>
    </row>
    <row r="54" spans="1:11" ht="15">
      <c r="A54" s="32" t="s">
        <v>274</v>
      </c>
      <c r="I54" s="33" t="s">
        <v>483</v>
      </c>
      <c r="J54" s="159">
        <v>6</v>
      </c>
      <c r="K54" s="32">
        <v>0</v>
      </c>
    </row>
    <row r="55" spans="1:13" ht="15">
      <c r="A55" s="32" t="s">
        <v>273</v>
      </c>
      <c r="I55" s="33" t="s">
        <v>495</v>
      </c>
      <c r="J55" s="159">
        <v>100.00000000000007</v>
      </c>
      <c r="K55" s="32">
        <v>94.00000000000006</v>
      </c>
      <c r="L55" s="156" t="s">
        <v>755</v>
      </c>
      <c r="M55" s="32" t="s">
        <v>754</v>
      </c>
    </row>
    <row r="56" ht="15">
      <c r="A56" s="32" t="s">
        <v>497</v>
      </c>
    </row>
    <row r="57" ht="15">
      <c r="A57" s="32" t="s">
        <v>334</v>
      </c>
    </row>
    <row r="58" ht="15">
      <c r="A58" s="32" t="s">
        <v>146</v>
      </c>
    </row>
    <row r="59" ht="15">
      <c r="A59" s="32" t="s">
        <v>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9"/>
  <sheetViews>
    <sheetView zoomScalePageLayoutView="0" workbookViewId="0" topLeftCell="A1">
      <pane xSplit="16560" ySplit="4520" topLeftCell="AP298" activePane="bottomLeft" state="split"/>
      <selection pane="topLeft" activeCell="C3" sqref="C3"/>
      <selection pane="topRight" activeCell="AE6" sqref="AE6:AR304"/>
      <selection pane="bottomLeft" activeCell="C313" sqref="C313"/>
      <selection pane="bottomRight" activeCell="AC318" sqref="AC318"/>
    </sheetView>
  </sheetViews>
  <sheetFormatPr defaultColWidth="8.8515625" defaultRowHeight="12.75"/>
  <cols>
    <col min="1" max="1" width="12.7109375" style="0" customWidth="1"/>
    <col min="2" max="2" width="14.7109375" style="0" customWidth="1"/>
    <col min="3" max="3" width="5.7109375" style="0" customWidth="1"/>
    <col min="4" max="4" width="9.140625" style="0" customWidth="1"/>
    <col min="5" max="5" width="10.8515625" style="0" customWidth="1"/>
    <col min="6" max="6" width="11.00390625" style="0" customWidth="1"/>
    <col min="7" max="7" width="9.28125" style="0" customWidth="1"/>
    <col min="8" max="8" width="8.7109375" style="0" customWidth="1"/>
    <col min="9" max="9" width="10.8515625" style="0" customWidth="1"/>
    <col min="10" max="10" width="20.421875" style="0" customWidth="1"/>
    <col min="11" max="11" width="10.421875" style="0" customWidth="1"/>
    <col min="12" max="12" width="9.28125" style="0" customWidth="1"/>
    <col min="13" max="13" width="10.8515625" style="0" customWidth="1"/>
    <col min="14" max="14" width="11.140625" style="0" customWidth="1"/>
    <col min="15" max="15" width="10.140625" style="0" customWidth="1"/>
    <col min="16" max="16" width="9.8515625" style="0" customWidth="1"/>
    <col min="17" max="17" width="10.28125" style="0" customWidth="1"/>
    <col min="18" max="18" width="12.7109375" style="0" customWidth="1"/>
    <col min="19" max="19" width="10.140625" style="0" customWidth="1"/>
    <col min="20" max="20" width="10.28125" style="0" customWidth="1"/>
    <col min="21" max="21" width="9.7109375" style="0" customWidth="1"/>
    <col min="22" max="22" width="10.140625" style="0" customWidth="1"/>
    <col min="23" max="23" width="12.7109375" style="0" customWidth="1"/>
    <col min="24" max="24" width="10.28125" style="0" customWidth="1"/>
    <col min="25" max="25" width="12.7109375" style="0" customWidth="1"/>
    <col min="26" max="26" width="8.140625" style="0" customWidth="1"/>
    <col min="27" max="27" width="7.28125" style="0" customWidth="1"/>
    <col min="28" max="28" width="7.8515625" style="0" customWidth="1"/>
    <col min="29" max="30" width="9.7109375" style="0" customWidth="1"/>
    <col min="31" max="31" width="8.00390625" style="0" customWidth="1"/>
    <col min="32" max="32" width="9.7109375" style="0" customWidth="1"/>
    <col min="33" max="33" width="9.28125" style="0" customWidth="1"/>
    <col min="34" max="34" width="10.421875" style="0" customWidth="1"/>
    <col min="35" max="35" width="10.8515625" style="0" customWidth="1"/>
    <col min="36" max="37" width="9.421875" style="0" customWidth="1"/>
    <col min="38" max="41" width="12.7109375" style="0" customWidth="1"/>
    <col min="42" max="42" width="9.28125" style="0" customWidth="1"/>
    <col min="43" max="43" width="10.00390625" style="0" customWidth="1"/>
    <col min="44" max="45" width="12.7109375" style="0" customWidth="1"/>
  </cols>
  <sheetData>
    <row r="1" ht="16.5">
      <c r="B1" s="121" t="s">
        <v>572</v>
      </c>
    </row>
    <row r="2" spans="2:17" ht="16.5">
      <c r="B2" s="32" t="s">
        <v>179</v>
      </c>
      <c r="Q2" s="21" t="s">
        <v>272</v>
      </c>
    </row>
    <row r="5" spans="1:43" ht="15">
      <c r="A5" s="3" t="s">
        <v>336</v>
      </c>
      <c r="B5" s="3"/>
      <c r="C5" s="3"/>
      <c r="D5" s="5" t="s">
        <v>337</v>
      </c>
      <c r="F5" s="3" t="s">
        <v>189</v>
      </c>
      <c r="G5" s="3" t="s">
        <v>190</v>
      </c>
      <c r="H5" s="3" t="s">
        <v>191</v>
      </c>
      <c r="I5" s="3" t="s">
        <v>192</v>
      </c>
      <c r="J5" s="3"/>
      <c r="K5" s="3" t="s">
        <v>193</v>
      </c>
      <c r="L5" s="3" t="s">
        <v>194</v>
      </c>
      <c r="M5" s="3" t="s">
        <v>470</v>
      </c>
      <c r="N5" s="3" t="s">
        <v>461</v>
      </c>
      <c r="O5" s="3" t="s">
        <v>576</v>
      </c>
      <c r="P5" s="3" t="s">
        <v>451</v>
      </c>
      <c r="Q5" s="3" t="s">
        <v>452</v>
      </c>
      <c r="R5" s="3" t="s">
        <v>453</v>
      </c>
      <c r="S5" s="3" t="s">
        <v>454</v>
      </c>
      <c r="T5" s="3" t="s">
        <v>455</v>
      </c>
      <c r="U5" s="3" t="s">
        <v>456</v>
      </c>
      <c r="V5" s="3" t="s">
        <v>573</v>
      </c>
      <c r="W5" s="3" t="s">
        <v>574</v>
      </c>
      <c r="X5" s="3" t="s">
        <v>278</v>
      </c>
      <c r="Y5" s="3" t="s">
        <v>282</v>
      </c>
      <c r="Z5" s="3"/>
      <c r="AA5" s="29" t="s">
        <v>96</v>
      </c>
      <c r="AB5" s="27"/>
      <c r="AC5" s="27"/>
      <c r="AD5" s="28"/>
      <c r="AE5" s="3" t="s">
        <v>102</v>
      </c>
      <c r="AF5" s="3" t="s">
        <v>103</v>
      </c>
      <c r="AG5" s="3" t="s">
        <v>104</v>
      </c>
      <c r="AH5" s="3" t="s">
        <v>105</v>
      </c>
      <c r="AI5" s="3" t="s">
        <v>271</v>
      </c>
      <c r="AJ5" s="3" t="s">
        <v>258</v>
      </c>
      <c r="AK5" s="3" t="s">
        <v>256</v>
      </c>
      <c r="AL5" s="3" t="s">
        <v>257</v>
      </c>
      <c r="AM5" s="3" t="s">
        <v>582</v>
      </c>
      <c r="AN5" s="3" t="s">
        <v>467</v>
      </c>
      <c r="AO5" s="3" t="s">
        <v>468</v>
      </c>
      <c r="AP5" s="3" t="s">
        <v>469</v>
      </c>
      <c r="AQ5" s="4"/>
    </row>
    <row r="6" spans="1:45" s="7" customFormat="1" ht="84.75">
      <c r="A6" s="8" t="s">
        <v>571</v>
      </c>
      <c r="B6" s="8" t="s">
        <v>527</v>
      </c>
      <c r="C6" s="8" t="s">
        <v>528</v>
      </c>
      <c r="D6" s="9" t="s">
        <v>268</v>
      </c>
      <c r="E6" s="12" t="s">
        <v>400</v>
      </c>
      <c r="F6" s="8" t="s">
        <v>188</v>
      </c>
      <c r="G6" s="8" t="s">
        <v>289</v>
      </c>
      <c r="H6" s="8" t="s">
        <v>218</v>
      </c>
      <c r="I6" s="8" t="s">
        <v>219</v>
      </c>
      <c r="J6" s="13" t="s">
        <v>198</v>
      </c>
      <c r="K6" s="8" t="s">
        <v>214</v>
      </c>
      <c r="L6" s="8" t="s">
        <v>99</v>
      </c>
      <c r="M6" s="8" t="s">
        <v>433</v>
      </c>
      <c r="N6" s="8" t="s">
        <v>172</v>
      </c>
      <c r="O6" s="8" t="s">
        <v>2</v>
      </c>
      <c r="P6" s="8" t="s">
        <v>335</v>
      </c>
      <c r="Q6" s="8" t="s">
        <v>3</v>
      </c>
      <c r="R6" s="8" t="s">
        <v>107</v>
      </c>
      <c r="S6" s="8" t="s">
        <v>108</v>
      </c>
      <c r="T6" s="8" t="s">
        <v>209</v>
      </c>
      <c r="U6" s="8" t="s">
        <v>331</v>
      </c>
      <c r="V6" s="8" t="s">
        <v>624</v>
      </c>
      <c r="W6" s="8" t="s">
        <v>599</v>
      </c>
      <c r="X6" s="8" t="s">
        <v>432</v>
      </c>
      <c r="Y6" s="8" t="s">
        <v>98</v>
      </c>
      <c r="Z6" s="8" t="s">
        <v>340</v>
      </c>
      <c r="AA6" s="8" t="s">
        <v>684</v>
      </c>
      <c r="AB6" s="8" t="s">
        <v>502</v>
      </c>
      <c r="AC6" s="8" t="s">
        <v>392</v>
      </c>
      <c r="AD6" s="8" t="s">
        <v>21</v>
      </c>
      <c r="AE6" s="8" t="s">
        <v>492</v>
      </c>
      <c r="AF6" s="8" t="s">
        <v>683</v>
      </c>
      <c r="AG6" s="8" t="s">
        <v>482</v>
      </c>
      <c r="AH6" s="8" t="s">
        <v>284</v>
      </c>
      <c r="AI6" s="8" t="s">
        <v>483</v>
      </c>
      <c r="AJ6" s="8" t="s">
        <v>495</v>
      </c>
      <c r="AK6" s="8" t="s">
        <v>496</v>
      </c>
      <c r="AL6" s="8" t="s">
        <v>442</v>
      </c>
      <c r="AM6" s="8" t="s">
        <v>274</v>
      </c>
      <c r="AN6" s="8" t="s">
        <v>273</v>
      </c>
      <c r="AO6" s="8" t="s">
        <v>497</v>
      </c>
      <c r="AP6" s="8" t="s">
        <v>334</v>
      </c>
      <c r="AQ6" s="10" t="s">
        <v>146</v>
      </c>
      <c r="AR6" s="10" t="s">
        <v>283</v>
      </c>
      <c r="AS6" s="10" t="s">
        <v>267</v>
      </c>
    </row>
    <row r="7" spans="1:45" ht="12">
      <c r="A7">
        <v>1</v>
      </c>
      <c r="B7" t="s">
        <v>546</v>
      </c>
      <c r="C7" t="s">
        <v>529</v>
      </c>
      <c r="D7">
        <v>1</v>
      </c>
      <c r="E7">
        <v>1001</v>
      </c>
      <c r="F7" s="2">
        <v>1</v>
      </c>
      <c r="G7" s="2">
        <v>1</v>
      </c>
      <c r="H7" s="2">
        <v>2</v>
      </c>
      <c r="I7" s="6">
        <v>4</v>
      </c>
      <c r="J7" t="s">
        <v>215</v>
      </c>
      <c r="K7" s="2">
        <v>9</v>
      </c>
      <c r="L7" s="2">
        <v>1</v>
      </c>
      <c r="M7" s="2">
        <v>0</v>
      </c>
      <c r="N7" s="2">
        <v>1</v>
      </c>
      <c r="O7" s="2">
        <v>0</v>
      </c>
      <c r="P7">
        <v>2108</v>
      </c>
      <c r="Q7" s="20">
        <v>0</v>
      </c>
      <c r="R7" s="24">
        <v>8489.1</v>
      </c>
      <c r="S7" s="20">
        <v>627.9</v>
      </c>
      <c r="T7" s="20">
        <v>314.8</v>
      </c>
      <c r="U7" s="20">
        <v>0</v>
      </c>
      <c r="V7" s="20">
        <v>358.7</v>
      </c>
      <c r="W7" s="20">
        <v>19.7</v>
      </c>
      <c r="X7" s="20">
        <v>2170.7</v>
      </c>
      <c r="Y7" s="20">
        <v>1985.4</v>
      </c>
      <c r="Z7" s="23">
        <v>1</v>
      </c>
      <c r="AA7" s="22">
        <v>1</v>
      </c>
      <c r="AB7" s="22">
        <v>0</v>
      </c>
      <c r="AC7" s="22">
        <v>0</v>
      </c>
      <c r="AD7" s="22">
        <v>0</v>
      </c>
      <c r="AE7" s="20">
        <v>0</v>
      </c>
      <c r="AF7" s="20">
        <v>0</v>
      </c>
      <c r="AG7" s="20">
        <v>583.1</v>
      </c>
      <c r="AH7" s="20">
        <v>44.7</v>
      </c>
      <c r="AI7" s="20">
        <v>0</v>
      </c>
      <c r="AJ7" s="20">
        <v>314.8</v>
      </c>
      <c r="AK7" s="20">
        <v>17.1</v>
      </c>
      <c r="AL7" s="20">
        <v>9810.5</v>
      </c>
      <c r="AM7" s="20">
        <v>11795.9</v>
      </c>
      <c r="AN7" s="20">
        <v>9625.2</v>
      </c>
      <c r="AO7" s="20">
        <v>11795.9</v>
      </c>
      <c r="AP7" s="20">
        <v>0</v>
      </c>
      <c r="AQ7" s="20">
        <v>9810.2</v>
      </c>
      <c r="AR7" s="20">
        <v>9810.5</v>
      </c>
      <c r="AS7" s="1">
        <f aca="true" t="shared" si="0" ref="AS7:AS70">IF(ISERROR((AR7/AQ7)),"",IF(AND((AR7/AQ7)&gt;1.05,AR7-AQ7&gt;5),"Manual Calculations of Portable Physical Wealth do not match Assumed Calculations",""))</f>
      </c>
    </row>
    <row r="8" spans="1:45" ht="12">
      <c r="A8">
        <v>1</v>
      </c>
      <c r="B8" t="s">
        <v>546</v>
      </c>
      <c r="C8" t="s">
        <v>529</v>
      </c>
      <c r="D8">
        <v>2</v>
      </c>
      <c r="E8">
        <v>1002</v>
      </c>
      <c r="F8" s="2">
        <v>9</v>
      </c>
      <c r="G8" s="2">
        <v>1</v>
      </c>
      <c r="H8" s="2">
        <v>4</v>
      </c>
      <c r="I8" s="6">
        <v>44</v>
      </c>
      <c r="J8" t="s">
        <v>147</v>
      </c>
      <c r="K8" s="2">
        <v>5</v>
      </c>
      <c r="L8" s="2">
        <v>1</v>
      </c>
      <c r="M8" s="2">
        <v>0</v>
      </c>
      <c r="N8" s="2">
        <v>0</v>
      </c>
      <c r="O8" s="2">
        <v>0</v>
      </c>
      <c r="P8">
        <v>1488</v>
      </c>
      <c r="Q8" s="20">
        <v>0</v>
      </c>
      <c r="R8" s="24">
        <v>910.9</v>
      </c>
      <c r="S8" s="20">
        <v>19.4</v>
      </c>
      <c r="T8" s="20">
        <v>71.4</v>
      </c>
      <c r="U8" s="20">
        <v>0</v>
      </c>
      <c r="V8" s="20">
        <v>26.9</v>
      </c>
      <c r="W8" s="20">
        <v>0</v>
      </c>
      <c r="X8" s="20">
        <v>227.6</v>
      </c>
      <c r="Y8" s="20">
        <v>0</v>
      </c>
      <c r="Z8" s="23">
        <v>0</v>
      </c>
      <c r="AA8" s="22">
        <v>0</v>
      </c>
      <c r="AB8" s="22">
        <v>0</v>
      </c>
      <c r="AC8" s="22">
        <v>1</v>
      </c>
      <c r="AD8" s="22">
        <v>0</v>
      </c>
      <c r="AE8" s="20">
        <v>0</v>
      </c>
      <c r="AF8" s="20">
        <v>0</v>
      </c>
      <c r="AG8" s="20">
        <v>17.4</v>
      </c>
      <c r="AH8" s="20">
        <v>2.1</v>
      </c>
      <c r="AI8" s="20">
        <v>0</v>
      </c>
      <c r="AJ8" s="20">
        <v>71.4</v>
      </c>
      <c r="AK8" s="20">
        <v>0</v>
      </c>
      <c r="AL8" s="20">
        <v>1028.8</v>
      </c>
      <c r="AM8" s="20">
        <v>1028.8</v>
      </c>
      <c r="AN8" s="20">
        <v>801.2</v>
      </c>
      <c r="AO8" s="20">
        <v>1028.8</v>
      </c>
      <c r="AP8" s="20">
        <v>0</v>
      </c>
      <c r="AQ8" s="20">
        <v>1028.6</v>
      </c>
      <c r="AR8" s="20">
        <v>1028.8</v>
      </c>
      <c r="AS8" s="1">
        <f t="shared" si="0"/>
      </c>
    </row>
    <row r="9" spans="1:45" ht="12">
      <c r="A9">
        <v>1</v>
      </c>
      <c r="B9" t="s">
        <v>546</v>
      </c>
      <c r="C9" t="s">
        <v>529</v>
      </c>
      <c r="D9">
        <v>3</v>
      </c>
      <c r="E9">
        <v>1003</v>
      </c>
      <c r="F9" s="2">
        <v>9</v>
      </c>
      <c r="G9" s="2">
        <v>1</v>
      </c>
      <c r="H9" s="2">
        <v>3</v>
      </c>
      <c r="I9" s="6">
        <v>44</v>
      </c>
      <c r="J9" t="s">
        <v>147</v>
      </c>
      <c r="K9" s="2">
        <v>7</v>
      </c>
      <c r="L9" s="2">
        <v>1</v>
      </c>
      <c r="M9" s="2">
        <v>0</v>
      </c>
      <c r="N9" s="2">
        <v>0</v>
      </c>
      <c r="O9" s="2">
        <v>0</v>
      </c>
      <c r="P9">
        <v>848</v>
      </c>
      <c r="Q9" s="20">
        <v>0</v>
      </c>
      <c r="R9" s="24">
        <v>822.9</v>
      </c>
      <c r="S9" s="20">
        <v>53.7</v>
      </c>
      <c r="T9" s="20">
        <v>51.4</v>
      </c>
      <c r="U9" s="20">
        <v>0</v>
      </c>
      <c r="V9" s="20">
        <v>17.2</v>
      </c>
      <c r="W9" s="20">
        <v>0</v>
      </c>
      <c r="X9" s="20">
        <v>209.2</v>
      </c>
      <c r="Y9" s="20">
        <v>3450.8</v>
      </c>
      <c r="Z9" s="23">
        <v>1</v>
      </c>
      <c r="AA9" s="22">
        <v>1</v>
      </c>
      <c r="AB9" s="22">
        <v>0</v>
      </c>
      <c r="AC9" s="22">
        <v>0</v>
      </c>
      <c r="AD9" s="22">
        <v>0</v>
      </c>
      <c r="AE9" s="20">
        <v>0</v>
      </c>
      <c r="AF9" s="20">
        <v>0</v>
      </c>
      <c r="AG9" s="20">
        <v>47.6</v>
      </c>
      <c r="AH9" s="20">
        <v>6</v>
      </c>
      <c r="AI9" s="20">
        <v>0</v>
      </c>
      <c r="AJ9" s="20">
        <v>51.4</v>
      </c>
      <c r="AK9" s="20">
        <v>0</v>
      </c>
      <c r="AL9" s="20">
        <v>945.5</v>
      </c>
      <c r="AM9" s="20">
        <v>4396.3</v>
      </c>
      <c r="AN9" s="20">
        <v>4187.1</v>
      </c>
      <c r="AO9" s="20">
        <v>4396.3</v>
      </c>
      <c r="AP9" s="20">
        <v>0</v>
      </c>
      <c r="AQ9" s="20">
        <v>945.2</v>
      </c>
      <c r="AR9" s="20">
        <v>945.5</v>
      </c>
      <c r="AS9" s="1">
        <f t="shared" si="0"/>
      </c>
    </row>
    <row r="10" spans="1:45" ht="12">
      <c r="A10">
        <v>1</v>
      </c>
      <c r="B10" t="s">
        <v>546</v>
      </c>
      <c r="C10" t="s">
        <v>529</v>
      </c>
      <c r="D10">
        <v>4</v>
      </c>
      <c r="E10">
        <v>1004</v>
      </c>
      <c r="F10" s="2">
        <v>9</v>
      </c>
      <c r="G10" s="2">
        <v>1</v>
      </c>
      <c r="H10" s="2">
        <v>2</v>
      </c>
      <c r="I10" s="6">
        <v>3</v>
      </c>
      <c r="J10" t="s">
        <v>199</v>
      </c>
      <c r="K10" s="2">
        <v>2</v>
      </c>
      <c r="L10" s="2">
        <v>1</v>
      </c>
      <c r="M10" s="2">
        <v>0</v>
      </c>
      <c r="N10" s="2">
        <v>1</v>
      </c>
      <c r="O10" s="2">
        <v>0</v>
      </c>
      <c r="P10">
        <v>2108</v>
      </c>
      <c r="Q10" s="20">
        <v>0</v>
      </c>
      <c r="R10" s="24">
        <v>280.2</v>
      </c>
      <c r="S10" s="20">
        <v>59.9</v>
      </c>
      <c r="T10" s="20">
        <v>12.6</v>
      </c>
      <c r="U10" s="20">
        <v>2</v>
      </c>
      <c r="V10" s="20">
        <v>104.6</v>
      </c>
      <c r="W10" s="20">
        <v>3.1</v>
      </c>
      <c r="X10" s="20">
        <v>102.3</v>
      </c>
      <c r="Y10" s="20">
        <v>193.9</v>
      </c>
      <c r="Z10" s="23">
        <v>1</v>
      </c>
      <c r="AA10" s="22">
        <v>1</v>
      </c>
      <c r="AB10" s="22">
        <v>0</v>
      </c>
      <c r="AC10" s="22">
        <v>0</v>
      </c>
      <c r="AD10" s="22">
        <v>0</v>
      </c>
      <c r="AE10" s="20">
        <v>0</v>
      </c>
      <c r="AF10" s="20">
        <v>0</v>
      </c>
      <c r="AG10" s="20">
        <v>9.4</v>
      </c>
      <c r="AH10" s="20">
        <v>50.5</v>
      </c>
      <c r="AI10" s="20">
        <v>0</v>
      </c>
      <c r="AJ10" s="20">
        <v>0</v>
      </c>
      <c r="AK10" s="20">
        <v>17.1</v>
      </c>
      <c r="AL10" s="20">
        <v>462.7</v>
      </c>
      <c r="AM10" s="20">
        <v>656.6</v>
      </c>
      <c r="AN10" s="20">
        <v>554.3</v>
      </c>
      <c r="AO10" s="20">
        <v>656.6</v>
      </c>
      <c r="AP10" s="20">
        <v>0</v>
      </c>
      <c r="AQ10" s="20">
        <v>462.4</v>
      </c>
      <c r="AR10" s="20">
        <v>462.7</v>
      </c>
      <c r="AS10" s="1">
        <f t="shared" si="0"/>
      </c>
    </row>
    <row r="11" spans="1:45" ht="12">
      <c r="A11">
        <v>1</v>
      </c>
      <c r="B11" t="s">
        <v>546</v>
      </c>
      <c r="C11" t="s">
        <v>529</v>
      </c>
      <c r="D11">
        <v>5</v>
      </c>
      <c r="E11">
        <v>1005</v>
      </c>
      <c r="F11" s="2">
        <v>9</v>
      </c>
      <c r="G11" s="2">
        <v>2</v>
      </c>
      <c r="H11" s="2">
        <v>3</v>
      </c>
      <c r="I11" s="6">
        <v>98</v>
      </c>
      <c r="J11" t="s">
        <v>640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>
        <v>848</v>
      </c>
      <c r="Q11" s="20">
        <v>0</v>
      </c>
      <c r="R11" s="24">
        <v>1051.1</v>
      </c>
      <c r="S11" s="20">
        <v>3</v>
      </c>
      <c r="T11" s="20">
        <v>50.7</v>
      </c>
      <c r="U11" s="20">
        <v>0</v>
      </c>
      <c r="V11" s="20">
        <v>63.4</v>
      </c>
      <c r="W11" s="20">
        <v>0</v>
      </c>
      <c r="X11" s="20">
        <v>258.5</v>
      </c>
      <c r="Y11" s="20">
        <v>449.7</v>
      </c>
      <c r="Z11" s="23">
        <v>1</v>
      </c>
      <c r="AA11" s="22">
        <v>1</v>
      </c>
      <c r="AB11" s="22">
        <v>0</v>
      </c>
      <c r="AC11" s="22">
        <v>0</v>
      </c>
      <c r="AD11" s="22">
        <v>0</v>
      </c>
      <c r="AE11" s="20">
        <v>0</v>
      </c>
      <c r="AF11" s="20">
        <v>0</v>
      </c>
      <c r="AG11" s="20">
        <v>0</v>
      </c>
      <c r="AH11" s="20">
        <v>3</v>
      </c>
      <c r="AI11" s="20">
        <v>0</v>
      </c>
      <c r="AJ11" s="20">
        <v>50.7</v>
      </c>
      <c r="AK11" s="20">
        <v>0</v>
      </c>
      <c r="AL11" s="20">
        <v>1168.4</v>
      </c>
      <c r="AM11" s="20">
        <v>1618.1</v>
      </c>
      <c r="AN11" s="20">
        <v>1359.6</v>
      </c>
      <c r="AO11" s="20">
        <v>1618.1</v>
      </c>
      <c r="AP11" s="20">
        <v>0</v>
      </c>
      <c r="AQ11" s="20">
        <v>1168.2</v>
      </c>
      <c r="AR11" s="20">
        <v>1168.4</v>
      </c>
      <c r="AS11" s="1">
        <f t="shared" si="0"/>
      </c>
    </row>
    <row r="12" spans="1:45" ht="12">
      <c r="A12">
        <v>1</v>
      </c>
      <c r="B12" t="s">
        <v>546</v>
      </c>
      <c r="C12" t="s">
        <v>529</v>
      </c>
      <c r="D12">
        <v>6</v>
      </c>
      <c r="E12">
        <v>1006</v>
      </c>
      <c r="F12" s="2">
        <v>1</v>
      </c>
      <c r="G12" s="2">
        <v>1</v>
      </c>
      <c r="H12" s="2">
        <v>4</v>
      </c>
      <c r="I12" s="6">
        <v>99</v>
      </c>
      <c r="J12" t="s">
        <v>641</v>
      </c>
      <c r="K12" s="2">
        <v>5</v>
      </c>
      <c r="L12" s="2">
        <v>1</v>
      </c>
      <c r="M12" s="2">
        <v>0</v>
      </c>
      <c r="N12" s="2">
        <v>0</v>
      </c>
      <c r="O12" s="2">
        <v>0</v>
      </c>
      <c r="P12">
        <v>1488</v>
      </c>
      <c r="Q12" s="20">
        <v>0</v>
      </c>
      <c r="R12" s="24">
        <v>0</v>
      </c>
      <c r="S12" s="20">
        <v>0.3</v>
      </c>
      <c r="T12" s="20">
        <v>0</v>
      </c>
      <c r="U12" s="20">
        <v>0</v>
      </c>
      <c r="V12" s="20">
        <v>16.3</v>
      </c>
      <c r="W12" s="20">
        <v>0</v>
      </c>
      <c r="X12" s="20">
        <v>3.6</v>
      </c>
      <c r="Y12" s="20">
        <v>0</v>
      </c>
      <c r="Z12" s="23">
        <v>0</v>
      </c>
      <c r="AA12" s="22">
        <v>0</v>
      </c>
      <c r="AB12" s="22">
        <v>0</v>
      </c>
      <c r="AC12" s="22">
        <v>0</v>
      </c>
      <c r="AD12" s="22">
        <v>1</v>
      </c>
      <c r="AE12" s="20">
        <v>0</v>
      </c>
      <c r="AF12" s="20">
        <v>0</v>
      </c>
      <c r="AG12" s="20">
        <v>0</v>
      </c>
      <c r="AH12" s="20">
        <v>0.3</v>
      </c>
      <c r="AI12" s="20">
        <v>0</v>
      </c>
      <c r="AJ12" s="20">
        <v>0</v>
      </c>
      <c r="AK12" s="20">
        <v>9.2</v>
      </c>
      <c r="AL12" s="20">
        <v>16.7</v>
      </c>
      <c r="AM12" s="20">
        <v>16.7</v>
      </c>
      <c r="AN12" s="20">
        <v>13.1</v>
      </c>
      <c r="AO12" s="20">
        <v>16.7</v>
      </c>
      <c r="AP12" s="20">
        <v>0</v>
      </c>
      <c r="AQ12" s="20">
        <v>16.6</v>
      </c>
      <c r="AR12" s="20">
        <v>16.7</v>
      </c>
      <c r="AS12" s="1">
        <f t="shared" si="0"/>
      </c>
    </row>
    <row r="13" spans="1:45" ht="12">
      <c r="A13">
        <v>1</v>
      </c>
      <c r="B13" t="s">
        <v>546</v>
      </c>
      <c r="C13" t="s">
        <v>529</v>
      </c>
      <c r="D13">
        <v>7</v>
      </c>
      <c r="E13">
        <v>1007</v>
      </c>
      <c r="F13" s="2">
        <v>9</v>
      </c>
      <c r="G13" s="2">
        <v>1</v>
      </c>
      <c r="H13" s="2">
        <v>3</v>
      </c>
      <c r="I13" s="6">
        <v>43</v>
      </c>
      <c r="J13" t="s">
        <v>152</v>
      </c>
      <c r="K13" s="2">
        <v>5</v>
      </c>
      <c r="L13" s="2">
        <v>1</v>
      </c>
      <c r="M13" s="2">
        <v>0</v>
      </c>
      <c r="N13" s="2">
        <v>0</v>
      </c>
      <c r="O13" s="2">
        <v>0</v>
      </c>
      <c r="P13">
        <v>848</v>
      </c>
      <c r="Q13" s="20">
        <v>0</v>
      </c>
      <c r="R13" s="24">
        <v>1329.6</v>
      </c>
      <c r="S13" s="20">
        <v>33.5</v>
      </c>
      <c r="T13" s="20">
        <v>32.4</v>
      </c>
      <c r="U13" s="20">
        <v>0</v>
      </c>
      <c r="V13" s="20">
        <v>35.8</v>
      </c>
      <c r="W13" s="20">
        <v>2.2</v>
      </c>
      <c r="X13" s="20">
        <v>317.2</v>
      </c>
      <c r="Y13" s="20">
        <v>0</v>
      </c>
      <c r="Z13" s="23">
        <v>0</v>
      </c>
      <c r="AA13" s="22">
        <v>0</v>
      </c>
      <c r="AB13" s="22">
        <v>0</v>
      </c>
      <c r="AC13" s="22">
        <v>1</v>
      </c>
      <c r="AD13" s="22">
        <v>0</v>
      </c>
      <c r="AE13" s="20">
        <v>0</v>
      </c>
      <c r="AF13" s="20">
        <v>0</v>
      </c>
      <c r="AG13" s="20">
        <v>0</v>
      </c>
      <c r="AH13" s="20">
        <v>22.5</v>
      </c>
      <c r="AI13" s="20">
        <v>11</v>
      </c>
      <c r="AJ13" s="20">
        <v>24.8</v>
      </c>
      <c r="AK13" s="20">
        <v>2.8</v>
      </c>
      <c r="AL13" s="20">
        <v>1433.7</v>
      </c>
      <c r="AM13" s="20">
        <v>1433.7</v>
      </c>
      <c r="AN13" s="20">
        <v>1116.5</v>
      </c>
      <c r="AO13" s="20">
        <v>1433.7</v>
      </c>
      <c r="AP13" s="20">
        <v>0</v>
      </c>
      <c r="AQ13" s="20">
        <v>1433.5</v>
      </c>
      <c r="AR13" s="20">
        <v>1433.7</v>
      </c>
      <c r="AS13" s="1">
        <f t="shared" si="0"/>
      </c>
    </row>
    <row r="14" spans="1:45" ht="12">
      <c r="A14">
        <v>1</v>
      </c>
      <c r="B14" t="s">
        <v>546</v>
      </c>
      <c r="C14" t="s">
        <v>529</v>
      </c>
      <c r="D14">
        <v>8</v>
      </c>
      <c r="E14">
        <v>1008</v>
      </c>
      <c r="F14" s="2">
        <v>9</v>
      </c>
      <c r="G14" s="2">
        <v>1</v>
      </c>
      <c r="H14" s="2">
        <v>1</v>
      </c>
      <c r="I14" s="6">
        <v>44</v>
      </c>
      <c r="J14" t="s">
        <v>147</v>
      </c>
      <c r="K14" s="2">
        <v>7</v>
      </c>
      <c r="L14" s="2">
        <v>1</v>
      </c>
      <c r="M14" s="2">
        <v>0</v>
      </c>
      <c r="N14" s="2">
        <v>0</v>
      </c>
      <c r="O14" s="2">
        <v>0</v>
      </c>
      <c r="P14">
        <v>2108</v>
      </c>
      <c r="Q14" s="20">
        <v>0</v>
      </c>
      <c r="R14" s="24">
        <v>1773.1</v>
      </c>
      <c r="S14" s="20">
        <v>67.2</v>
      </c>
      <c r="T14" s="20">
        <v>9.4</v>
      </c>
      <c r="U14" s="20">
        <v>0</v>
      </c>
      <c r="V14" s="20">
        <v>10.1</v>
      </c>
      <c r="W14" s="20">
        <v>0</v>
      </c>
      <c r="X14" s="20">
        <v>411.5</v>
      </c>
      <c r="Y14" s="20">
        <v>262.5</v>
      </c>
      <c r="Z14" s="23">
        <v>1</v>
      </c>
      <c r="AA14" s="22">
        <v>1</v>
      </c>
      <c r="AB14" s="22">
        <v>0</v>
      </c>
      <c r="AC14" s="22">
        <v>0</v>
      </c>
      <c r="AD14" s="22">
        <v>0</v>
      </c>
      <c r="AE14" s="20">
        <v>0</v>
      </c>
      <c r="AF14" s="20">
        <v>0</v>
      </c>
      <c r="AG14" s="20">
        <v>52.6</v>
      </c>
      <c r="AH14" s="20">
        <v>14.5</v>
      </c>
      <c r="AI14" s="20">
        <v>0</v>
      </c>
      <c r="AJ14" s="20">
        <v>9.4</v>
      </c>
      <c r="AK14" s="20">
        <v>0</v>
      </c>
      <c r="AL14" s="20">
        <v>1860</v>
      </c>
      <c r="AM14" s="20">
        <v>2122.5</v>
      </c>
      <c r="AN14" s="20">
        <v>1711</v>
      </c>
      <c r="AO14" s="20">
        <v>2122.5</v>
      </c>
      <c r="AP14" s="20">
        <v>0</v>
      </c>
      <c r="AQ14" s="20">
        <v>1859.8</v>
      </c>
      <c r="AR14" s="20">
        <v>1860</v>
      </c>
      <c r="AS14" s="1">
        <f t="shared" si="0"/>
      </c>
    </row>
    <row r="15" spans="1:45" ht="12">
      <c r="A15">
        <v>1</v>
      </c>
      <c r="B15" t="s">
        <v>546</v>
      </c>
      <c r="C15" t="s">
        <v>529</v>
      </c>
      <c r="D15">
        <v>9</v>
      </c>
      <c r="E15">
        <v>1009</v>
      </c>
      <c r="F15" s="2">
        <v>1</v>
      </c>
      <c r="G15" s="2">
        <v>1</v>
      </c>
      <c r="H15" s="2">
        <v>4</v>
      </c>
      <c r="I15" s="6">
        <v>99</v>
      </c>
      <c r="J15" t="s">
        <v>641</v>
      </c>
      <c r="K15" s="2">
        <v>5</v>
      </c>
      <c r="L15" s="2">
        <v>2</v>
      </c>
      <c r="M15" s="2">
        <v>0</v>
      </c>
      <c r="N15" s="2">
        <v>0</v>
      </c>
      <c r="O15" s="2">
        <v>0</v>
      </c>
      <c r="P15">
        <v>1488</v>
      </c>
      <c r="Q15" s="20">
        <v>0</v>
      </c>
      <c r="R15" s="24">
        <v>0</v>
      </c>
      <c r="S15" s="20">
        <v>0</v>
      </c>
      <c r="T15" s="20">
        <v>0</v>
      </c>
      <c r="U15" s="20">
        <v>0</v>
      </c>
      <c r="V15" s="20">
        <v>6.6</v>
      </c>
      <c r="W15" s="20">
        <v>0</v>
      </c>
      <c r="X15" s="20">
        <v>1.4</v>
      </c>
      <c r="Y15" s="20">
        <v>0</v>
      </c>
      <c r="Z15" s="23">
        <v>0</v>
      </c>
      <c r="AA15" s="22">
        <v>0</v>
      </c>
      <c r="AB15" s="22">
        <v>0</v>
      </c>
      <c r="AC15" s="22">
        <v>0</v>
      </c>
      <c r="AD15" s="22">
        <v>1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5</v>
      </c>
      <c r="AL15" s="20">
        <v>6.6</v>
      </c>
      <c r="AM15" s="20">
        <v>6.6</v>
      </c>
      <c r="AN15" s="20">
        <v>5.2</v>
      </c>
      <c r="AO15" s="20">
        <v>6.6</v>
      </c>
      <c r="AP15" s="20">
        <v>0</v>
      </c>
      <c r="AQ15" s="20">
        <v>6.6</v>
      </c>
      <c r="AR15" s="20">
        <v>6.6</v>
      </c>
      <c r="AS15" s="1">
        <f t="shared" si="0"/>
      </c>
    </row>
    <row r="16" spans="1:45" ht="12">
      <c r="A16">
        <v>1</v>
      </c>
      <c r="B16" t="s">
        <v>546</v>
      </c>
      <c r="C16" t="s">
        <v>529</v>
      </c>
      <c r="D16">
        <v>10</v>
      </c>
      <c r="E16">
        <v>1010</v>
      </c>
      <c r="F16" s="2">
        <v>1</v>
      </c>
      <c r="G16" s="2">
        <v>1</v>
      </c>
      <c r="H16" s="2">
        <v>2</v>
      </c>
      <c r="I16" s="6">
        <v>35</v>
      </c>
      <c r="J16" t="s">
        <v>280</v>
      </c>
      <c r="K16" s="2">
        <v>5</v>
      </c>
      <c r="L16" s="2">
        <v>2</v>
      </c>
      <c r="M16" s="2">
        <v>0</v>
      </c>
      <c r="N16" s="2">
        <v>0</v>
      </c>
      <c r="O16" s="2">
        <v>0</v>
      </c>
      <c r="P16">
        <v>2108</v>
      </c>
      <c r="Q16" s="20">
        <v>0</v>
      </c>
      <c r="R16" s="24">
        <v>82.2</v>
      </c>
      <c r="S16" s="20">
        <v>0</v>
      </c>
      <c r="T16" s="20">
        <v>0</v>
      </c>
      <c r="U16" s="20">
        <v>0.7</v>
      </c>
      <c r="V16" s="20">
        <v>28.3</v>
      </c>
      <c r="W16" s="20">
        <v>10.9</v>
      </c>
      <c r="X16" s="20">
        <v>27</v>
      </c>
      <c r="Y16" s="20">
        <v>0</v>
      </c>
      <c r="Z16" s="23">
        <v>0</v>
      </c>
      <c r="AA16" s="22">
        <v>0</v>
      </c>
      <c r="AB16" s="22">
        <v>0</v>
      </c>
      <c r="AC16" s="22">
        <v>1</v>
      </c>
      <c r="AD16" s="22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4.2</v>
      </c>
      <c r="AL16" s="20">
        <v>122.2</v>
      </c>
      <c r="AM16" s="20">
        <v>122.2</v>
      </c>
      <c r="AN16" s="20">
        <v>95.2</v>
      </c>
      <c r="AO16" s="20">
        <v>122.2</v>
      </c>
      <c r="AP16" s="20">
        <v>0</v>
      </c>
      <c r="AQ16" s="20">
        <v>122.1</v>
      </c>
      <c r="AR16" s="20">
        <v>122.2</v>
      </c>
      <c r="AS16" s="1">
        <f t="shared" si="0"/>
      </c>
    </row>
    <row r="17" spans="1:45" ht="12">
      <c r="A17">
        <v>1</v>
      </c>
      <c r="B17" t="s">
        <v>546</v>
      </c>
      <c r="C17" t="s">
        <v>529</v>
      </c>
      <c r="D17">
        <v>11</v>
      </c>
      <c r="E17">
        <v>1011</v>
      </c>
      <c r="F17" s="2">
        <v>1</v>
      </c>
      <c r="G17" s="2">
        <v>1</v>
      </c>
      <c r="H17" s="2">
        <v>4</v>
      </c>
      <c r="I17" s="6">
        <v>35</v>
      </c>
      <c r="J17" t="s">
        <v>280</v>
      </c>
      <c r="K17" s="2">
        <v>7</v>
      </c>
      <c r="L17" s="2">
        <v>1</v>
      </c>
      <c r="M17" s="2">
        <v>0</v>
      </c>
      <c r="N17" s="2">
        <v>0</v>
      </c>
      <c r="O17" s="2">
        <v>0</v>
      </c>
      <c r="P17">
        <v>1488</v>
      </c>
      <c r="Q17" s="20">
        <v>0</v>
      </c>
      <c r="R17" s="24">
        <v>5</v>
      </c>
      <c r="S17" s="20">
        <v>11.4</v>
      </c>
      <c r="T17" s="20">
        <v>0</v>
      </c>
      <c r="U17" s="20">
        <v>0</v>
      </c>
      <c r="V17" s="20">
        <v>30.3</v>
      </c>
      <c r="W17" s="20">
        <v>25.2</v>
      </c>
      <c r="X17" s="20">
        <v>15.9</v>
      </c>
      <c r="Y17" s="20">
        <v>680.7</v>
      </c>
      <c r="Z17" s="23">
        <v>1</v>
      </c>
      <c r="AA17" s="22">
        <v>1</v>
      </c>
      <c r="AB17" s="22">
        <v>0</v>
      </c>
      <c r="AC17" s="22">
        <v>0</v>
      </c>
      <c r="AD17" s="22">
        <v>0</v>
      </c>
      <c r="AE17" s="20">
        <v>0</v>
      </c>
      <c r="AF17" s="20">
        <v>0</v>
      </c>
      <c r="AG17" s="20">
        <v>0</v>
      </c>
      <c r="AH17" s="20">
        <v>11.4</v>
      </c>
      <c r="AI17" s="20">
        <v>0</v>
      </c>
      <c r="AJ17" s="20">
        <v>0</v>
      </c>
      <c r="AK17" s="20">
        <v>7.7</v>
      </c>
      <c r="AL17" s="20">
        <v>72</v>
      </c>
      <c r="AM17" s="20">
        <v>752.8</v>
      </c>
      <c r="AN17" s="20">
        <v>736.9</v>
      </c>
      <c r="AO17" s="20">
        <v>752.8</v>
      </c>
      <c r="AP17" s="20">
        <v>0</v>
      </c>
      <c r="AQ17" s="20">
        <v>71.9</v>
      </c>
      <c r="AR17" s="20">
        <v>72</v>
      </c>
      <c r="AS17" s="1">
        <f t="shared" si="0"/>
      </c>
    </row>
    <row r="18" spans="1:45" ht="12">
      <c r="A18">
        <v>1</v>
      </c>
      <c r="B18" t="s">
        <v>546</v>
      </c>
      <c r="C18" t="s">
        <v>529</v>
      </c>
      <c r="D18">
        <v>12</v>
      </c>
      <c r="E18">
        <v>1012</v>
      </c>
      <c r="F18" s="2">
        <v>9</v>
      </c>
      <c r="G18" s="2">
        <v>1</v>
      </c>
      <c r="H18" s="2">
        <v>2</v>
      </c>
      <c r="I18" s="6">
        <v>40</v>
      </c>
      <c r="J18" t="s">
        <v>9</v>
      </c>
      <c r="K18" s="2">
        <v>7</v>
      </c>
      <c r="L18" s="2">
        <v>2</v>
      </c>
      <c r="M18" s="2">
        <v>0</v>
      </c>
      <c r="N18" s="2">
        <v>0</v>
      </c>
      <c r="O18" s="2">
        <v>0</v>
      </c>
      <c r="P18">
        <v>2108</v>
      </c>
      <c r="Q18" s="20">
        <v>0</v>
      </c>
      <c r="R18" s="24">
        <v>6111.8</v>
      </c>
      <c r="S18" s="20">
        <v>340.9</v>
      </c>
      <c r="T18" s="20">
        <v>284.5</v>
      </c>
      <c r="U18" s="20">
        <v>0</v>
      </c>
      <c r="V18" s="20">
        <v>240.8</v>
      </c>
      <c r="W18" s="20">
        <v>0</v>
      </c>
      <c r="X18" s="20">
        <v>1544</v>
      </c>
      <c r="Y18" s="20">
        <v>1780</v>
      </c>
      <c r="Z18" s="23">
        <v>1</v>
      </c>
      <c r="AA18" s="22">
        <v>1</v>
      </c>
      <c r="AB18" s="22">
        <v>0</v>
      </c>
      <c r="AC18" s="22">
        <v>0</v>
      </c>
      <c r="AD18" s="22">
        <v>0</v>
      </c>
      <c r="AE18" s="20">
        <v>0</v>
      </c>
      <c r="AF18" s="20">
        <v>0</v>
      </c>
      <c r="AG18" s="20">
        <v>276.8</v>
      </c>
      <c r="AH18" s="20">
        <v>64</v>
      </c>
      <c r="AI18" s="20">
        <v>0</v>
      </c>
      <c r="AJ18" s="20">
        <v>284.5</v>
      </c>
      <c r="AK18" s="20">
        <v>0</v>
      </c>
      <c r="AL18" s="20">
        <v>6978.1</v>
      </c>
      <c r="AM18" s="20">
        <v>8758.1</v>
      </c>
      <c r="AN18" s="20">
        <v>7214.1</v>
      </c>
      <c r="AO18" s="20">
        <v>8758.1</v>
      </c>
      <c r="AP18" s="20">
        <v>0</v>
      </c>
      <c r="AQ18" s="20">
        <v>6978</v>
      </c>
      <c r="AR18" s="20">
        <v>6978.1</v>
      </c>
      <c r="AS18" s="1">
        <f t="shared" si="0"/>
      </c>
    </row>
    <row r="19" spans="1:45" ht="12">
      <c r="A19">
        <v>1</v>
      </c>
      <c r="B19" t="s">
        <v>546</v>
      </c>
      <c r="C19" t="s">
        <v>529</v>
      </c>
      <c r="D19">
        <v>13</v>
      </c>
      <c r="E19">
        <v>1013</v>
      </c>
      <c r="F19" s="2">
        <v>1</v>
      </c>
      <c r="G19" s="2">
        <v>1</v>
      </c>
      <c r="H19" s="2">
        <v>3</v>
      </c>
      <c r="I19" s="6">
        <v>67</v>
      </c>
      <c r="J19" t="s">
        <v>743</v>
      </c>
      <c r="K19" s="2">
        <v>2</v>
      </c>
      <c r="L19" s="2">
        <v>1</v>
      </c>
      <c r="M19" s="2">
        <v>0</v>
      </c>
      <c r="N19" s="2">
        <v>0</v>
      </c>
      <c r="O19" s="2">
        <v>0</v>
      </c>
      <c r="P19">
        <v>848</v>
      </c>
      <c r="Q19" s="20">
        <v>0</v>
      </c>
      <c r="R19" s="24">
        <v>436.1</v>
      </c>
      <c r="S19" s="20">
        <v>20</v>
      </c>
      <c r="T19" s="20">
        <v>0</v>
      </c>
      <c r="U19" s="20">
        <v>0</v>
      </c>
      <c r="V19" s="20">
        <v>74.3</v>
      </c>
      <c r="W19" s="20">
        <v>0</v>
      </c>
      <c r="X19" s="20">
        <v>117.3</v>
      </c>
      <c r="Y19" s="20">
        <v>1504</v>
      </c>
      <c r="Z19" s="23">
        <v>1</v>
      </c>
      <c r="AA19" s="22">
        <v>1</v>
      </c>
      <c r="AB19" s="22">
        <v>0</v>
      </c>
      <c r="AC19" s="22">
        <v>0</v>
      </c>
      <c r="AD19" s="22">
        <v>0</v>
      </c>
      <c r="AE19" s="20">
        <v>0</v>
      </c>
      <c r="AF19" s="20">
        <v>0</v>
      </c>
      <c r="AG19" s="20">
        <v>0</v>
      </c>
      <c r="AH19" s="20">
        <v>3.5</v>
      </c>
      <c r="AI19" s="20">
        <v>16.4</v>
      </c>
      <c r="AJ19" s="20">
        <v>0</v>
      </c>
      <c r="AK19" s="20">
        <v>0</v>
      </c>
      <c r="AL19" s="20">
        <v>530.5</v>
      </c>
      <c r="AM19" s="20">
        <v>2034.6</v>
      </c>
      <c r="AN19" s="20">
        <v>1917.3</v>
      </c>
      <c r="AO19" s="20">
        <v>2034.6</v>
      </c>
      <c r="AP19" s="20">
        <v>0</v>
      </c>
      <c r="AQ19" s="20">
        <v>530.4</v>
      </c>
      <c r="AR19" s="20">
        <v>530.5</v>
      </c>
      <c r="AS19" s="1">
        <f t="shared" si="0"/>
      </c>
    </row>
    <row r="20" spans="1:45" ht="12">
      <c r="A20">
        <v>1</v>
      </c>
      <c r="B20" t="s">
        <v>546</v>
      </c>
      <c r="C20" t="s">
        <v>529</v>
      </c>
      <c r="D20">
        <v>14</v>
      </c>
      <c r="E20">
        <v>1014</v>
      </c>
      <c r="F20" s="2">
        <v>9</v>
      </c>
      <c r="G20" s="2">
        <v>1</v>
      </c>
      <c r="H20" s="2">
        <v>3</v>
      </c>
      <c r="I20" s="6">
        <v>4</v>
      </c>
      <c r="J20" t="s">
        <v>215</v>
      </c>
      <c r="K20" s="2">
        <v>7</v>
      </c>
      <c r="L20" s="2">
        <v>1</v>
      </c>
      <c r="M20" s="2">
        <v>0</v>
      </c>
      <c r="N20" s="2">
        <v>0</v>
      </c>
      <c r="O20" s="2">
        <v>0</v>
      </c>
      <c r="P20">
        <v>848</v>
      </c>
      <c r="Q20" s="20">
        <v>1862.7</v>
      </c>
      <c r="R20" s="24">
        <v>5115.1</v>
      </c>
      <c r="S20" s="20">
        <v>781.4</v>
      </c>
      <c r="T20" s="20">
        <v>260.5</v>
      </c>
      <c r="U20" s="20">
        <v>0</v>
      </c>
      <c r="V20" s="20">
        <v>418.7</v>
      </c>
      <c r="W20" s="20">
        <v>5.7</v>
      </c>
      <c r="X20" s="20">
        <v>1456.2</v>
      </c>
      <c r="Y20" s="20">
        <v>1546.6</v>
      </c>
      <c r="Z20" s="23">
        <v>1</v>
      </c>
      <c r="AA20" s="22">
        <v>1</v>
      </c>
      <c r="AB20" s="22">
        <v>0</v>
      </c>
      <c r="AC20" s="22">
        <v>0</v>
      </c>
      <c r="AD20" s="22">
        <v>0</v>
      </c>
      <c r="AE20" s="20">
        <v>0</v>
      </c>
      <c r="AF20" s="20">
        <v>0</v>
      </c>
      <c r="AG20" s="20">
        <v>607.1</v>
      </c>
      <c r="AH20" s="20">
        <v>174.3</v>
      </c>
      <c r="AI20" s="20">
        <v>0</v>
      </c>
      <c r="AJ20" s="20">
        <v>260.2</v>
      </c>
      <c r="AK20" s="20">
        <v>2.2</v>
      </c>
      <c r="AL20" s="20">
        <v>8444.2</v>
      </c>
      <c r="AM20" s="20">
        <v>8128.1</v>
      </c>
      <c r="AN20" s="20">
        <v>8534.6</v>
      </c>
      <c r="AO20" s="20">
        <v>9990.8</v>
      </c>
      <c r="AP20" s="20">
        <v>0</v>
      </c>
      <c r="AQ20" s="20">
        <v>6581.4</v>
      </c>
      <c r="AR20" s="20">
        <v>6581.5</v>
      </c>
      <c r="AS20" s="1">
        <f t="shared" si="0"/>
      </c>
    </row>
    <row r="21" spans="1:45" ht="12">
      <c r="A21">
        <v>1</v>
      </c>
      <c r="B21" t="s">
        <v>546</v>
      </c>
      <c r="C21" t="s">
        <v>529</v>
      </c>
      <c r="D21">
        <v>15</v>
      </c>
      <c r="E21">
        <v>1015</v>
      </c>
      <c r="F21" s="2">
        <v>9</v>
      </c>
      <c r="G21" s="2">
        <v>2</v>
      </c>
      <c r="H21" s="2">
        <v>4</v>
      </c>
      <c r="I21" s="6">
        <v>98</v>
      </c>
      <c r="J21" t="s">
        <v>640</v>
      </c>
      <c r="K21" s="2">
        <v>5</v>
      </c>
      <c r="L21" s="2">
        <v>2</v>
      </c>
      <c r="M21" s="2">
        <v>0</v>
      </c>
      <c r="N21" s="2">
        <v>1</v>
      </c>
      <c r="O21" s="2">
        <v>0</v>
      </c>
      <c r="P21">
        <v>1488</v>
      </c>
      <c r="Q21" s="20">
        <v>271.6</v>
      </c>
      <c r="R21" s="24">
        <v>471.8</v>
      </c>
      <c r="S21" s="20">
        <v>11.5</v>
      </c>
      <c r="T21" s="20">
        <v>36.6</v>
      </c>
      <c r="U21" s="20">
        <v>0</v>
      </c>
      <c r="V21" s="20">
        <v>23</v>
      </c>
      <c r="W21" s="20">
        <v>1.3</v>
      </c>
      <c r="X21" s="20">
        <v>120.5</v>
      </c>
      <c r="Y21" s="20">
        <v>0</v>
      </c>
      <c r="Z21" s="23">
        <v>0</v>
      </c>
      <c r="AA21" s="22">
        <v>0</v>
      </c>
      <c r="AB21" s="22">
        <v>0</v>
      </c>
      <c r="AC21" s="22">
        <v>1</v>
      </c>
      <c r="AD21" s="22">
        <v>0</v>
      </c>
      <c r="AE21" s="20">
        <v>0</v>
      </c>
      <c r="AF21" s="20">
        <v>0</v>
      </c>
      <c r="AG21" s="20">
        <v>8.5</v>
      </c>
      <c r="AH21" s="20">
        <v>3</v>
      </c>
      <c r="AI21" s="20">
        <v>0</v>
      </c>
      <c r="AJ21" s="20">
        <v>36.6</v>
      </c>
      <c r="AK21" s="20">
        <v>2.5</v>
      </c>
      <c r="AL21" s="20">
        <v>816.2</v>
      </c>
      <c r="AM21" s="20">
        <v>544.5</v>
      </c>
      <c r="AN21" s="20">
        <v>695.6</v>
      </c>
      <c r="AO21" s="20">
        <v>816.1</v>
      </c>
      <c r="AP21" s="20">
        <v>0</v>
      </c>
      <c r="AQ21" s="20">
        <v>544.2</v>
      </c>
      <c r="AR21" s="20">
        <v>544.6</v>
      </c>
      <c r="AS21" s="1">
        <f t="shared" si="0"/>
      </c>
    </row>
    <row r="22" spans="1:45" ht="12">
      <c r="A22">
        <v>1</v>
      </c>
      <c r="B22" t="s">
        <v>546</v>
      </c>
      <c r="C22" t="s">
        <v>529</v>
      </c>
      <c r="D22">
        <v>16</v>
      </c>
      <c r="E22">
        <v>1016</v>
      </c>
      <c r="F22" s="2">
        <v>1</v>
      </c>
      <c r="G22" s="2">
        <v>1</v>
      </c>
      <c r="H22" s="2">
        <v>4</v>
      </c>
      <c r="I22" s="6">
        <v>52</v>
      </c>
      <c r="J22" t="s">
        <v>445</v>
      </c>
      <c r="K22" s="2">
        <v>5</v>
      </c>
      <c r="L22" s="2">
        <v>2</v>
      </c>
      <c r="M22" s="2">
        <v>0</v>
      </c>
      <c r="N22" s="2">
        <v>1</v>
      </c>
      <c r="O22" s="2">
        <v>0</v>
      </c>
      <c r="P22">
        <v>1488</v>
      </c>
      <c r="Q22" s="20">
        <v>0</v>
      </c>
      <c r="R22" s="24">
        <v>0</v>
      </c>
      <c r="S22" s="20">
        <v>2.5</v>
      </c>
      <c r="T22" s="20">
        <v>0</v>
      </c>
      <c r="U22" s="20">
        <v>0</v>
      </c>
      <c r="V22" s="20">
        <v>9.8</v>
      </c>
      <c r="W22" s="20">
        <v>0</v>
      </c>
      <c r="X22" s="20">
        <v>2.7</v>
      </c>
      <c r="Y22" s="20">
        <v>0</v>
      </c>
      <c r="Z22" s="23">
        <v>0</v>
      </c>
      <c r="AA22" s="22">
        <v>0</v>
      </c>
      <c r="AB22" s="22">
        <v>0</v>
      </c>
      <c r="AC22" s="22">
        <v>0</v>
      </c>
      <c r="AD22" s="22">
        <v>1</v>
      </c>
      <c r="AE22" s="20">
        <v>0</v>
      </c>
      <c r="AF22" s="20">
        <v>0</v>
      </c>
      <c r="AG22" s="20">
        <v>0</v>
      </c>
      <c r="AH22" s="20">
        <v>0.3</v>
      </c>
      <c r="AI22" s="20">
        <v>2.1</v>
      </c>
      <c r="AJ22" s="20">
        <v>0</v>
      </c>
      <c r="AK22" s="20">
        <v>7.3</v>
      </c>
      <c r="AL22" s="20">
        <v>12.3</v>
      </c>
      <c r="AM22" s="20">
        <v>12.3</v>
      </c>
      <c r="AN22" s="20">
        <v>9.6</v>
      </c>
      <c r="AO22" s="20">
        <v>12.3</v>
      </c>
      <c r="AP22" s="20">
        <v>0</v>
      </c>
      <c r="AQ22" s="20">
        <v>12.3</v>
      </c>
      <c r="AR22" s="20">
        <v>12.3</v>
      </c>
      <c r="AS22" s="1">
        <f t="shared" si="0"/>
      </c>
    </row>
    <row r="23" spans="1:45" ht="12">
      <c r="A23">
        <v>1</v>
      </c>
      <c r="B23" t="s">
        <v>546</v>
      </c>
      <c r="C23" t="s">
        <v>529</v>
      </c>
      <c r="D23">
        <v>17</v>
      </c>
      <c r="E23">
        <v>1017</v>
      </c>
      <c r="F23" s="2">
        <v>9</v>
      </c>
      <c r="G23" s="2">
        <v>1</v>
      </c>
      <c r="H23" s="2">
        <v>3</v>
      </c>
      <c r="I23" s="6">
        <v>99</v>
      </c>
      <c r="J23" t="s">
        <v>641</v>
      </c>
      <c r="K23" s="2">
        <v>5</v>
      </c>
      <c r="L23" s="2">
        <v>1</v>
      </c>
      <c r="M23" s="2">
        <v>0</v>
      </c>
      <c r="N23" s="2">
        <v>0</v>
      </c>
      <c r="O23" s="2">
        <v>0</v>
      </c>
      <c r="P23">
        <v>848</v>
      </c>
      <c r="Q23" s="20">
        <v>0</v>
      </c>
      <c r="R23" s="24">
        <v>185.8</v>
      </c>
      <c r="S23" s="20">
        <v>9.7</v>
      </c>
      <c r="T23" s="20">
        <v>0</v>
      </c>
      <c r="U23" s="20">
        <v>0</v>
      </c>
      <c r="V23" s="20">
        <v>0</v>
      </c>
      <c r="W23" s="20">
        <v>0</v>
      </c>
      <c r="X23" s="20">
        <v>43.2</v>
      </c>
      <c r="Y23" s="20">
        <v>0</v>
      </c>
      <c r="Z23" s="23">
        <v>0</v>
      </c>
      <c r="AA23" s="22">
        <v>0</v>
      </c>
      <c r="AB23" s="22">
        <v>0</v>
      </c>
      <c r="AC23" s="22">
        <v>1</v>
      </c>
      <c r="AD23" s="22">
        <v>0</v>
      </c>
      <c r="AE23" s="20">
        <v>0</v>
      </c>
      <c r="AF23" s="20">
        <v>0</v>
      </c>
      <c r="AG23" s="20">
        <v>9.7</v>
      </c>
      <c r="AH23" s="20">
        <v>0</v>
      </c>
      <c r="AI23" s="20">
        <v>0</v>
      </c>
      <c r="AJ23" s="20">
        <v>0</v>
      </c>
      <c r="AK23" s="20">
        <v>0</v>
      </c>
      <c r="AL23" s="20">
        <v>195.6</v>
      </c>
      <c r="AM23" s="20">
        <v>195.6</v>
      </c>
      <c r="AN23" s="20">
        <v>152.4</v>
      </c>
      <c r="AO23" s="20">
        <v>195.6</v>
      </c>
      <c r="AP23" s="20">
        <v>0</v>
      </c>
      <c r="AQ23" s="20">
        <v>195.5</v>
      </c>
      <c r="AR23" s="20">
        <v>195.6</v>
      </c>
      <c r="AS23" s="1">
        <f t="shared" si="0"/>
      </c>
    </row>
    <row r="24" spans="1:45" ht="12">
      <c r="A24">
        <v>1</v>
      </c>
      <c r="B24" t="s">
        <v>546</v>
      </c>
      <c r="C24" t="s">
        <v>529</v>
      </c>
      <c r="D24">
        <v>18</v>
      </c>
      <c r="E24">
        <v>1018</v>
      </c>
      <c r="F24" s="2">
        <v>1</v>
      </c>
      <c r="G24" s="2">
        <v>1</v>
      </c>
      <c r="H24" s="2">
        <v>2</v>
      </c>
      <c r="I24" s="6">
        <v>9</v>
      </c>
      <c r="J24" t="s">
        <v>593</v>
      </c>
      <c r="K24" s="2">
        <v>2</v>
      </c>
      <c r="L24" s="2">
        <v>1</v>
      </c>
      <c r="M24" s="2">
        <v>0</v>
      </c>
      <c r="N24" s="2">
        <v>1</v>
      </c>
      <c r="O24" s="2">
        <v>0</v>
      </c>
      <c r="P24">
        <v>2108</v>
      </c>
      <c r="Q24" s="20">
        <v>0</v>
      </c>
      <c r="R24" s="24">
        <v>214.4</v>
      </c>
      <c r="S24" s="20">
        <v>21.8</v>
      </c>
      <c r="T24" s="20">
        <v>0</v>
      </c>
      <c r="U24" s="20">
        <v>0</v>
      </c>
      <c r="V24" s="20">
        <v>38.9</v>
      </c>
      <c r="W24" s="20">
        <v>1.1</v>
      </c>
      <c r="X24" s="20">
        <v>61.1</v>
      </c>
      <c r="Y24" s="20">
        <v>382.6</v>
      </c>
      <c r="Z24" s="23">
        <v>1</v>
      </c>
      <c r="AA24" s="22">
        <v>1</v>
      </c>
      <c r="AB24" s="22">
        <v>0</v>
      </c>
      <c r="AC24" s="22">
        <v>0</v>
      </c>
      <c r="AD24" s="22">
        <v>0</v>
      </c>
      <c r="AE24" s="20">
        <v>0</v>
      </c>
      <c r="AF24" s="20">
        <v>0</v>
      </c>
      <c r="AG24" s="20">
        <v>7.1</v>
      </c>
      <c r="AH24" s="20">
        <v>6</v>
      </c>
      <c r="AI24" s="20">
        <v>8.7</v>
      </c>
      <c r="AJ24" s="20">
        <v>0</v>
      </c>
      <c r="AK24" s="20">
        <v>7.8</v>
      </c>
      <c r="AL24" s="20">
        <v>276.4</v>
      </c>
      <c r="AM24" s="20">
        <v>659.1</v>
      </c>
      <c r="AN24" s="20">
        <v>598</v>
      </c>
      <c r="AO24" s="20">
        <v>659.1</v>
      </c>
      <c r="AP24" s="20">
        <v>0</v>
      </c>
      <c r="AQ24" s="20">
        <v>276.2</v>
      </c>
      <c r="AR24" s="20">
        <v>276.4</v>
      </c>
      <c r="AS24" s="1">
        <f t="shared" si="0"/>
      </c>
    </row>
    <row r="25" spans="1:45" ht="12">
      <c r="A25">
        <v>1</v>
      </c>
      <c r="B25" t="s">
        <v>546</v>
      </c>
      <c r="C25" t="s">
        <v>529</v>
      </c>
      <c r="D25">
        <v>19</v>
      </c>
      <c r="E25">
        <v>1019</v>
      </c>
      <c r="F25" s="2">
        <v>9</v>
      </c>
      <c r="G25" s="2">
        <v>1</v>
      </c>
      <c r="H25" s="2">
        <v>3</v>
      </c>
      <c r="I25" s="6">
        <v>3</v>
      </c>
      <c r="J25" t="s">
        <v>199</v>
      </c>
      <c r="K25" s="2">
        <v>2</v>
      </c>
      <c r="L25" s="2">
        <v>1</v>
      </c>
      <c r="M25" s="2">
        <v>0</v>
      </c>
      <c r="N25" s="2">
        <v>0</v>
      </c>
      <c r="O25" s="2">
        <v>0</v>
      </c>
      <c r="P25">
        <v>848</v>
      </c>
      <c r="Q25" s="20">
        <v>0</v>
      </c>
      <c r="R25" s="24">
        <v>1262.6</v>
      </c>
      <c r="S25" s="20">
        <v>178.7</v>
      </c>
      <c r="T25" s="20">
        <v>0</v>
      </c>
      <c r="U25" s="20">
        <v>0</v>
      </c>
      <c r="V25" s="20">
        <v>98.5</v>
      </c>
      <c r="W25" s="20">
        <v>6.9</v>
      </c>
      <c r="X25" s="20">
        <v>342.2</v>
      </c>
      <c r="Y25" s="20">
        <v>2195.8</v>
      </c>
      <c r="Z25" s="23">
        <v>1</v>
      </c>
      <c r="AA25" s="22">
        <v>1</v>
      </c>
      <c r="AB25" s="22">
        <v>0</v>
      </c>
      <c r="AC25" s="22">
        <v>0</v>
      </c>
      <c r="AD25" s="22">
        <v>0</v>
      </c>
      <c r="AE25" s="20">
        <v>0</v>
      </c>
      <c r="AF25" s="20">
        <v>0</v>
      </c>
      <c r="AG25" s="20">
        <v>147.2</v>
      </c>
      <c r="AH25" s="20">
        <v>25.7</v>
      </c>
      <c r="AI25" s="20">
        <v>5.7</v>
      </c>
      <c r="AJ25" s="20">
        <v>0</v>
      </c>
      <c r="AK25" s="20">
        <v>2.1</v>
      </c>
      <c r="AL25" s="20">
        <v>1546.9</v>
      </c>
      <c r="AM25" s="20">
        <v>3742.7</v>
      </c>
      <c r="AN25" s="20">
        <v>3400.5</v>
      </c>
      <c r="AO25" s="20">
        <v>3742.7</v>
      </c>
      <c r="AP25" s="20">
        <v>0</v>
      </c>
      <c r="AQ25" s="20">
        <v>1546.7</v>
      </c>
      <c r="AR25" s="20">
        <v>1546.9</v>
      </c>
      <c r="AS25" s="1">
        <f t="shared" si="0"/>
      </c>
    </row>
    <row r="26" spans="1:45" ht="12">
      <c r="A26">
        <v>1</v>
      </c>
      <c r="B26" t="s">
        <v>546</v>
      </c>
      <c r="C26" t="s">
        <v>529</v>
      </c>
      <c r="D26">
        <v>20</v>
      </c>
      <c r="E26">
        <v>1020</v>
      </c>
      <c r="F26" s="2">
        <v>9</v>
      </c>
      <c r="G26" s="2">
        <v>1</v>
      </c>
      <c r="H26" s="2">
        <v>2</v>
      </c>
      <c r="I26" s="6">
        <v>44</v>
      </c>
      <c r="J26" t="s">
        <v>147</v>
      </c>
      <c r="K26" s="2">
        <v>2</v>
      </c>
      <c r="L26" s="2">
        <v>1</v>
      </c>
      <c r="M26" s="2">
        <v>0</v>
      </c>
      <c r="N26" s="2">
        <v>1</v>
      </c>
      <c r="O26" s="2">
        <v>0</v>
      </c>
      <c r="P26">
        <v>2108</v>
      </c>
      <c r="Q26" s="20">
        <v>220.2</v>
      </c>
      <c r="R26" s="24">
        <v>696.4</v>
      </c>
      <c r="S26" s="20">
        <v>25.7</v>
      </c>
      <c r="T26" s="20">
        <v>0.7</v>
      </c>
      <c r="U26" s="20">
        <v>0</v>
      </c>
      <c r="V26" s="20">
        <v>18.4</v>
      </c>
      <c r="W26" s="20">
        <v>0</v>
      </c>
      <c r="X26" s="20">
        <v>164</v>
      </c>
      <c r="Y26" s="20">
        <v>581.6</v>
      </c>
      <c r="Z26" s="23">
        <v>1</v>
      </c>
      <c r="AA26" s="22">
        <v>1</v>
      </c>
      <c r="AB26" s="22">
        <v>0</v>
      </c>
      <c r="AC26" s="22">
        <v>0</v>
      </c>
      <c r="AD26" s="22">
        <v>0</v>
      </c>
      <c r="AE26" s="20">
        <v>0</v>
      </c>
      <c r="AF26" s="20">
        <v>0</v>
      </c>
      <c r="AG26" s="20">
        <v>21.8</v>
      </c>
      <c r="AH26" s="20">
        <v>3.9</v>
      </c>
      <c r="AI26" s="20">
        <v>0</v>
      </c>
      <c r="AJ26" s="20">
        <v>0.7</v>
      </c>
      <c r="AK26" s="20">
        <v>3.1</v>
      </c>
      <c r="AL26" s="20">
        <v>961.5</v>
      </c>
      <c r="AM26" s="20">
        <v>1323</v>
      </c>
      <c r="AN26" s="20">
        <v>1379.2</v>
      </c>
      <c r="AO26" s="20">
        <v>1543.2</v>
      </c>
      <c r="AP26" s="20">
        <v>0</v>
      </c>
      <c r="AQ26" s="20">
        <v>741.2</v>
      </c>
      <c r="AR26" s="20">
        <v>741.3</v>
      </c>
      <c r="AS26" s="1">
        <f t="shared" si="0"/>
      </c>
    </row>
    <row r="27" spans="1:45" ht="12">
      <c r="A27">
        <v>1</v>
      </c>
      <c r="B27" t="s">
        <v>546</v>
      </c>
      <c r="C27" t="s">
        <v>529</v>
      </c>
      <c r="D27">
        <v>21</v>
      </c>
      <c r="E27">
        <v>1021</v>
      </c>
      <c r="F27" s="2">
        <v>9</v>
      </c>
      <c r="G27" s="2">
        <v>1</v>
      </c>
      <c r="H27" s="2">
        <v>4</v>
      </c>
      <c r="I27" s="6">
        <v>40</v>
      </c>
      <c r="J27" t="s">
        <v>9</v>
      </c>
      <c r="K27" s="2">
        <v>7</v>
      </c>
      <c r="L27" s="2">
        <v>2</v>
      </c>
      <c r="M27" s="2">
        <v>0</v>
      </c>
      <c r="N27" s="2">
        <v>1</v>
      </c>
      <c r="O27" s="2">
        <v>0</v>
      </c>
      <c r="P27">
        <v>1488</v>
      </c>
      <c r="Q27" s="20">
        <v>0</v>
      </c>
      <c r="R27" s="24">
        <v>39.3</v>
      </c>
      <c r="S27" s="20">
        <v>77.8</v>
      </c>
      <c r="T27" s="20">
        <v>0</v>
      </c>
      <c r="U27" s="20">
        <v>7.1</v>
      </c>
      <c r="V27" s="20">
        <v>21.2</v>
      </c>
      <c r="W27" s="20">
        <v>10.2</v>
      </c>
      <c r="X27" s="20">
        <v>34.4</v>
      </c>
      <c r="Y27" s="20">
        <v>526.2</v>
      </c>
      <c r="Z27" s="23">
        <v>1</v>
      </c>
      <c r="AA27" s="22">
        <v>1</v>
      </c>
      <c r="AB27" s="22">
        <v>0</v>
      </c>
      <c r="AC27" s="22">
        <v>0</v>
      </c>
      <c r="AD27" s="22">
        <v>0</v>
      </c>
      <c r="AE27" s="20">
        <v>0</v>
      </c>
      <c r="AF27" s="20">
        <v>0</v>
      </c>
      <c r="AG27" s="20">
        <v>64.8</v>
      </c>
      <c r="AH27" s="20">
        <v>11.8</v>
      </c>
      <c r="AI27" s="20">
        <v>1.1</v>
      </c>
      <c r="AJ27" s="20">
        <v>0</v>
      </c>
      <c r="AK27" s="20">
        <v>2.8</v>
      </c>
      <c r="AL27" s="20">
        <v>155.7</v>
      </c>
      <c r="AM27" s="20">
        <v>681.9</v>
      </c>
      <c r="AN27" s="20">
        <v>647.5</v>
      </c>
      <c r="AO27" s="20">
        <v>681.9</v>
      </c>
      <c r="AP27" s="20">
        <v>0</v>
      </c>
      <c r="AQ27" s="20">
        <v>155.6</v>
      </c>
      <c r="AR27" s="20">
        <v>155.7</v>
      </c>
      <c r="AS27" s="1">
        <f t="shared" si="0"/>
      </c>
    </row>
    <row r="28" spans="1:45" ht="12">
      <c r="A28">
        <v>1</v>
      </c>
      <c r="B28" t="s">
        <v>546</v>
      </c>
      <c r="C28" t="s">
        <v>529</v>
      </c>
      <c r="D28">
        <v>22</v>
      </c>
      <c r="E28">
        <v>1022</v>
      </c>
      <c r="F28" s="2">
        <v>9</v>
      </c>
      <c r="G28" s="2">
        <v>2</v>
      </c>
      <c r="H28" s="2">
        <v>3</v>
      </c>
      <c r="I28" s="6">
        <v>98</v>
      </c>
      <c r="J28" t="s">
        <v>640</v>
      </c>
      <c r="K28" s="2">
        <v>5</v>
      </c>
      <c r="L28" s="2">
        <v>1</v>
      </c>
      <c r="M28" s="2">
        <v>0</v>
      </c>
      <c r="N28" s="2">
        <v>0</v>
      </c>
      <c r="O28" s="2">
        <v>0</v>
      </c>
      <c r="P28">
        <v>848</v>
      </c>
      <c r="Q28" s="20">
        <v>0</v>
      </c>
      <c r="R28" s="24">
        <v>0</v>
      </c>
      <c r="S28" s="20">
        <v>15.6</v>
      </c>
      <c r="T28" s="20">
        <v>0</v>
      </c>
      <c r="U28" s="20">
        <v>0</v>
      </c>
      <c r="V28" s="20">
        <v>29.3</v>
      </c>
      <c r="W28" s="20">
        <v>0</v>
      </c>
      <c r="X28" s="20">
        <v>8.2</v>
      </c>
      <c r="Y28" s="20">
        <v>0</v>
      </c>
      <c r="Z28" s="23">
        <v>0</v>
      </c>
      <c r="AA28" s="22">
        <v>0</v>
      </c>
      <c r="AB28" s="22">
        <v>0</v>
      </c>
      <c r="AC28" s="22">
        <v>0</v>
      </c>
      <c r="AD28" s="22">
        <v>1</v>
      </c>
      <c r="AE28" s="20">
        <v>0</v>
      </c>
      <c r="AF28" s="20">
        <v>0</v>
      </c>
      <c r="AG28" s="20">
        <v>15.3</v>
      </c>
      <c r="AH28" s="20">
        <v>0.4</v>
      </c>
      <c r="AI28" s="20">
        <v>0</v>
      </c>
      <c r="AJ28" s="20">
        <v>0</v>
      </c>
      <c r="AK28" s="20">
        <v>4.2</v>
      </c>
      <c r="AL28" s="20">
        <v>44.9</v>
      </c>
      <c r="AM28" s="20">
        <v>44.9</v>
      </c>
      <c r="AN28" s="20">
        <v>36.7</v>
      </c>
      <c r="AO28" s="20">
        <v>44.9</v>
      </c>
      <c r="AP28" s="20">
        <v>0</v>
      </c>
      <c r="AQ28" s="20">
        <v>44.9</v>
      </c>
      <c r="AR28" s="20">
        <v>44.9</v>
      </c>
      <c r="AS28" s="1">
        <f t="shared" si="0"/>
      </c>
    </row>
    <row r="29" spans="1:45" ht="12">
      <c r="A29">
        <v>1</v>
      </c>
      <c r="B29" t="s">
        <v>546</v>
      </c>
      <c r="C29" t="s">
        <v>529</v>
      </c>
      <c r="D29">
        <v>23</v>
      </c>
      <c r="E29">
        <v>1023</v>
      </c>
      <c r="F29" s="2">
        <v>9</v>
      </c>
      <c r="G29" s="2">
        <v>1</v>
      </c>
      <c r="H29" s="2">
        <v>3</v>
      </c>
      <c r="I29" s="6">
        <v>84</v>
      </c>
      <c r="J29" t="s">
        <v>447</v>
      </c>
      <c r="K29" s="2">
        <v>5</v>
      </c>
      <c r="L29" s="2">
        <v>1</v>
      </c>
      <c r="M29" s="2">
        <v>0</v>
      </c>
      <c r="N29" s="2">
        <v>1</v>
      </c>
      <c r="O29" s="2">
        <v>0</v>
      </c>
      <c r="P29">
        <v>848</v>
      </c>
      <c r="Q29" s="20">
        <v>0.8</v>
      </c>
      <c r="R29" s="24">
        <v>0</v>
      </c>
      <c r="S29" s="20">
        <v>2.1</v>
      </c>
      <c r="T29" s="20">
        <v>0</v>
      </c>
      <c r="U29" s="20">
        <v>6.3</v>
      </c>
      <c r="V29" s="20">
        <v>8.8</v>
      </c>
      <c r="W29" s="20">
        <v>0</v>
      </c>
      <c r="X29" s="20">
        <v>3.8</v>
      </c>
      <c r="Y29" s="20">
        <v>0</v>
      </c>
      <c r="Z29" s="23">
        <v>0</v>
      </c>
      <c r="AA29" s="22">
        <v>0</v>
      </c>
      <c r="AB29" s="22">
        <v>0</v>
      </c>
      <c r="AC29" s="22">
        <v>0</v>
      </c>
      <c r="AD29" s="22">
        <v>1</v>
      </c>
      <c r="AE29" s="20">
        <v>0.1</v>
      </c>
      <c r="AF29" s="20">
        <v>0</v>
      </c>
      <c r="AG29" s="20">
        <v>0</v>
      </c>
      <c r="AH29" s="20">
        <v>1.8</v>
      </c>
      <c r="AI29" s="20">
        <v>0.2</v>
      </c>
      <c r="AJ29" s="20">
        <v>0</v>
      </c>
      <c r="AK29" s="20">
        <v>5.5</v>
      </c>
      <c r="AL29" s="20">
        <v>18.2</v>
      </c>
      <c r="AM29" s="20">
        <v>17.4</v>
      </c>
      <c r="AN29" s="20">
        <v>14.4</v>
      </c>
      <c r="AO29" s="20">
        <v>18.2</v>
      </c>
      <c r="AP29" s="20">
        <v>0</v>
      </c>
      <c r="AQ29" s="20">
        <v>17.2</v>
      </c>
      <c r="AR29" s="20">
        <v>17.4</v>
      </c>
      <c r="AS29" s="1">
        <f t="shared" si="0"/>
      </c>
    </row>
    <row r="30" spans="1:45" ht="12">
      <c r="A30">
        <v>1</v>
      </c>
      <c r="B30" t="s">
        <v>546</v>
      </c>
      <c r="C30" t="s">
        <v>529</v>
      </c>
      <c r="D30">
        <v>24</v>
      </c>
      <c r="E30">
        <v>1024</v>
      </c>
      <c r="F30" s="2">
        <v>9</v>
      </c>
      <c r="G30" s="2">
        <v>1</v>
      </c>
      <c r="H30" s="2">
        <v>2</v>
      </c>
      <c r="I30" s="6">
        <v>44</v>
      </c>
      <c r="J30" t="s">
        <v>147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>
        <v>2108</v>
      </c>
      <c r="Q30" s="20">
        <v>0</v>
      </c>
      <c r="R30" s="24">
        <v>1944</v>
      </c>
      <c r="S30" s="20">
        <v>125.5</v>
      </c>
      <c r="T30" s="20">
        <v>97.2</v>
      </c>
      <c r="U30" s="20">
        <v>0</v>
      </c>
      <c r="V30" s="20">
        <v>177.3</v>
      </c>
      <c r="W30" s="20">
        <v>0</v>
      </c>
      <c r="X30" s="20">
        <v>518.6</v>
      </c>
      <c r="Y30" s="20">
        <v>305.2</v>
      </c>
      <c r="Z30" s="23">
        <v>1</v>
      </c>
      <c r="AA30" s="22">
        <v>1</v>
      </c>
      <c r="AB30" s="22">
        <v>0</v>
      </c>
      <c r="AC30" s="22">
        <v>0</v>
      </c>
      <c r="AD30" s="22">
        <v>0</v>
      </c>
      <c r="AE30" s="20">
        <v>0</v>
      </c>
      <c r="AF30" s="20">
        <v>0</v>
      </c>
      <c r="AG30" s="20">
        <v>36.6</v>
      </c>
      <c r="AH30" s="20">
        <v>88.9</v>
      </c>
      <c r="AI30" s="20">
        <v>0</v>
      </c>
      <c r="AJ30" s="20">
        <v>97.2</v>
      </c>
      <c r="AK30" s="20">
        <v>0</v>
      </c>
      <c r="AL30" s="20">
        <v>2344.1</v>
      </c>
      <c r="AM30" s="20">
        <v>2649.4</v>
      </c>
      <c r="AN30" s="20">
        <v>2130.8</v>
      </c>
      <c r="AO30" s="20">
        <v>2649.4</v>
      </c>
      <c r="AP30" s="20">
        <v>0</v>
      </c>
      <c r="AQ30" s="20">
        <v>2344</v>
      </c>
      <c r="AR30" s="20">
        <v>2344.1</v>
      </c>
      <c r="AS30" s="1">
        <f t="shared" si="0"/>
      </c>
    </row>
    <row r="31" spans="1:45" ht="12">
      <c r="A31">
        <v>1</v>
      </c>
      <c r="B31" t="s">
        <v>546</v>
      </c>
      <c r="C31" t="s">
        <v>529</v>
      </c>
      <c r="D31">
        <v>25</v>
      </c>
      <c r="E31">
        <v>1025</v>
      </c>
      <c r="F31" s="2">
        <v>9</v>
      </c>
      <c r="G31" s="2">
        <v>1</v>
      </c>
      <c r="H31" s="2">
        <v>2</v>
      </c>
      <c r="I31" s="6">
        <v>6</v>
      </c>
      <c r="J31" t="s">
        <v>286</v>
      </c>
      <c r="K31" s="2">
        <v>2</v>
      </c>
      <c r="L31" s="2">
        <v>1</v>
      </c>
      <c r="M31" s="2">
        <v>0</v>
      </c>
      <c r="N31" s="2">
        <v>1</v>
      </c>
      <c r="O31" s="2">
        <v>0</v>
      </c>
      <c r="P31">
        <v>2108</v>
      </c>
      <c r="Q31" s="20">
        <v>0</v>
      </c>
      <c r="R31" s="24">
        <v>118.6</v>
      </c>
      <c r="S31" s="20">
        <v>24.6</v>
      </c>
      <c r="T31" s="20">
        <v>0</v>
      </c>
      <c r="U31" s="20">
        <v>35.5</v>
      </c>
      <c r="V31" s="20">
        <v>42.9</v>
      </c>
      <c r="W31" s="20">
        <v>1.2</v>
      </c>
      <c r="X31" s="20">
        <v>49.3</v>
      </c>
      <c r="Y31" s="20">
        <v>279.7</v>
      </c>
      <c r="Z31" s="23">
        <v>1</v>
      </c>
      <c r="AA31" s="22">
        <v>1</v>
      </c>
      <c r="AB31" s="22">
        <v>0</v>
      </c>
      <c r="AC31" s="22">
        <v>0</v>
      </c>
      <c r="AD31" s="22">
        <v>0</v>
      </c>
      <c r="AE31" s="20">
        <v>0</v>
      </c>
      <c r="AF31" s="20">
        <v>0</v>
      </c>
      <c r="AG31" s="20">
        <v>18.7</v>
      </c>
      <c r="AH31" s="20">
        <v>4</v>
      </c>
      <c r="AI31" s="20">
        <v>1.8</v>
      </c>
      <c r="AJ31" s="20">
        <v>0</v>
      </c>
      <c r="AK31" s="20">
        <v>15.1</v>
      </c>
      <c r="AL31" s="20">
        <v>223.1</v>
      </c>
      <c r="AM31" s="20">
        <v>502.8</v>
      </c>
      <c r="AN31" s="20">
        <v>453.5</v>
      </c>
      <c r="AO31" s="20">
        <v>502.8</v>
      </c>
      <c r="AP31" s="20">
        <v>0</v>
      </c>
      <c r="AQ31" s="20">
        <v>222.8</v>
      </c>
      <c r="AR31" s="20">
        <v>223.1</v>
      </c>
      <c r="AS31" s="1">
        <f t="shared" si="0"/>
      </c>
    </row>
    <row r="32" spans="1:45" ht="12">
      <c r="A32">
        <v>1</v>
      </c>
      <c r="B32" t="s">
        <v>546</v>
      </c>
      <c r="C32" t="s">
        <v>529</v>
      </c>
      <c r="D32">
        <v>26</v>
      </c>
      <c r="E32">
        <v>1026</v>
      </c>
      <c r="F32" s="2">
        <v>1</v>
      </c>
      <c r="G32" s="2">
        <v>1</v>
      </c>
      <c r="H32" s="2">
        <v>3</v>
      </c>
      <c r="I32" s="6">
        <v>99</v>
      </c>
      <c r="J32" t="s">
        <v>641</v>
      </c>
      <c r="K32" s="2">
        <v>2</v>
      </c>
      <c r="L32" s="2">
        <v>2</v>
      </c>
      <c r="M32" s="2">
        <v>0</v>
      </c>
      <c r="N32" s="2">
        <v>1</v>
      </c>
      <c r="O32" s="2">
        <v>0</v>
      </c>
      <c r="P32">
        <v>848</v>
      </c>
      <c r="Q32" s="20">
        <v>14</v>
      </c>
      <c r="R32" s="24">
        <v>32.8</v>
      </c>
      <c r="S32" s="20">
        <v>18.7</v>
      </c>
      <c r="T32" s="20">
        <v>0</v>
      </c>
      <c r="U32" s="20">
        <v>0</v>
      </c>
      <c r="V32" s="20">
        <v>24.4</v>
      </c>
      <c r="W32" s="20">
        <v>0</v>
      </c>
      <c r="X32" s="20">
        <v>16.8</v>
      </c>
      <c r="Y32" s="20">
        <v>357.4</v>
      </c>
      <c r="Z32" s="23">
        <v>1</v>
      </c>
      <c r="AA32" s="22">
        <v>1</v>
      </c>
      <c r="AB32" s="22">
        <v>0</v>
      </c>
      <c r="AC32" s="22">
        <v>0</v>
      </c>
      <c r="AD32" s="22">
        <v>0</v>
      </c>
      <c r="AE32" s="20">
        <v>0</v>
      </c>
      <c r="AF32" s="20">
        <v>14</v>
      </c>
      <c r="AG32" s="20">
        <v>17.8</v>
      </c>
      <c r="AH32" s="20">
        <v>0.8</v>
      </c>
      <c r="AI32" s="20">
        <v>0</v>
      </c>
      <c r="AJ32" s="20">
        <v>0</v>
      </c>
      <c r="AK32" s="20">
        <v>6.7</v>
      </c>
      <c r="AL32" s="20">
        <v>90</v>
      </c>
      <c r="AM32" s="20">
        <v>433.4</v>
      </c>
      <c r="AN32" s="20">
        <v>430.6</v>
      </c>
      <c r="AO32" s="20">
        <v>447.4</v>
      </c>
      <c r="AP32" s="20">
        <v>0</v>
      </c>
      <c r="AQ32" s="20">
        <v>75.9</v>
      </c>
      <c r="AR32" s="20">
        <v>76</v>
      </c>
      <c r="AS32" s="1">
        <f t="shared" si="0"/>
      </c>
    </row>
    <row r="33" spans="1:45" ht="12">
      <c r="A33">
        <v>1</v>
      </c>
      <c r="B33" t="s">
        <v>546</v>
      </c>
      <c r="C33" t="s">
        <v>529</v>
      </c>
      <c r="D33">
        <v>27</v>
      </c>
      <c r="E33">
        <v>1027</v>
      </c>
      <c r="F33" s="2">
        <v>1</v>
      </c>
      <c r="G33" s="2">
        <v>1</v>
      </c>
      <c r="H33" s="2">
        <v>2</v>
      </c>
      <c r="I33" s="6">
        <v>6</v>
      </c>
      <c r="J33" t="s">
        <v>286</v>
      </c>
      <c r="K33" s="2">
        <v>5</v>
      </c>
      <c r="L33" s="2">
        <v>1</v>
      </c>
      <c r="M33" s="2">
        <v>0</v>
      </c>
      <c r="N33" s="2">
        <v>1</v>
      </c>
      <c r="O33" s="2">
        <v>0</v>
      </c>
      <c r="P33">
        <v>2108</v>
      </c>
      <c r="Q33" s="20">
        <v>0</v>
      </c>
      <c r="R33" s="24">
        <v>484</v>
      </c>
      <c r="S33" s="20">
        <v>7.8</v>
      </c>
      <c r="T33" s="20">
        <v>0</v>
      </c>
      <c r="U33" s="20">
        <v>0</v>
      </c>
      <c r="V33" s="20">
        <v>12.7</v>
      </c>
      <c r="W33" s="20">
        <v>0</v>
      </c>
      <c r="X33" s="20">
        <v>111.6</v>
      </c>
      <c r="Y33" s="20">
        <v>0</v>
      </c>
      <c r="Z33" s="23">
        <v>0</v>
      </c>
      <c r="AA33" s="22">
        <v>0</v>
      </c>
      <c r="AB33" s="22">
        <v>0</v>
      </c>
      <c r="AC33" s="22">
        <v>1</v>
      </c>
      <c r="AD33" s="22">
        <v>0</v>
      </c>
      <c r="AE33" s="20">
        <v>0</v>
      </c>
      <c r="AF33" s="20">
        <v>0</v>
      </c>
      <c r="AG33" s="20">
        <v>0</v>
      </c>
      <c r="AH33" s="20">
        <v>7.8</v>
      </c>
      <c r="AI33" s="20">
        <v>0</v>
      </c>
      <c r="AJ33" s="20">
        <v>0</v>
      </c>
      <c r="AK33" s="20">
        <v>11</v>
      </c>
      <c r="AL33" s="20">
        <v>504.6</v>
      </c>
      <c r="AM33" s="20">
        <v>504.6</v>
      </c>
      <c r="AN33" s="20">
        <v>393</v>
      </c>
      <c r="AO33" s="20">
        <v>504.6</v>
      </c>
      <c r="AP33" s="20">
        <v>0</v>
      </c>
      <c r="AQ33" s="20">
        <v>504.5</v>
      </c>
      <c r="AR33" s="20">
        <v>504.6</v>
      </c>
      <c r="AS33" s="1">
        <f t="shared" si="0"/>
      </c>
    </row>
    <row r="34" spans="1:45" ht="12">
      <c r="A34">
        <v>1</v>
      </c>
      <c r="B34" t="s">
        <v>546</v>
      </c>
      <c r="C34" t="s">
        <v>529</v>
      </c>
      <c r="D34">
        <v>28</v>
      </c>
      <c r="E34">
        <v>1028</v>
      </c>
      <c r="F34" s="2">
        <v>9</v>
      </c>
      <c r="G34" s="2">
        <v>2</v>
      </c>
      <c r="H34" s="2">
        <v>3</v>
      </c>
      <c r="I34" s="6">
        <v>98</v>
      </c>
      <c r="J34" t="s">
        <v>640</v>
      </c>
      <c r="K34" s="2">
        <v>5</v>
      </c>
      <c r="L34" s="2">
        <v>1</v>
      </c>
      <c r="M34" s="2">
        <v>0</v>
      </c>
      <c r="N34" s="2">
        <v>1</v>
      </c>
      <c r="O34" s="2">
        <v>0</v>
      </c>
      <c r="P34">
        <v>848</v>
      </c>
      <c r="Q34" s="20">
        <v>168.3</v>
      </c>
      <c r="R34" s="24">
        <v>27.1</v>
      </c>
      <c r="S34" s="20">
        <v>5.9</v>
      </c>
      <c r="T34" s="20">
        <v>1.1</v>
      </c>
      <c r="U34" s="20">
        <v>0</v>
      </c>
      <c r="V34" s="20">
        <v>21</v>
      </c>
      <c r="W34" s="20">
        <v>0</v>
      </c>
      <c r="X34" s="20">
        <v>12.2</v>
      </c>
      <c r="Y34" s="20">
        <v>0</v>
      </c>
      <c r="Z34" s="23">
        <v>0</v>
      </c>
      <c r="AA34" s="22">
        <v>0</v>
      </c>
      <c r="AB34" s="22">
        <v>0</v>
      </c>
      <c r="AC34" s="22">
        <v>1</v>
      </c>
      <c r="AD34" s="22">
        <v>0</v>
      </c>
      <c r="AE34" s="20">
        <v>0</v>
      </c>
      <c r="AF34" s="20">
        <v>0</v>
      </c>
      <c r="AG34" s="20">
        <v>0</v>
      </c>
      <c r="AH34" s="20">
        <v>5.9</v>
      </c>
      <c r="AI34" s="20">
        <v>0</v>
      </c>
      <c r="AJ34" s="20">
        <v>0</v>
      </c>
      <c r="AK34" s="20">
        <v>10</v>
      </c>
      <c r="AL34" s="20">
        <v>223.5</v>
      </c>
      <c r="AM34" s="20">
        <v>55.2</v>
      </c>
      <c r="AN34" s="20">
        <v>211.3</v>
      </c>
      <c r="AO34" s="20">
        <v>223.5</v>
      </c>
      <c r="AP34" s="20">
        <v>0</v>
      </c>
      <c r="AQ34" s="20">
        <v>55.1</v>
      </c>
      <c r="AR34" s="20">
        <v>55.2</v>
      </c>
      <c r="AS34" s="1">
        <f t="shared" si="0"/>
      </c>
    </row>
    <row r="35" spans="1:45" ht="12">
      <c r="A35">
        <v>1</v>
      </c>
      <c r="B35" t="s">
        <v>546</v>
      </c>
      <c r="C35" t="s">
        <v>529</v>
      </c>
      <c r="D35">
        <v>29</v>
      </c>
      <c r="E35">
        <v>1029</v>
      </c>
      <c r="F35" s="2">
        <v>9</v>
      </c>
      <c r="G35" s="2">
        <v>2</v>
      </c>
      <c r="H35" s="2">
        <v>3</v>
      </c>
      <c r="I35" s="6">
        <v>98</v>
      </c>
      <c r="J35" t="s">
        <v>640</v>
      </c>
      <c r="K35" s="2">
        <v>2</v>
      </c>
      <c r="L35" s="2">
        <v>1</v>
      </c>
      <c r="M35" s="2">
        <v>0</v>
      </c>
      <c r="N35" s="2">
        <v>0</v>
      </c>
      <c r="O35" s="2">
        <v>0</v>
      </c>
      <c r="P35">
        <v>848</v>
      </c>
      <c r="Q35" s="20">
        <v>498.3</v>
      </c>
      <c r="R35" s="24">
        <v>371.7</v>
      </c>
      <c r="S35" s="20">
        <v>31.1</v>
      </c>
      <c r="T35" s="20">
        <v>5.7</v>
      </c>
      <c r="U35" s="20">
        <v>0</v>
      </c>
      <c r="V35" s="20">
        <v>20.8</v>
      </c>
      <c r="W35" s="20">
        <v>3.5</v>
      </c>
      <c r="X35" s="20">
        <v>95.8</v>
      </c>
      <c r="Y35" s="20">
        <v>225.3</v>
      </c>
      <c r="Z35" s="23">
        <v>1</v>
      </c>
      <c r="AA35" s="22">
        <v>1</v>
      </c>
      <c r="AB35" s="22">
        <v>0</v>
      </c>
      <c r="AC35" s="22">
        <v>0</v>
      </c>
      <c r="AD35" s="22">
        <v>0</v>
      </c>
      <c r="AE35" s="20">
        <v>0</v>
      </c>
      <c r="AF35" s="20">
        <v>0</v>
      </c>
      <c r="AG35" s="20">
        <v>18.7</v>
      </c>
      <c r="AH35" s="20">
        <v>12.4</v>
      </c>
      <c r="AI35" s="20">
        <v>0</v>
      </c>
      <c r="AJ35" s="20">
        <v>5.7</v>
      </c>
      <c r="AK35" s="20">
        <v>0</v>
      </c>
      <c r="AL35" s="20">
        <v>931.4</v>
      </c>
      <c r="AM35" s="20">
        <v>658.4</v>
      </c>
      <c r="AN35" s="20">
        <v>1060.9</v>
      </c>
      <c r="AO35" s="20">
        <v>1156.7</v>
      </c>
      <c r="AP35" s="20">
        <v>0</v>
      </c>
      <c r="AQ35" s="20">
        <v>432.8</v>
      </c>
      <c r="AR35" s="20">
        <v>433.1</v>
      </c>
      <c r="AS35" s="1">
        <f t="shared" si="0"/>
      </c>
    </row>
    <row r="36" spans="1:45" ht="12">
      <c r="A36">
        <v>1</v>
      </c>
      <c r="B36" t="s">
        <v>546</v>
      </c>
      <c r="C36" t="s">
        <v>529</v>
      </c>
      <c r="D36">
        <v>30</v>
      </c>
      <c r="E36">
        <v>1030</v>
      </c>
      <c r="F36" s="2">
        <v>9</v>
      </c>
      <c r="G36" s="2">
        <v>1</v>
      </c>
      <c r="H36" s="2">
        <v>3</v>
      </c>
      <c r="I36" s="6">
        <v>40</v>
      </c>
      <c r="J36" t="s">
        <v>9</v>
      </c>
      <c r="K36" s="2">
        <v>7</v>
      </c>
      <c r="L36" s="2">
        <v>1</v>
      </c>
      <c r="M36" s="2">
        <v>0</v>
      </c>
      <c r="N36" s="2">
        <v>0</v>
      </c>
      <c r="O36" s="2">
        <v>0</v>
      </c>
      <c r="P36">
        <v>848</v>
      </c>
      <c r="Q36" s="20">
        <v>0</v>
      </c>
      <c r="R36" s="24">
        <v>2872.1</v>
      </c>
      <c r="S36" s="20">
        <v>185.5</v>
      </c>
      <c r="T36" s="20">
        <v>154.2</v>
      </c>
      <c r="U36" s="20">
        <v>0</v>
      </c>
      <c r="V36" s="20">
        <v>55.6</v>
      </c>
      <c r="W36" s="20">
        <v>0</v>
      </c>
      <c r="X36" s="20">
        <v>723</v>
      </c>
      <c r="Y36" s="20">
        <v>2218.1</v>
      </c>
      <c r="Z36" s="23">
        <v>1</v>
      </c>
      <c r="AA36" s="22">
        <v>1</v>
      </c>
      <c r="AB36" s="22">
        <v>0</v>
      </c>
      <c r="AC36" s="22">
        <v>0</v>
      </c>
      <c r="AD36" s="22">
        <v>0</v>
      </c>
      <c r="AE36" s="20">
        <v>0</v>
      </c>
      <c r="AF36" s="20">
        <v>0</v>
      </c>
      <c r="AG36" s="20">
        <v>88.8</v>
      </c>
      <c r="AH36" s="20">
        <v>96.7</v>
      </c>
      <c r="AI36" s="20">
        <v>0</v>
      </c>
      <c r="AJ36" s="20">
        <v>150.8</v>
      </c>
      <c r="AK36" s="20">
        <v>0</v>
      </c>
      <c r="AL36" s="20">
        <v>3267.7</v>
      </c>
      <c r="AM36" s="20">
        <v>5485.8</v>
      </c>
      <c r="AN36" s="20">
        <v>4762.8</v>
      </c>
      <c r="AO36" s="20">
        <v>5485.8</v>
      </c>
      <c r="AP36" s="20">
        <v>0</v>
      </c>
      <c r="AQ36" s="20">
        <v>3267.4</v>
      </c>
      <c r="AR36" s="20">
        <v>3267.7</v>
      </c>
      <c r="AS36" s="1">
        <f t="shared" si="0"/>
      </c>
    </row>
    <row r="37" spans="1:45" ht="12">
      <c r="A37">
        <v>1</v>
      </c>
      <c r="B37" t="s">
        <v>546</v>
      </c>
      <c r="C37" t="s">
        <v>529</v>
      </c>
      <c r="D37">
        <v>31</v>
      </c>
      <c r="E37">
        <v>1031</v>
      </c>
      <c r="F37" s="2">
        <v>9</v>
      </c>
      <c r="G37" s="2">
        <v>1</v>
      </c>
      <c r="H37" s="2">
        <v>2</v>
      </c>
      <c r="I37" s="6">
        <v>44</v>
      </c>
      <c r="J37" t="s">
        <v>147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>
        <v>2108</v>
      </c>
      <c r="Q37" s="20">
        <v>0</v>
      </c>
      <c r="R37" s="24">
        <v>1204.7</v>
      </c>
      <c r="S37" s="20">
        <v>96</v>
      </c>
      <c r="T37" s="20">
        <v>115.9</v>
      </c>
      <c r="U37" s="20">
        <v>0</v>
      </c>
      <c r="V37" s="20">
        <v>47.8</v>
      </c>
      <c r="W37" s="20">
        <v>0.8</v>
      </c>
      <c r="X37" s="20">
        <v>324.2</v>
      </c>
      <c r="Y37" s="20">
        <v>1226.8</v>
      </c>
      <c r="Z37" s="23">
        <v>1</v>
      </c>
      <c r="AA37" s="22">
        <v>1</v>
      </c>
      <c r="AB37" s="22">
        <v>0</v>
      </c>
      <c r="AC37" s="22">
        <v>0</v>
      </c>
      <c r="AD37" s="22">
        <v>0</v>
      </c>
      <c r="AE37" s="20">
        <v>0</v>
      </c>
      <c r="AF37" s="20">
        <v>0</v>
      </c>
      <c r="AG37" s="20">
        <v>74.8</v>
      </c>
      <c r="AH37" s="20">
        <v>21.1</v>
      </c>
      <c r="AI37" s="20">
        <v>0</v>
      </c>
      <c r="AJ37" s="20">
        <v>115.9</v>
      </c>
      <c r="AK37" s="20">
        <v>0</v>
      </c>
      <c r="AL37" s="20">
        <v>1465.4</v>
      </c>
      <c r="AM37" s="20">
        <v>2692.2</v>
      </c>
      <c r="AN37" s="20">
        <v>2368</v>
      </c>
      <c r="AO37" s="20">
        <v>2692.2</v>
      </c>
      <c r="AP37" s="20">
        <v>0</v>
      </c>
      <c r="AQ37" s="20">
        <v>1465.2</v>
      </c>
      <c r="AR37" s="20">
        <v>1465.4</v>
      </c>
      <c r="AS37" s="1">
        <f t="shared" si="0"/>
      </c>
    </row>
    <row r="38" spans="1:45" ht="12">
      <c r="A38">
        <v>1</v>
      </c>
      <c r="B38" t="s">
        <v>546</v>
      </c>
      <c r="C38" t="s">
        <v>529</v>
      </c>
      <c r="D38">
        <v>32</v>
      </c>
      <c r="E38">
        <v>1032</v>
      </c>
      <c r="F38" s="2">
        <v>9</v>
      </c>
      <c r="G38" s="2">
        <v>1</v>
      </c>
      <c r="H38" s="2">
        <v>2</v>
      </c>
      <c r="I38" s="6">
        <v>40</v>
      </c>
      <c r="J38" t="s">
        <v>9</v>
      </c>
      <c r="K38" s="2">
        <v>2</v>
      </c>
      <c r="L38" s="2">
        <v>1</v>
      </c>
      <c r="M38" s="2">
        <v>0</v>
      </c>
      <c r="N38" s="2">
        <v>1</v>
      </c>
      <c r="O38" s="2">
        <v>0</v>
      </c>
      <c r="P38">
        <v>2108</v>
      </c>
      <c r="Q38" s="20">
        <v>896.2</v>
      </c>
      <c r="R38" s="24">
        <v>6747.4</v>
      </c>
      <c r="S38" s="20">
        <v>536.3</v>
      </c>
      <c r="T38" s="20">
        <v>198.6</v>
      </c>
      <c r="U38" s="20">
        <v>0</v>
      </c>
      <c r="V38" s="20">
        <v>133.2</v>
      </c>
      <c r="W38" s="20">
        <v>0</v>
      </c>
      <c r="X38" s="20">
        <v>1685.1</v>
      </c>
      <c r="Y38" s="20">
        <v>64.3</v>
      </c>
      <c r="Z38" s="23">
        <v>1</v>
      </c>
      <c r="AA38" s="22">
        <v>1</v>
      </c>
      <c r="AB38" s="22">
        <v>0</v>
      </c>
      <c r="AC38" s="22">
        <v>0</v>
      </c>
      <c r="AD38" s="22">
        <v>0</v>
      </c>
      <c r="AE38" s="20">
        <v>0</v>
      </c>
      <c r="AF38" s="20">
        <v>0</v>
      </c>
      <c r="AG38" s="20">
        <v>359.8</v>
      </c>
      <c r="AH38" s="20">
        <v>176.4</v>
      </c>
      <c r="AI38" s="20">
        <v>0</v>
      </c>
      <c r="AJ38" s="20">
        <v>188.1</v>
      </c>
      <c r="AK38" s="20">
        <v>0</v>
      </c>
      <c r="AL38" s="20">
        <v>8511.8</v>
      </c>
      <c r="AM38" s="20">
        <v>7679.9</v>
      </c>
      <c r="AN38" s="20">
        <v>6891</v>
      </c>
      <c r="AO38" s="20">
        <v>8576.1</v>
      </c>
      <c r="AP38" s="20">
        <v>0</v>
      </c>
      <c r="AQ38" s="20">
        <v>7615.5</v>
      </c>
      <c r="AR38" s="20">
        <v>7615.6</v>
      </c>
      <c r="AS38" s="1">
        <f t="shared" si="0"/>
      </c>
    </row>
    <row r="39" spans="1:45" ht="12">
      <c r="A39">
        <v>1</v>
      </c>
      <c r="B39" t="s">
        <v>546</v>
      </c>
      <c r="C39" t="s">
        <v>529</v>
      </c>
      <c r="D39">
        <v>33</v>
      </c>
      <c r="E39">
        <v>1033</v>
      </c>
      <c r="F39" s="2">
        <v>9</v>
      </c>
      <c r="G39" s="2">
        <v>2</v>
      </c>
      <c r="H39" s="2">
        <v>3</v>
      </c>
      <c r="I39" s="6">
        <v>98</v>
      </c>
      <c r="J39" t="s">
        <v>640</v>
      </c>
      <c r="K39" s="2">
        <v>5</v>
      </c>
      <c r="L39" s="2">
        <v>1</v>
      </c>
      <c r="M39" s="2">
        <v>0</v>
      </c>
      <c r="N39" s="2">
        <v>0</v>
      </c>
      <c r="O39" s="2">
        <v>0</v>
      </c>
      <c r="P39">
        <v>848</v>
      </c>
      <c r="Q39" s="20">
        <v>0</v>
      </c>
      <c r="R39" s="24">
        <v>830.1</v>
      </c>
      <c r="S39" s="20">
        <v>43.9</v>
      </c>
      <c r="T39" s="20">
        <v>0</v>
      </c>
      <c r="U39" s="20">
        <v>0</v>
      </c>
      <c r="V39" s="20">
        <v>42.2</v>
      </c>
      <c r="W39" s="20">
        <v>0</v>
      </c>
      <c r="X39" s="20">
        <v>202.7</v>
      </c>
      <c r="Y39" s="20">
        <v>0</v>
      </c>
      <c r="Z39" s="23">
        <v>0</v>
      </c>
      <c r="AA39" s="22">
        <v>0</v>
      </c>
      <c r="AB39" s="22">
        <v>0</v>
      </c>
      <c r="AC39" s="22">
        <v>1</v>
      </c>
      <c r="AD39" s="22">
        <v>0</v>
      </c>
      <c r="AE39" s="20">
        <v>0</v>
      </c>
      <c r="AF39" s="20">
        <v>0</v>
      </c>
      <c r="AG39" s="20">
        <v>39.7</v>
      </c>
      <c r="AH39" s="20">
        <v>4.1</v>
      </c>
      <c r="AI39" s="20">
        <v>0</v>
      </c>
      <c r="AJ39" s="20">
        <v>0</v>
      </c>
      <c r="AK39" s="20">
        <v>0</v>
      </c>
      <c r="AL39" s="20">
        <v>916.2</v>
      </c>
      <c r="AM39" s="20">
        <v>916.2</v>
      </c>
      <c r="AN39" s="20">
        <v>713.5</v>
      </c>
      <c r="AO39" s="20">
        <v>916.2</v>
      </c>
      <c r="AP39" s="20">
        <v>0</v>
      </c>
      <c r="AQ39" s="20">
        <v>916.2</v>
      </c>
      <c r="AR39" s="20">
        <v>916.2</v>
      </c>
      <c r="AS39" s="1">
        <f t="shared" si="0"/>
      </c>
    </row>
    <row r="40" spans="1:45" ht="12">
      <c r="A40">
        <v>1</v>
      </c>
      <c r="B40" t="s">
        <v>546</v>
      </c>
      <c r="C40" t="s">
        <v>529</v>
      </c>
      <c r="D40">
        <v>34</v>
      </c>
      <c r="E40">
        <v>1034</v>
      </c>
      <c r="F40" s="2">
        <v>9</v>
      </c>
      <c r="G40" s="2">
        <v>1</v>
      </c>
      <c r="H40" s="2">
        <v>4</v>
      </c>
      <c r="I40" s="6">
        <v>44</v>
      </c>
      <c r="J40" t="s">
        <v>147</v>
      </c>
      <c r="K40" s="2">
        <v>7</v>
      </c>
      <c r="L40" s="2">
        <v>2</v>
      </c>
      <c r="M40" s="2">
        <v>0</v>
      </c>
      <c r="N40" s="2">
        <v>1</v>
      </c>
      <c r="O40" s="2">
        <v>0</v>
      </c>
      <c r="P40">
        <v>1488</v>
      </c>
      <c r="Q40" s="20">
        <v>0</v>
      </c>
      <c r="R40" s="24">
        <v>170.1</v>
      </c>
      <c r="S40" s="20">
        <v>37.2</v>
      </c>
      <c r="T40" s="20">
        <v>0</v>
      </c>
      <c r="U40" s="20">
        <v>0</v>
      </c>
      <c r="V40" s="20">
        <v>38</v>
      </c>
      <c r="W40" s="20">
        <v>1.8</v>
      </c>
      <c r="X40" s="20">
        <v>54.6</v>
      </c>
      <c r="Y40" s="20">
        <v>112.1</v>
      </c>
      <c r="Z40" s="23">
        <v>1</v>
      </c>
      <c r="AA40" s="22">
        <v>1</v>
      </c>
      <c r="AB40" s="22">
        <v>0</v>
      </c>
      <c r="AC40" s="22">
        <v>0</v>
      </c>
      <c r="AD40" s="22">
        <v>0</v>
      </c>
      <c r="AE40" s="20">
        <v>0</v>
      </c>
      <c r="AF40" s="20">
        <v>0</v>
      </c>
      <c r="AG40" s="20">
        <v>18.5</v>
      </c>
      <c r="AH40" s="20">
        <v>18.6</v>
      </c>
      <c r="AI40" s="20">
        <v>0</v>
      </c>
      <c r="AJ40" s="20">
        <v>0</v>
      </c>
      <c r="AK40" s="20">
        <v>2.6</v>
      </c>
      <c r="AL40" s="20">
        <v>247.2</v>
      </c>
      <c r="AM40" s="20">
        <v>359.4</v>
      </c>
      <c r="AN40" s="20">
        <v>304.8</v>
      </c>
      <c r="AO40" s="20">
        <v>359.4</v>
      </c>
      <c r="AP40" s="20">
        <v>0</v>
      </c>
      <c r="AQ40" s="20">
        <v>247.1</v>
      </c>
      <c r="AR40" s="20">
        <v>247.2</v>
      </c>
      <c r="AS40" s="1">
        <f t="shared" si="0"/>
      </c>
    </row>
    <row r="41" spans="1:45" ht="12">
      <c r="A41">
        <v>1</v>
      </c>
      <c r="B41" t="s">
        <v>546</v>
      </c>
      <c r="C41" t="s">
        <v>529</v>
      </c>
      <c r="D41">
        <v>35</v>
      </c>
      <c r="E41">
        <v>1035</v>
      </c>
      <c r="F41" s="2">
        <v>1</v>
      </c>
      <c r="G41" s="2">
        <v>2</v>
      </c>
      <c r="H41" s="2">
        <v>3</v>
      </c>
      <c r="I41" s="6">
        <v>98</v>
      </c>
      <c r="J41" t="s">
        <v>640</v>
      </c>
      <c r="K41" s="2">
        <v>5</v>
      </c>
      <c r="L41" s="2">
        <v>1</v>
      </c>
      <c r="M41" s="2">
        <v>0</v>
      </c>
      <c r="N41" s="2">
        <v>0</v>
      </c>
      <c r="O41" s="2">
        <v>0</v>
      </c>
      <c r="P41">
        <v>848</v>
      </c>
      <c r="Q41" s="20">
        <v>0</v>
      </c>
      <c r="R41" s="24">
        <v>124.4</v>
      </c>
      <c r="S41" s="20">
        <v>1.1</v>
      </c>
      <c r="T41" s="20">
        <v>0</v>
      </c>
      <c r="U41" s="20">
        <v>0</v>
      </c>
      <c r="V41" s="20">
        <v>60.4</v>
      </c>
      <c r="W41" s="20">
        <v>0.6</v>
      </c>
      <c r="X41" s="20">
        <v>41.2</v>
      </c>
      <c r="Y41" s="20">
        <v>0</v>
      </c>
      <c r="Z41" s="23">
        <v>0</v>
      </c>
      <c r="AA41" s="22">
        <v>0</v>
      </c>
      <c r="AB41" s="22">
        <v>0</v>
      </c>
      <c r="AC41" s="22">
        <v>1</v>
      </c>
      <c r="AD41" s="22">
        <v>0</v>
      </c>
      <c r="AE41" s="20">
        <v>0</v>
      </c>
      <c r="AF41" s="20">
        <v>0</v>
      </c>
      <c r="AG41" s="20">
        <v>0.1</v>
      </c>
      <c r="AH41" s="20">
        <v>0.1</v>
      </c>
      <c r="AI41" s="20">
        <v>0</v>
      </c>
      <c r="AJ41" s="20">
        <v>0</v>
      </c>
      <c r="AK41" s="20">
        <v>6.7</v>
      </c>
      <c r="AL41" s="20">
        <v>186.6</v>
      </c>
      <c r="AM41" s="20">
        <v>186.6</v>
      </c>
      <c r="AN41" s="20">
        <v>145.4</v>
      </c>
      <c r="AO41" s="20">
        <v>186.6</v>
      </c>
      <c r="AP41" s="20">
        <v>0</v>
      </c>
      <c r="AQ41" s="20">
        <v>186.5</v>
      </c>
      <c r="AR41" s="20">
        <v>186.6</v>
      </c>
      <c r="AS41" s="1">
        <f t="shared" si="0"/>
      </c>
    </row>
    <row r="42" spans="1:45" ht="12">
      <c r="A42">
        <v>1</v>
      </c>
      <c r="B42" t="s">
        <v>546</v>
      </c>
      <c r="C42" t="s">
        <v>529</v>
      </c>
      <c r="D42">
        <v>36</v>
      </c>
      <c r="E42">
        <v>1036</v>
      </c>
      <c r="F42" s="2">
        <v>9</v>
      </c>
      <c r="G42" s="2">
        <v>1</v>
      </c>
      <c r="H42" s="2">
        <v>3</v>
      </c>
      <c r="I42" s="6">
        <v>40</v>
      </c>
      <c r="J42" t="s">
        <v>9</v>
      </c>
      <c r="K42" s="2">
        <v>7</v>
      </c>
      <c r="L42" s="2">
        <v>1</v>
      </c>
      <c r="M42" s="2">
        <v>0</v>
      </c>
      <c r="N42" s="2">
        <v>0</v>
      </c>
      <c r="O42" s="2">
        <v>0</v>
      </c>
      <c r="P42">
        <v>848</v>
      </c>
      <c r="Q42" s="20">
        <v>0</v>
      </c>
      <c r="R42" s="24">
        <v>4797.6</v>
      </c>
      <c r="S42" s="20">
        <v>353.5</v>
      </c>
      <c r="T42" s="20">
        <v>73.4</v>
      </c>
      <c r="U42" s="20">
        <v>0</v>
      </c>
      <c r="V42" s="20">
        <v>123.5</v>
      </c>
      <c r="W42" s="20">
        <v>18.7</v>
      </c>
      <c r="X42" s="20">
        <v>1187.5</v>
      </c>
      <c r="Y42" s="20">
        <v>2592.7</v>
      </c>
      <c r="Z42" s="23">
        <v>1</v>
      </c>
      <c r="AA42" s="22">
        <v>1</v>
      </c>
      <c r="AB42" s="22">
        <v>0</v>
      </c>
      <c r="AC42" s="22">
        <v>0</v>
      </c>
      <c r="AD42" s="22">
        <v>0</v>
      </c>
      <c r="AE42" s="20">
        <v>0</v>
      </c>
      <c r="AF42" s="20">
        <v>0</v>
      </c>
      <c r="AG42" s="20">
        <v>318</v>
      </c>
      <c r="AH42" s="20">
        <v>35.5</v>
      </c>
      <c r="AI42" s="20">
        <v>0</v>
      </c>
      <c r="AJ42" s="20">
        <v>71.4</v>
      </c>
      <c r="AK42" s="20">
        <v>9.9</v>
      </c>
      <c r="AL42" s="20">
        <v>5367</v>
      </c>
      <c r="AM42" s="20">
        <v>7959.8</v>
      </c>
      <c r="AN42" s="20">
        <v>6772.3</v>
      </c>
      <c r="AO42" s="20">
        <v>7959.8</v>
      </c>
      <c r="AP42" s="20">
        <v>0</v>
      </c>
      <c r="AQ42" s="20">
        <v>5366.7</v>
      </c>
      <c r="AR42" s="20">
        <v>5367</v>
      </c>
      <c r="AS42" s="1">
        <f t="shared" si="0"/>
      </c>
    </row>
    <row r="43" spans="1:45" ht="12">
      <c r="A43">
        <v>1</v>
      </c>
      <c r="B43" t="s">
        <v>546</v>
      </c>
      <c r="C43" t="s">
        <v>529</v>
      </c>
      <c r="D43">
        <v>37</v>
      </c>
      <c r="E43">
        <v>1037</v>
      </c>
      <c r="F43" s="2">
        <v>1</v>
      </c>
      <c r="G43" s="2">
        <v>1</v>
      </c>
      <c r="H43" s="2">
        <v>2</v>
      </c>
      <c r="I43" s="6">
        <v>35</v>
      </c>
      <c r="J43" t="s">
        <v>280</v>
      </c>
      <c r="K43" s="2">
        <v>2</v>
      </c>
      <c r="L43" s="2">
        <v>1</v>
      </c>
      <c r="M43" s="2">
        <v>0</v>
      </c>
      <c r="N43" s="2">
        <v>0</v>
      </c>
      <c r="O43" s="2">
        <v>0</v>
      </c>
      <c r="P43">
        <v>2108</v>
      </c>
      <c r="Q43" s="20">
        <v>0</v>
      </c>
      <c r="R43" s="24">
        <v>92.9</v>
      </c>
      <c r="S43" s="20">
        <v>0.7</v>
      </c>
      <c r="T43" s="20">
        <v>0</v>
      </c>
      <c r="U43" s="20">
        <v>0</v>
      </c>
      <c r="V43" s="20">
        <v>11.2</v>
      </c>
      <c r="W43" s="20">
        <v>0</v>
      </c>
      <c r="X43" s="20">
        <v>23.1</v>
      </c>
      <c r="Y43" s="20">
        <v>285.9</v>
      </c>
      <c r="Z43" s="23">
        <v>1</v>
      </c>
      <c r="AA43" s="22">
        <v>1</v>
      </c>
      <c r="AB43" s="22">
        <v>0</v>
      </c>
      <c r="AC43" s="22">
        <v>0</v>
      </c>
      <c r="AD43" s="22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0.7</v>
      </c>
      <c r="AJ43" s="20">
        <v>0</v>
      </c>
      <c r="AK43" s="20">
        <v>0</v>
      </c>
      <c r="AL43" s="20">
        <v>104.8</v>
      </c>
      <c r="AM43" s="20">
        <v>390.8</v>
      </c>
      <c r="AN43" s="20">
        <v>367.7</v>
      </c>
      <c r="AO43" s="20">
        <v>390.8</v>
      </c>
      <c r="AP43" s="20">
        <v>0</v>
      </c>
      <c r="AQ43" s="20">
        <v>104.8</v>
      </c>
      <c r="AR43" s="20">
        <v>104.8</v>
      </c>
      <c r="AS43" s="1">
        <f t="shared" si="0"/>
      </c>
    </row>
    <row r="44" spans="1:45" ht="12">
      <c r="A44">
        <v>1</v>
      </c>
      <c r="B44" t="s">
        <v>546</v>
      </c>
      <c r="C44" t="s">
        <v>529</v>
      </c>
      <c r="D44">
        <v>38</v>
      </c>
      <c r="E44">
        <v>1038</v>
      </c>
      <c r="F44" s="2">
        <v>1</v>
      </c>
      <c r="G44" s="2">
        <v>1</v>
      </c>
      <c r="H44" s="2">
        <v>3</v>
      </c>
      <c r="I44" s="6">
        <v>86</v>
      </c>
      <c r="J44" t="s">
        <v>448</v>
      </c>
      <c r="K44" s="2">
        <v>6</v>
      </c>
      <c r="L44" s="2">
        <v>1</v>
      </c>
      <c r="M44" s="2">
        <v>0</v>
      </c>
      <c r="N44" s="2">
        <v>0</v>
      </c>
      <c r="O44" s="2">
        <v>0</v>
      </c>
      <c r="P44">
        <v>848</v>
      </c>
      <c r="Q44" s="20">
        <v>299.9</v>
      </c>
      <c r="R44" s="24">
        <v>662</v>
      </c>
      <c r="S44" s="20">
        <v>30.3</v>
      </c>
      <c r="T44" s="20">
        <v>0</v>
      </c>
      <c r="U44" s="20">
        <v>154.7</v>
      </c>
      <c r="V44" s="20">
        <v>85.5</v>
      </c>
      <c r="W44" s="20">
        <v>16.9</v>
      </c>
      <c r="X44" s="20">
        <v>210.1</v>
      </c>
      <c r="Y44" s="20">
        <v>533.6</v>
      </c>
      <c r="Z44" s="23">
        <v>1</v>
      </c>
      <c r="AA44" s="22">
        <v>1</v>
      </c>
      <c r="AB44" s="22">
        <v>0</v>
      </c>
      <c r="AC44" s="22">
        <v>0</v>
      </c>
      <c r="AD44" s="22">
        <v>0</v>
      </c>
      <c r="AE44" s="20">
        <v>81.1</v>
      </c>
      <c r="AF44" s="20">
        <v>0</v>
      </c>
      <c r="AG44" s="20">
        <v>7.5</v>
      </c>
      <c r="AH44" s="20">
        <v>7</v>
      </c>
      <c r="AI44" s="20">
        <v>15.7</v>
      </c>
      <c r="AJ44" s="20">
        <v>0</v>
      </c>
      <c r="AK44" s="20">
        <v>0</v>
      </c>
      <c r="AL44" s="20">
        <v>1249.5</v>
      </c>
      <c r="AM44" s="20">
        <v>1483.3</v>
      </c>
      <c r="AN44" s="20">
        <v>1573.1</v>
      </c>
      <c r="AO44" s="20">
        <v>1783.2</v>
      </c>
      <c r="AP44" s="20">
        <v>0</v>
      </c>
      <c r="AQ44" s="20">
        <v>949.4</v>
      </c>
      <c r="AR44" s="20">
        <v>949.6</v>
      </c>
      <c r="AS44" s="1">
        <f t="shared" si="0"/>
      </c>
    </row>
    <row r="45" spans="1:45" ht="12">
      <c r="A45">
        <v>1</v>
      </c>
      <c r="B45" t="s">
        <v>546</v>
      </c>
      <c r="C45" t="s">
        <v>529</v>
      </c>
      <c r="D45">
        <v>39</v>
      </c>
      <c r="E45">
        <v>1039</v>
      </c>
      <c r="F45" s="2">
        <v>1</v>
      </c>
      <c r="G45" s="2">
        <v>1</v>
      </c>
      <c r="H45" s="2">
        <v>3</v>
      </c>
      <c r="I45" s="6">
        <v>21</v>
      </c>
      <c r="J45" t="s">
        <v>350</v>
      </c>
      <c r="K45" s="2">
        <v>5</v>
      </c>
      <c r="L45" s="2">
        <v>2</v>
      </c>
      <c r="M45" s="2">
        <v>0</v>
      </c>
      <c r="N45" s="2">
        <v>1</v>
      </c>
      <c r="O45" s="2">
        <v>0</v>
      </c>
      <c r="P45">
        <v>848</v>
      </c>
      <c r="Q45" s="20">
        <v>0</v>
      </c>
      <c r="R45" s="24">
        <v>0</v>
      </c>
      <c r="S45" s="20">
        <v>14.5</v>
      </c>
      <c r="T45" s="20">
        <v>0</v>
      </c>
      <c r="U45" s="20">
        <v>0</v>
      </c>
      <c r="V45" s="20">
        <v>138.6</v>
      </c>
      <c r="W45" s="20">
        <v>0</v>
      </c>
      <c r="X45" s="20">
        <v>33.8</v>
      </c>
      <c r="Y45" s="20">
        <v>0</v>
      </c>
      <c r="Z45" s="23">
        <v>0</v>
      </c>
      <c r="AA45" s="22">
        <v>0</v>
      </c>
      <c r="AB45" s="22">
        <v>0</v>
      </c>
      <c r="AC45" s="22">
        <v>0</v>
      </c>
      <c r="AD45" s="22">
        <v>1</v>
      </c>
      <c r="AE45" s="20">
        <v>0</v>
      </c>
      <c r="AF45" s="20">
        <v>0</v>
      </c>
      <c r="AG45" s="20">
        <v>0</v>
      </c>
      <c r="AH45" s="20">
        <v>14.5</v>
      </c>
      <c r="AI45" s="20">
        <v>0</v>
      </c>
      <c r="AJ45" s="20">
        <v>0</v>
      </c>
      <c r="AK45" s="20">
        <v>33.1</v>
      </c>
      <c r="AL45" s="20">
        <v>153.1</v>
      </c>
      <c r="AM45" s="20">
        <v>153.1</v>
      </c>
      <c r="AN45" s="20">
        <v>119.3</v>
      </c>
      <c r="AO45" s="20">
        <v>153.1</v>
      </c>
      <c r="AP45" s="20">
        <v>0</v>
      </c>
      <c r="AQ45" s="20">
        <v>153.1</v>
      </c>
      <c r="AR45" s="20">
        <v>153.1</v>
      </c>
      <c r="AS45" s="1">
        <f t="shared" si="0"/>
      </c>
    </row>
    <row r="46" spans="1:45" ht="12">
      <c r="A46">
        <v>1</v>
      </c>
      <c r="B46" t="s">
        <v>546</v>
      </c>
      <c r="C46" t="s">
        <v>529</v>
      </c>
      <c r="D46">
        <v>40</v>
      </c>
      <c r="E46">
        <v>1040</v>
      </c>
      <c r="F46" s="2">
        <v>9</v>
      </c>
      <c r="G46" s="2">
        <v>1</v>
      </c>
      <c r="H46" s="2">
        <v>1</v>
      </c>
      <c r="I46" s="6">
        <v>44</v>
      </c>
      <c r="J46" t="s">
        <v>147</v>
      </c>
      <c r="K46" s="2">
        <v>7</v>
      </c>
      <c r="L46" s="2">
        <v>1</v>
      </c>
      <c r="M46" s="2">
        <v>0</v>
      </c>
      <c r="N46" s="2">
        <v>0</v>
      </c>
      <c r="O46" s="2">
        <v>0</v>
      </c>
      <c r="P46">
        <v>2108</v>
      </c>
      <c r="Q46" s="20">
        <v>0</v>
      </c>
      <c r="R46" s="24">
        <v>473.3</v>
      </c>
      <c r="S46" s="20">
        <v>27.8</v>
      </c>
      <c r="T46" s="20">
        <v>3.5</v>
      </c>
      <c r="U46" s="20">
        <v>0</v>
      </c>
      <c r="V46" s="20">
        <v>20.3</v>
      </c>
      <c r="W46" s="20">
        <v>0</v>
      </c>
      <c r="X46" s="20">
        <v>116.1</v>
      </c>
      <c r="Y46" s="20">
        <v>230.1</v>
      </c>
      <c r="Z46" s="23">
        <v>1</v>
      </c>
      <c r="AA46" s="22">
        <v>1</v>
      </c>
      <c r="AB46" s="22">
        <v>0</v>
      </c>
      <c r="AC46" s="22">
        <v>0</v>
      </c>
      <c r="AD46" s="22">
        <v>0</v>
      </c>
      <c r="AE46" s="20">
        <v>0</v>
      </c>
      <c r="AF46" s="20">
        <v>0</v>
      </c>
      <c r="AG46" s="20">
        <v>13.8</v>
      </c>
      <c r="AH46" s="20">
        <v>13.9</v>
      </c>
      <c r="AI46" s="20">
        <v>0</v>
      </c>
      <c r="AJ46" s="20">
        <v>3.5</v>
      </c>
      <c r="AK46" s="20">
        <v>0</v>
      </c>
      <c r="AL46" s="20">
        <v>525</v>
      </c>
      <c r="AM46" s="20">
        <v>755.2</v>
      </c>
      <c r="AN46" s="20">
        <v>639.1</v>
      </c>
      <c r="AO46" s="20">
        <v>755.2</v>
      </c>
      <c r="AP46" s="20">
        <v>0</v>
      </c>
      <c r="AQ46" s="20">
        <v>524.9</v>
      </c>
      <c r="AR46" s="20">
        <v>525</v>
      </c>
      <c r="AS46" s="1">
        <f t="shared" si="0"/>
      </c>
    </row>
    <row r="47" spans="1:45" ht="12">
      <c r="A47">
        <v>1</v>
      </c>
      <c r="B47" t="s">
        <v>546</v>
      </c>
      <c r="C47" t="s">
        <v>529</v>
      </c>
      <c r="D47">
        <v>41</v>
      </c>
      <c r="E47">
        <v>1041</v>
      </c>
      <c r="F47" s="2">
        <v>9</v>
      </c>
      <c r="G47" s="2">
        <v>1</v>
      </c>
      <c r="H47" s="2">
        <v>4</v>
      </c>
      <c r="I47" s="6">
        <v>44</v>
      </c>
      <c r="J47" t="s">
        <v>147</v>
      </c>
      <c r="K47" s="2">
        <v>6</v>
      </c>
      <c r="L47" s="2">
        <v>1</v>
      </c>
      <c r="M47" s="2">
        <v>0</v>
      </c>
      <c r="N47" s="2">
        <v>1</v>
      </c>
      <c r="O47" s="2">
        <v>0</v>
      </c>
      <c r="P47">
        <v>1488</v>
      </c>
      <c r="Q47" s="20">
        <v>0</v>
      </c>
      <c r="R47" s="24">
        <v>664.9</v>
      </c>
      <c r="S47" s="20">
        <v>161.2</v>
      </c>
      <c r="T47" s="20">
        <v>0</v>
      </c>
      <c r="U47" s="20">
        <v>0</v>
      </c>
      <c r="V47" s="20">
        <v>39.8</v>
      </c>
      <c r="W47" s="20">
        <v>0.4</v>
      </c>
      <c r="X47" s="20">
        <v>191.7</v>
      </c>
      <c r="Y47" s="20">
        <v>513.7</v>
      </c>
      <c r="Z47" s="23">
        <v>1</v>
      </c>
      <c r="AA47" s="22">
        <v>1</v>
      </c>
      <c r="AB47" s="22">
        <v>0</v>
      </c>
      <c r="AC47" s="22">
        <v>0</v>
      </c>
      <c r="AD47" s="22">
        <v>0</v>
      </c>
      <c r="AE47" s="20">
        <v>0</v>
      </c>
      <c r="AF47" s="20">
        <v>0</v>
      </c>
      <c r="AG47" s="20">
        <v>130.9</v>
      </c>
      <c r="AH47" s="20">
        <v>30.3</v>
      </c>
      <c r="AI47" s="20">
        <v>0</v>
      </c>
      <c r="AJ47" s="20">
        <v>0</v>
      </c>
      <c r="AK47" s="20">
        <v>5</v>
      </c>
      <c r="AL47" s="20">
        <v>866.4</v>
      </c>
      <c r="AM47" s="20">
        <v>1380.2</v>
      </c>
      <c r="AN47" s="20">
        <v>1188.5</v>
      </c>
      <c r="AO47" s="20">
        <v>1380.2</v>
      </c>
      <c r="AP47" s="20">
        <v>0</v>
      </c>
      <c r="AQ47" s="20">
        <v>866.3</v>
      </c>
      <c r="AR47" s="20">
        <v>866.4</v>
      </c>
      <c r="AS47" s="1">
        <f t="shared" si="0"/>
      </c>
    </row>
    <row r="48" spans="1:45" ht="12">
      <c r="A48">
        <v>1</v>
      </c>
      <c r="B48" t="s">
        <v>546</v>
      </c>
      <c r="C48" t="s">
        <v>529</v>
      </c>
      <c r="D48">
        <v>42</v>
      </c>
      <c r="E48">
        <v>1042</v>
      </c>
      <c r="F48" s="2">
        <v>2</v>
      </c>
      <c r="G48" s="2">
        <v>1</v>
      </c>
      <c r="H48" s="2">
        <v>2</v>
      </c>
      <c r="I48" s="6">
        <v>3</v>
      </c>
      <c r="J48" t="s">
        <v>199</v>
      </c>
      <c r="K48" s="2">
        <v>7</v>
      </c>
      <c r="L48" s="2">
        <v>1</v>
      </c>
      <c r="M48" s="2">
        <v>0</v>
      </c>
      <c r="N48" s="2">
        <v>0</v>
      </c>
      <c r="O48" s="2">
        <v>0</v>
      </c>
      <c r="P48">
        <v>2108</v>
      </c>
      <c r="Q48" s="20">
        <v>0</v>
      </c>
      <c r="R48" s="24">
        <v>2937.2</v>
      </c>
      <c r="S48" s="20">
        <v>282.3</v>
      </c>
      <c r="T48" s="20">
        <v>0</v>
      </c>
      <c r="U48" s="20">
        <v>38.6</v>
      </c>
      <c r="V48" s="20">
        <v>621.7</v>
      </c>
      <c r="W48" s="20">
        <v>57.9</v>
      </c>
      <c r="X48" s="20">
        <v>890.9</v>
      </c>
      <c r="Y48" s="20">
        <v>4126.2</v>
      </c>
      <c r="Z48" s="23">
        <v>1</v>
      </c>
      <c r="AA48" s="22">
        <v>1</v>
      </c>
      <c r="AB48" s="22">
        <v>0</v>
      </c>
      <c r="AC48" s="22">
        <v>0</v>
      </c>
      <c r="AD48" s="22">
        <v>0</v>
      </c>
      <c r="AE48" s="20">
        <v>0</v>
      </c>
      <c r="AF48" s="20">
        <v>0</v>
      </c>
      <c r="AG48" s="20">
        <v>113.6</v>
      </c>
      <c r="AH48" s="20">
        <v>166.5</v>
      </c>
      <c r="AI48" s="20">
        <v>2.1</v>
      </c>
      <c r="AJ48" s="20">
        <v>0</v>
      </c>
      <c r="AK48" s="20">
        <v>40</v>
      </c>
      <c r="AL48" s="20">
        <v>3937.7</v>
      </c>
      <c r="AM48" s="20">
        <v>8063.9</v>
      </c>
      <c r="AN48" s="20">
        <v>7173</v>
      </c>
      <c r="AO48" s="20">
        <v>8063.9</v>
      </c>
      <c r="AP48" s="20">
        <v>0</v>
      </c>
      <c r="AQ48" s="20">
        <v>3937.7</v>
      </c>
      <c r="AR48" s="20">
        <v>3937.7</v>
      </c>
      <c r="AS48" s="1">
        <f t="shared" si="0"/>
      </c>
    </row>
    <row r="49" spans="1:45" ht="12">
      <c r="A49">
        <v>1</v>
      </c>
      <c r="B49" t="s">
        <v>546</v>
      </c>
      <c r="C49" t="s">
        <v>529</v>
      </c>
      <c r="D49">
        <v>43</v>
      </c>
      <c r="E49">
        <v>1043</v>
      </c>
      <c r="F49" s="2">
        <v>9</v>
      </c>
      <c r="G49" s="2">
        <v>1</v>
      </c>
      <c r="H49" s="2">
        <v>2</v>
      </c>
      <c r="I49" s="6">
        <v>4</v>
      </c>
      <c r="J49" t="s">
        <v>215</v>
      </c>
      <c r="K49" s="2">
        <v>7</v>
      </c>
      <c r="L49" s="2">
        <v>1</v>
      </c>
      <c r="M49" s="2">
        <v>0</v>
      </c>
      <c r="N49" s="2">
        <v>0</v>
      </c>
      <c r="O49" s="2">
        <v>0</v>
      </c>
      <c r="P49">
        <v>2108</v>
      </c>
      <c r="Q49" s="20">
        <v>7850.7</v>
      </c>
      <c r="R49" s="24">
        <v>11851.8</v>
      </c>
      <c r="S49" s="20">
        <v>717.2</v>
      </c>
      <c r="T49" s="20">
        <v>315.5</v>
      </c>
      <c r="U49" s="20">
        <v>0</v>
      </c>
      <c r="V49" s="20">
        <v>903.5</v>
      </c>
      <c r="W49" s="20">
        <v>133.4</v>
      </c>
      <c r="X49" s="20">
        <v>3080.4</v>
      </c>
      <c r="Y49" s="20">
        <v>14038.1</v>
      </c>
      <c r="Z49" s="23">
        <v>1</v>
      </c>
      <c r="AA49" s="22">
        <v>1</v>
      </c>
      <c r="AB49" s="22">
        <v>0</v>
      </c>
      <c r="AC49" s="22">
        <v>0</v>
      </c>
      <c r="AD49" s="22">
        <v>0</v>
      </c>
      <c r="AE49" s="20">
        <v>0</v>
      </c>
      <c r="AF49" s="20">
        <v>0</v>
      </c>
      <c r="AG49" s="20">
        <v>432.1</v>
      </c>
      <c r="AH49" s="20">
        <v>285</v>
      </c>
      <c r="AI49" s="20">
        <v>0</v>
      </c>
      <c r="AJ49" s="20">
        <v>306.9</v>
      </c>
      <c r="AK49" s="20">
        <v>26.4</v>
      </c>
      <c r="AL49" s="20">
        <v>21780.1</v>
      </c>
      <c r="AM49" s="20">
        <v>27959.7</v>
      </c>
      <c r="AN49" s="20">
        <v>32737.8</v>
      </c>
      <c r="AO49" s="20">
        <v>35810.4</v>
      </c>
      <c r="AP49" s="20">
        <v>0</v>
      </c>
      <c r="AQ49" s="20">
        <v>13921.4</v>
      </c>
      <c r="AR49" s="20">
        <v>13929.4</v>
      </c>
      <c r="AS49" s="1">
        <f t="shared" si="0"/>
      </c>
    </row>
    <row r="50" spans="1:45" ht="12">
      <c r="A50">
        <v>1</v>
      </c>
      <c r="B50" t="s">
        <v>546</v>
      </c>
      <c r="C50" t="s">
        <v>529</v>
      </c>
      <c r="D50">
        <v>44</v>
      </c>
      <c r="E50">
        <v>1044</v>
      </c>
      <c r="F50" s="2">
        <v>9</v>
      </c>
      <c r="G50" s="2">
        <v>1</v>
      </c>
      <c r="H50" s="2">
        <v>2</v>
      </c>
      <c r="I50" s="6">
        <v>44</v>
      </c>
      <c r="J50" t="s">
        <v>147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>
        <v>2108</v>
      </c>
      <c r="Q50" s="20">
        <v>0</v>
      </c>
      <c r="R50" s="24">
        <v>1822.5</v>
      </c>
      <c r="S50" s="20">
        <v>159.6</v>
      </c>
      <c r="T50" s="20">
        <v>9.8</v>
      </c>
      <c r="U50" s="20">
        <v>0</v>
      </c>
      <c r="V50" s="20">
        <v>40.5</v>
      </c>
      <c r="W50" s="20">
        <v>0.7</v>
      </c>
      <c r="X50" s="20">
        <v>449.8</v>
      </c>
      <c r="Y50" s="20">
        <v>242.2</v>
      </c>
      <c r="Z50" s="23">
        <v>1</v>
      </c>
      <c r="AA50" s="22">
        <v>1</v>
      </c>
      <c r="AB50" s="22">
        <v>0</v>
      </c>
      <c r="AC50" s="22">
        <v>0</v>
      </c>
      <c r="AD50" s="22">
        <v>0</v>
      </c>
      <c r="AE50" s="20">
        <v>0</v>
      </c>
      <c r="AF50" s="20">
        <v>0</v>
      </c>
      <c r="AG50" s="20">
        <v>152.7</v>
      </c>
      <c r="AH50" s="20">
        <v>6.8</v>
      </c>
      <c r="AI50" s="20">
        <v>0</v>
      </c>
      <c r="AJ50" s="20">
        <v>9.8</v>
      </c>
      <c r="AK50" s="20">
        <v>0</v>
      </c>
      <c r="AL50" s="20">
        <v>2033.2</v>
      </c>
      <c r="AM50" s="20">
        <v>2275.4</v>
      </c>
      <c r="AN50" s="20">
        <v>1825.6</v>
      </c>
      <c r="AO50" s="20">
        <v>2275.4</v>
      </c>
      <c r="AP50" s="20">
        <v>0</v>
      </c>
      <c r="AQ50" s="20">
        <v>2033.1</v>
      </c>
      <c r="AR50" s="20">
        <v>2033.2</v>
      </c>
      <c r="AS50" s="1">
        <f t="shared" si="0"/>
      </c>
    </row>
    <row r="51" spans="1:45" ht="12">
      <c r="A51">
        <v>1</v>
      </c>
      <c r="B51" t="s">
        <v>546</v>
      </c>
      <c r="C51" t="s">
        <v>529</v>
      </c>
      <c r="D51">
        <v>45</v>
      </c>
      <c r="E51">
        <v>1045</v>
      </c>
      <c r="F51" s="2">
        <v>9</v>
      </c>
      <c r="G51" s="2">
        <v>1</v>
      </c>
      <c r="H51" s="2">
        <v>4</v>
      </c>
      <c r="I51" s="6">
        <v>44</v>
      </c>
      <c r="J51" t="s">
        <v>147</v>
      </c>
      <c r="K51" s="2">
        <v>5</v>
      </c>
      <c r="L51" s="2">
        <v>2</v>
      </c>
      <c r="M51" s="2">
        <v>0</v>
      </c>
      <c r="N51" s="2">
        <v>1</v>
      </c>
      <c r="O51" s="2">
        <v>0</v>
      </c>
      <c r="P51">
        <v>1488</v>
      </c>
      <c r="Q51" s="20">
        <v>730.9</v>
      </c>
      <c r="R51" s="24">
        <v>699.2</v>
      </c>
      <c r="S51" s="20">
        <v>39.9</v>
      </c>
      <c r="T51" s="20">
        <v>10.8</v>
      </c>
      <c r="U51" s="20">
        <v>0</v>
      </c>
      <c r="V51" s="20">
        <v>39</v>
      </c>
      <c r="W51" s="20">
        <v>0</v>
      </c>
      <c r="X51" s="20">
        <v>174.6</v>
      </c>
      <c r="Y51" s="20">
        <v>0</v>
      </c>
      <c r="Z51" s="23">
        <v>0</v>
      </c>
      <c r="AA51" s="22">
        <v>0</v>
      </c>
      <c r="AB51" s="22">
        <v>0</v>
      </c>
      <c r="AC51" s="22">
        <v>1</v>
      </c>
      <c r="AD51" s="22">
        <v>0</v>
      </c>
      <c r="AE51" s="20">
        <v>0</v>
      </c>
      <c r="AF51" s="20">
        <v>0</v>
      </c>
      <c r="AG51" s="20">
        <v>21.2</v>
      </c>
      <c r="AH51" s="20">
        <v>18.7</v>
      </c>
      <c r="AI51" s="20">
        <v>0</v>
      </c>
      <c r="AJ51" s="20">
        <v>10.8</v>
      </c>
      <c r="AK51" s="20">
        <v>0</v>
      </c>
      <c r="AL51" s="20">
        <v>1520.1</v>
      </c>
      <c r="AM51" s="20">
        <v>789.1</v>
      </c>
      <c r="AN51" s="20">
        <v>1345.4</v>
      </c>
      <c r="AO51" s="20">
        <v>1520</v>
      </c>
      <c r="AP51" s="20">
        <v>0</v>
      </c>
      <c r="AQ51" s="20">
        <v>788.9</v>
      </c>
      <c r="AR51" s="20">
        <v>789.2</v>
      </c>
      <c r="AS51" s="1">
        <f t="shared" si="0"/>
      </c>
    </row>
    <row r="52" spans="1:45" ht="12">
      <c r="A52">
        <v>1</v>
      </c>
      <c r="B52" t="s">
        <v>546</v>
      </c>
      <c r="C52" t="s">
        <v>529</v>
      </c>
      <c r="D52">
        <v>46</v>
      </c>
      <c r="E52">
        <v>1046</v>
      </c>
      <c r="F52" s="2">
        <v>9</v>
      </c>
      <c r="G52" s="2">
        <v>1</v>
      </c>
      <c r="H52" s="2">
        <v>4</v>
      </c>
      <c r="I52" s="6">
        <v>6</v>
      </c>
      <c r="J52" t="s">
        <v>286</v>
      </c>
      <c r="K52" s="2">
        <v>2</v>
      </c>
      <c r="L52" s="2">
        <v>2</v>
      </c>
      <c r="M52" s="2">
        <v>1</v>
      </c>
      <c r="N52" s="2">
        <v>1</v>
      </c>
      <c r="O52" s="2">
        <v>0</v>
      </c>
      <c r="P52">
        <v>1488</v>
      </c>
      <c r="Q52" s="20">
        <v>756.8</v>
      </c>
      <c r="R52" s="24">
        <v>214.4</v>
      </c>
      <c r="S52" s="20">
        <v>5.3</v>
      </c>
      <c r="T52" s="20">
        <v>0</v>
      </c>
      <c r="U52" s="20">
        <v>0</v>
      </c>
      <c r="V52" s="20">
        <v>106.1</v>
      </c>
      <c r="W52" s="20">
        <v>11</v>
      </c>
      <c r="X52" s="20">
        <v>0</v>
      </c>
      <c r="Y52" s="20">
        <v>1116.1</v>
      </c>
      <c r="Z52" s="23">
        <v>1</v>
      </c>
      <c r="AA52" s="22">
        <v>1</v>
      </c>
      <c r="AB52" s="22">
        <v>0</v>
      </c>
      <c r="AC52" s="22">
        <v>0</v>
      </c>
      <c r="AD52" s="22">
        <v>0</v>
      </c>
      <c r="AE52" s="20">
        <v>0</v>
      </c>
      <c r="AF52" s="20">
        <v>28.5</v>
      </c>
      <c r="AG52" s="20">
        <v>0</v>
      </c>
      <c r="AH52" s="20">
        <v>5.3</v>
      </c>
      <c r="AI52" s="20">
        <v>0</v>
      </c>
      <c r="AJ52" s="20">
        <v>0</v>
      </c>
      <c r="AK52" s="20">
        <v>56.1</v>
      </c>
      <c r="AL52" s="20">
        <v>1093.9</v>
      </c>
      <c r="AM52" s="20">
        <v>1453.2</v>
      </c>
      <c r="AN52" s="20">
        <v>2210</v>
      </c>
      <c r="AO52" s="20">
        <v>2210</v>
      </c>
      <c r="AP52" s="20">
        <v>0</v>
      </c>
      <c r="AQ52" s="20">
        <v>336.8</v>
      </c>
      <c r="AR52" s="20">
        <v>337.1</v>
      </c>
      <c r="AS52" s="1">
        <f t="shared" si="0"/>
      </c>
    </row>
    <row r="53" spans="1:45" ht="12">
      <c r="A53">
        <v>1</v>
      </c>
      <c r="B53" t="s">
        <v>546</v>
      </c>
      <c r="C53" t="s">
        <v>529</v>
      </c>
      <c r="D53">
        <v>47</v>
      </c>
      <c r="E53">
        <v>1047</v>
      </c>
      <c r="F53" s="2">
        <v>9</v>
      </c>
      <c r="G53" s="2">
        <v>1</v>
      </c>
      <c r="H53" s="2">
        <v>2</v>
      </c>
      <c r="I53" s="6">
        <v>44</v>
      </c>
      <c r="J53" t="s">
        <v>147</v>
      </c>
      <c r="K53" s="2">
        <v>5</v>
      </c>
      <c r="L53" s="2">
        <v>2</v>
      </c>
      <c r="M53" s="2">
        <v>0</v>
      </c>
      <c r="N53" s="2">
        <v>0</v>
      </c>
      <c r="O53" s="2">
        <v>0</v>
      </c>
      <c r="P53">
        <v>2108</v>
      </c>
      <c r="Q53" s="20">
        <v>0</v>
      </c>
      <c r="R53" s="24">
        <v>843.8</v>
      </c>
      <c r="S53" s="20">
        <v>36</v>
      </c>
      <c r="T53" s="20">
        <v>0</v>
      </c>
      <c r="U53" s="20">
        <v>0</v>
      </c>
      <c r="V53" s="20">
        <v>0</v>
      </c>
      <c r="W53" s="20">
        <v>0</v>
      </c>
      <c r="X53" s="20">
        <v>194.6</v>
      </c>
      <c r="Y53" s="20">
        <v>0</v>
      </c>
      <c r="Z53" s="23">
        <v>0</v>
      </c>
      <c r="AA53" s="22">
        <v>0</v>
      </c>
      <c r="AB53" s="22">
        <v>0</v>
      </c>
      <c r="AC53" s="22">
        <v>1</v>
      </c>
      <c r="AD53" s="22">
        <v>0</v>
      </c>
      <c r="AE53" s="20">
        <v>0</v>
      </c>
      <c r="AF53" s="20">
        <v>0</v>
      </c>
      <c r="AG53" s="20">
        <v>29</v>
      </c>
      <c r="AH53" s="20">
        <v>7</v>
      </c>
      <c r="AI53" s="20">
        <v>0</v>
      </c>
      <c r="AJ53" s="20">
        <v>0</v>
      </c>
      <c r="AK53" s="20">
        <v>0</v>
      </c>
      <c r="AL53" s="20">
        <v>879.8</v>
      </c>
      <c r="AM53" s="20">
        <v>879.8</v>
      </c>
      <c r="AN53" s="20">
        <v>685.2</v>
      </c>
      <c r="AO53" s="20">
        <v>879.8</v>
      </c>
      <c r="AP53" s="20">
        <v>0</v>
      </c>
      <c r="AQ53" s="20">
        <v>879.8</v>
      </c>
      <c r="AR53" s="20">
        <v>879.8</v>
      </c>
      <c r="AS53" s="1">
        <f t="shared" si="0"/>
      </c>
    </row>
    <row r="54" spans="1:45" ht="12">
      <c r="A54">
        <v>1</v>
      </c>
      <c r="B54" t="s">
        <v>546</v>
      </c>
      <c r="C54" t="s">
        <v>529</v>
      </c>
      <c r="D54">
        <v>48</v>
      </c>
      <c r="E54">
        <v>1048</v>
      </c>
      <c r="F54" s="2">
        <v>9</v>
      </c>
      <c r="G54" s="2">
        <v>1</v>
      </c>
      <c r="H54" s="2">
        <v>3</v>
      </c>
      <c r="I54" s="6">
        <v>44</v>
      </c>
      <c r="J54" t="s">
        <v>147</v>
      </c>
      <c r="K54" s="2">
        <v>7</v>
      </c>
      <c r="L54" s="2">
        <v>1</v>
      </c>
      <c r="M54" s="2">
        <v>0</v>
      </c>
      <c r="N54" s="2">
        <v>0</v>
      </c>
      <c r="O54" s="2">
        <v>0</v>
      </c>
      <c r="P54">
        <v>848</v>
      </c>
      <c r="Q54" s="20">
        <v>0</v>
      </c>
      <c r="R54" s="24">
        <v>549.1</v>
      </c>
      <c r="S54" s="20">
        <v>66.1</v>
      </c>
      <c r="T54" s="20">
        <v>0</v>
      </c>
      <c r="U54" s="20">
        <v>0</v>
      </c>
      <c r="V54" s="20">
        <v>70.5</v>
      </c>
      <c r="W54" s="20">
        <v>0</v>
      </c>
      <c r="X54" s="20">
        <v>151.7</v>
      </c>
      <c r="Y54" s="20">
        <v>663.4</v>
      </c>
      <c r="Z54" s="23">
        <v>1</v>
      </c>
      <c r="AA54" s="22">
        <v>1</v>
      </c>
      <c r="AB54" s="22">
        <v>0</v>
      </c>
      <c r="AC54" s="22">
        <v>0</v>
      </c>
      <c r="AD54" s="22">
        <v>0</v>
      </c>
      <c r="AE54" s="20">
        <v>0</v>
      </c>
      <c r="AF54" s="20">
        <v>0</v>
      </c>
      <c r="AG54" s="20">
        <v>55.8</v>
      </c>
      <c r="AH54" s="20">
        <v>10.3</v>
      </c>
      <c r="AI54" s="20">
        <v>0</v>
      </c>
      <c r="AJ54" s="20">
        <v>0</v>
      </c>
      <c r="AK54" s="20">
        <v>11.4</v>
      </c>
      <c r="AL54" s="20">
        <v>685.8</v>
      </c>
      <c r="AM54" s="20">
        <v>1349.3</v>
      </c>
      <c r="AN54" s="20">
        <v>1197.6</v>
      </c>
      <c r="AO54" s="20">
        <v>1349.3</v>
      </c>
      <c r="AP54" s="20">
        <v>0</v>
      </c>
      <c r="AQ54" s="20">
        <v>685.7</v>
      </c>
      <c r="AR54" s="20">
        <v>685.8</v>
      </c>
      <c r="AS54" s="1">
        <f t="shared" si="0"/>
      </c>
    </row>
    <row r="55" spans="1:45" ht="12">
      <c r="A55">
        <v>1</v>
      </c>
      <c r="B55" t="s">
        <v>546</v>
      </c>
      <c r="C55" t="s">
        <v>529</v>
      </c>
      <c r="D55">
        <v>49</v>
      </c>
      <c r="E55">
        <v>1049</v>
      </c>
      <c r="F55" s="2">
        <v>1</v>
      </c>
      <c r="G55" s="2">
        <v>1</v>
      </c>
      <c r="H55" s="2">
        <v>3</v>
      </c>
      <c r="I55" s="6">
        <v>4</v>
      </c>
      <c r="J55" t="s">
        <v>215</v>
      </c>
      <c r="K55" s="2">
        <v>7</v>
      </c>
      <c r="L55" s="2">
        <v>1</v>
      </c>
      <c r="M55" s="2">
        <v>0</v>
      </c>
      <c r="N55" s="2">
        <v>0</v>
      </c>
      <c r="O55" s="2">
        <v>0</v>
      </c>
      <c r="P55">
        <v>848</v>
      </c>
      <c r="Q55" s="20">
        <v>0</v>
      </c>
      <c r="R55" s="24">
        <v>1317</v>
      </c>
      <c r="S55" s="20">
        <v>182.5</v>
      </c>
      <c r="T55" s="20">
        <v>115</v>
      </c>
      <c r="U55" s="20">
        <v>0</v>
      </c>
      <c r="V55" s="20">
        <v>145.9</v>
      </c>
      <c r="W55" s="20">
        <v>0</v>
      </c>
      <c r="X55" s="20">
        <v>367</v>
      </c>
      <c r="Y55" s="20">
        <v>2050.3</v>
      </c>
      <c r="Z55" s="23">
        <v>1</v>
      </c>
      <c r="AA55" s="22">
        <v>1</v>
      </c>
      <c r="AB55" s="22">
        <v>0</v>
      </c>
      <c r="AC55" s="22">
        <v>0</v>
      </c>
      <c r="AD55" s="22">
        <v>0</v>
      </c>
      <c r="AE55" s="20">
        <v>0</v>
      </c>
      <c r="AF55" s="20">
        <v>0</v>
      </c>
      <c r="AG55" s="20">
        <v>130.2</v>
      </c>
      <c r="AH55" s="20">
        <v>52.3</v>
      </c>
      <c r="AI55" s="20">
        <v>0</v>
      </c>
      <c r="AJ55" s="20">
        <v>13.1</v>
      </c>
      <c r="AK55" s="20">
        <v>12</v>
      </c>
      <c r="AL55" s="20">
        <v>1760.6</v>
      </c>
      <c r="AM55" s="20">
        <v>3810.9</v>
      </c>
      <c r="AN55" s="20">
        <v>3443.9</v>
      </c>
      <c r="AO55" s="20">
        <v>3810.9</v>
      </c>
      <c r="AP55" s="20">
        <v>0</v>
      </c>
      <c r="AQ55" s="20">
        <v>1760.4</v>
      </c>
      <c r="AR55" s="20">
        <v>1760.6</v>
      </c>
      <c r="AS55" s="1">
        <f t="shared" si="0"/>
      </c>
    </row>
    <row r="56" spans="1:45" ht="12">
      <c r="A56">
        <v>1</v>
      </c>
      <c r="B56" t="s">
        <v>546</v>
      </c>
      <c r="C56" t="s">
        <v>529</v>
      </c>
      <c r="D56">
        <v>50</v>
      </c>
      <c r="E56">
        <v>1050</v>
      </c>
      <c r="F56" s="2">
        <v>9</v>
      </c>
      <c r="G56" s="2">
        <v>1</v>
      </c>
      <c r="H56" s="2">
        <v>4</v>
      </c>
      <c r="I56" s="6">
        <v>44</v>
      </c>
      <c r="J56" t="s">
        <v>147</v>
      </c>
      <c r="K56" s="2">
        <v>2</v>
      </c>
      <c r="L56" s="2">
        <v>2</v>
      </c>
      <c r="M56" s="2">
        <v>0</v>
      </c>
      <c r="N56" s="2">
        <v>0</v>
      </c>
      <c r="O56" s="2">
        <v>0</v>
      </c>
      <c r="P56">
        <v>1488</v>
      </c>
      <c r="Q56" s="20">
        <v>0</v>
      </c>
      <c r="R56" s="24">
        <v>368.2</v>
      </c>
      <c r="S56" s="20">
        <v>28.1</v>
      </c>
      <c r="T56" s="20">
        <v>2.8</v>
      </c>
      <c r="U56" s="20">
        <v>0</v>
      </c>
      <c r="V56" s="20">
        <v>143.9</v>
      </c>
      <c r="W56" s="20">
        <v>0</v>
      </c>
      <c r="X56" s="20">
        <v>120.1</v>
      </c>
      <c r="Y56" s="20">
        <v>449.7</v>
      </c>
      <c r="Z56" s="23">
        <v>1</v>
      </c>
      <c r="AA56" s="22">
        <v>1</v>
      </c>
      <c r="AB56" s="22">
        <v>0</v>
      </c>
      <c r="AC56" s="22">
        <v>0</v>
      </c>
      <c r="AD56" s="22">
        <v>0</v>
      </c>
      <c r="AE56" s="20">
        <v>0</v>
      </c>
      <c r="AF56" s="20">
        <v>0</v>
      </c>
      <c r="AG56" s="20">
        <v>15.7</v>
      </c>
      <c r="AH56" s="20">
        <v>12.4</v>
      </c>
      <c r="AI56" s="20">
        <v>0</v>
      </c>
      <c r="AJ56" s="20">
        <v>2.8</v>
      </c>
      <c r="AK56" s="20">
        <v>0.7</v>
      </c>
      <c r="AL56" s="20">
        <v>543.1</v>
      </c>
      <c r="AM56" s="20">
        <v>992.8</v>
      </c>
      <c r="AN56" s="20">
        <v>872.7</v>
      </c>
      <c r="AO56" s="20">
        <v>992.8</v>
      </c>
      <c r="AP56" s="20">
        <v>0</v>
      </c>
      <c r="AQ56" s="20">
        <v>543</v>
      </c>
      <c r="AR56" s="20">
        <v>543.1</v>
      </c>
      <c r="AS56" s="1">
        <f t="shared" si="0"/>
      </c>
    </row>
    <row r="57" spans="1:45" ht="12">
      <c r="A57">
        <v>1</v>
      </c>
      <c r="B57" t="s">
        <v>546</v>
      </c>
      <c r="C57" t="s">
        <v>529</v>
      </c>
      <c r="D57">
        <v>51</v>
      </c>
      <c r="E57">
        <v>1051</v>
      </c>
      <c r="F57" s="2">
        <v>9</v>
      </c>
      <c r="G57" s="2">
        <v>1</v>
      </c>
      <c r="H57" s="2">
        <v>2</v>
      </c>
      <c r="I57" s="6">
        <v>40</v>
      </c>
      <c r="J57" t="s">
        <v>9</v>
      </c>
      <c r="K57" s="2">
        <v>7</v>
      </c>
      <c r="L57" s="2">
        <v>1</v>
      </c>
      <c r="M57" s="2">
        <v>0</v>
      </c>
      <c r="N57" s="2">
        <v>1</v>
      </c>
      <c r="O57" s="2">
        <v>0</v>
      </c>
      <c r="P57">
        <v>2108</v>
      </c>
      <c r="Q57" s="20">
        <v>108.1</v>
      </c>
      <c r="R57" s="24">
        <v>107.2</v>
      </c>
      <c r="S57" s="20">
        <v>95</v>
      </c>
      <c r="T57" s="20">
        <v>13.1</v>
      </c>
      <c r="U57" s="20">
        <v>0</v>
      </c>
      <c r="V57" s="20">
        <v>21.7</v>
      </c>
      <c r="W57" s="20">
        <v>0.7</v>
      </c>
      <c r="X57" s="20">
        <v>52.6</v>
      </c>
      <c r="Y57" s="20">
        <v>1030.4</v>
      </c>
      <c r="Z57" s="23">
        <v>1</v>
      </c>
      <c r="AA57" s="22">
        <v>1</v>
      </c>
      <c r="AB57" s="22">
        <v>0</v>
      </c>
      <c r="AC57" s="22">
        <v>0</v>
      </c>
      <c r="AD57" s="22">
        <v>0</v>
      </c>
      <c r="AE57" s="20">
        <v>0</v>
      </c>
      <c r="AF57" s="20">
        <v>0</v>
      </c>
      <c r="AG57" s="20">
        <v>69.3</v>
      </c>
      <c r="AH57" s="20">
        <v>25.6</v>
      </c>
      <c r="AI57" s="20">
        <v>0</v>
      </c>
      <c r="AJ57" s="20">
        <v>13.1</v>
      </c>
      <c r="AK57" s="20">
        <v>13.6</v>
      </c>
      <c r="AL57" s="20">
        <v>346</v>
      </c>
      <c r="AM57" s="20">
        <v>1268.3</v>
      </c>
      <c r="AN57" s="20">
        <v>1323.8</v>
      </c>
      <c r="AO57" s="20">
        <v>1376.4</v>
      </c>
      <c r="AP57" s="20">
        <v>0</v>
      </c>
      <c r="AQ57" s="20">
        <v>237.7</v>
      </c>
      <c r="AR57" s="20">
        <v>237.9</v>
      </c>
      <c r="AS57" s="1">
        <f t="shared" si="0"/>
      </c>
    </row>
    <row r="58" spans="1:45" ht="12">
      <c r="A58">
        <v>1</v>
      </c>
      <c r="B58" t="s">
        <v>546</v>
      </c>
      <c r="C58" t="s">
        <v>529</v>
      </c>
      <c r="D58">
        <v>52</v>
      </c>
      <c r="E58">
        <v>1052</v>
      </c>
      <c r="F58" s="2">
        <v>9</v>
      </c>
      <c r="G58" s="2">
        <v>1</v>
      </c>
      <c r="H58" s="2">
        <v>4</v>
      </c>
      <c r="I58" s="6">
        <v>40</v>
      </c>
      <c r="J58" t="s">
        <v>9</v>
      </c>
      <c r="K58" s="2">
        <v>5</v>
      </c>
      <c r="L58" s="2">
        <v>2</v>
      </c>
      <c r="M58" s="2">
        <v>0</v>
      </c>
      <c r="N58" s="2">
        <v>1</v>
      </c>
      <c r="O58" s="2">
        <v>0</v>
      </c>
      <c r="P58">
        <v>1488</v>
      </c>
      <c r="Q58" s="20">
        <v>0</v>
      </c>
      <c r="R58" s="24">
        <v>102.9</v>
      </c>
      <c r="S58" s="20">
        <v>9.9</v>
      </c>
      <c r="T58" s="20">
        <v>14.9</v>
      </c>
      <c r="U58" s="20">
        <v>0</v>
      </c>
      <c r="V58" s="20">
        <v>11</v>
      </c>
      <c r="W58" s="20">
        <v>0</v>
      </c>
      <c r="X58" s="20">
        <v>30.7</v>
      </c>
      <c r="Y58" s="20">
        <v>0</v>
      </c>
      <c r="Z58" s="23">
        <v>0</v>
      </c>
      <c r="AA58" s="22">
        <v>0</v>
      </c>
      <c r="AB58" s="22">
        <v>0</v>
      </c>
      <c r="AC58" s="22">
        <v>1</v>
      </c>
      <c r="AD58" s="22">
        <v>0</v>
      </c>
      <c r="AE58" s="20">
        <v>0</v>
      </c>
      <c r="AF58" s="20">
        <v>0</v>
      </c>
      <c r="AG58" s="20">
        <v>6.4</v>
      </c>
      <c r="AH58" s="20">
        <v>3.5</v>
      </c>
      <c r="AI58" s="20">
        <v>0</v>
      </c>
      <c r="AJ58" s="20">
        <v>14.9</v>
      </c>
      <c r="AK58" s="20">
        <v>7.2</v>
      </c>
      <c r="AL58" s="20">
        <v>138.8</v>
      </c>
      <c r="AM58" s="20">
        <v>138.8</v>
      </c>
      <c r="AN58" s="20">
        <v>108.1</v>
      </c>
      <c r="AO58" s="20">
        <v>138.8</v>
      </c>
      <c r="AP58" s="20">
        <v>0</v>
      </c>
      <c r="AQ58" s="20">
        <v>138.7</v>
      </c>
      <c r="AR58" s="20">
        <v>138.8</v>
      </c>
      <c r="AS58" s="1">
        <f t="shared" si="0"/>
      </c>
    </row>
    <row r="59" spans="1:45" ht="12">
      <c r="A59">
        <v>1</v>
      </c>
      <c r="B59" t="s">
        <v>546</v>
      </c>
      <c r="C59" t="s">
        <v>529</v>
      </c>
      <c r="D59">
        <v>53</v>
      </c>
      <c r="E59">
        <v>1053</v>
      </c>
      <c r="F59" s="2">
        <v>9</v>
      </c>
      <c r="G59" s="2">
        <v>1</v>
      </c>
      <c r="H59" s="2">
        <v>3</v>
      </c>
      <c r="I59" s="6">
        <v>44</v>
      </c>
      <c r="J59" t="s">
        <v>147</v>
      </c>
      <c r="K59" s="2">
        <v>1</v>
      </c>
      <c r="L59" s="2">
        <v>1</v>
      </c>
      <c r="M59" s="2">
        <v>0</v>
      </c>
      <c r="N59" s="2">
        <v>0</v>
      </c>
      <c r="O59" s="2">
        <v>0</v>
      </c>
      <c r="P59">
        <v>848</v>
      </c>
      <c r="Q59" s="20">
        <v>10543.2</v>
      </c>
      <c r="R59" s="24">
        <v>416.8</v>
      </c>
      <c r="S59" s="20">
        <v>0.1</v>
      </c>
      <c r="T59" s="20">
        <v>2</v>
      </c>
      <c r="U59" s="20">
        <v>0</v>
      </c>
      <c r="V59" s="20">
        <v>499.2</v>
      </c>
      <c r="W59" s="20">
        <v>32</v>
      </c>
      <c r="X59" s="20">
        <v>210.2</v>
      </c>
      <c r="Y59" s="20">
        <v>423.9</v>
      </c>
      <c r="Z59" s="23">
        <v>1</v>
      </c>
      <c r="AA59" s="22">
        <v>1</v>
      </c>
      <c r="AB59" s="22">
        <v>0</v>
      </c>
      <c r="AC59" s="22">
        <v>0</v>
      </c>
      <c r="AD59" s="22">
        <v>0</v>
      </c>
      <c r="AE59" s="20">
        <v>0</v>
      </c>
      <c r="AF59" s="20">
        <v>85.7</v>
      </c>
      <c r="AG59" s="20">
        <v>0</v>
      </c>
      <c r="AH59" s="20">
        <v>0.1</v>
      </c>
      <c r="AI59" s="20">
        <v>0</v>
      </c>
      <c r="AJ59" s="20">
        <v>0</v>
      </c>
      <c r="AK59" s="20">
        <v>0</v>
      </c>
      <c r="AL59" s="20">
        <v>11493.3</v>
      </c>
      <c r="AM59" s="20">
        <v>1374</v>
      </c>
      <c r="AN59" s="20">
        <v>11707</v>
      </c>
      <c r="AO59" s="20">
        <v>11917.2</v>
      </c>
      <c r="AP59" s="20">
        <v>0</v>
      </c>
      <c r="AQ59" s="20">
        <v>950.1</v>
      </c>
      <c r="AR59" s="20">
        <v>950.1</v>
      </c>
      <c r="AS59" s="1">
        <f t="shared" si="0"/>
      </c>
    </row>
    <row r="60" spans="1:45" ht="12">
      <c r="A60">
        <v>1</v>
      </c>
      <c r="B60" t="s">
        <v>546</v>
      </c>
      <c r="C60" t="s">
        <v>529</v>
      </c>
      <c r="D60">
        <v>54</v>
      </c>
      <c r="E60">
        <v>1054</v>
      </c>
      <c r="F60" s="2">
        <v>1</v>
      </c>
      <c r="G60" s="2">
        <v>1</v>
      </c>
      <c r="H60" s="2">
        <v>2</v>
      </c>
      <c r="I60" s="6">
        <v>4</v>
      </c>
      <c r="J60" t="s">
        <v>215</v>
      </c>
      <c r="K60" s="2">
        <v>5</v>
      </c>
      <c r="L60" s="2">
        <v>1</v>
      </c>
      <c r="M60" s="2">
        <v>0</v>
      </c>
      <c r="N60" s="2">
        <v>1</v>
      </c>
      <c r="O60" s="2">
        <v>0</v>
      </c>
      <c r="P60">
        <v>2108</v>
      </c>
      <c r="Q60" s="20">
        <v>3246.8</v>
      </c>
      <c r="R60" s="24">
        <v>614.8</v>
      </c>
      <c r="S60" s="20">
        <v>12.8</v>
      </c>
      <c r="T60" s="20">
        <v>0</v>
      </c>
      <c r="U60" s="20">
        <v>0</v>
      </c>
      <c r="V60" s="20">
        <v>255.9</v>
      </c>
      <c r="W60" s="20">
        <v>20</v>
      </c>
      <c r="X60" s="20">
        <v>199.9</v>
      </c>
      <c r="Y60" s="20">
        <v>0</v>
      </c>
      <c r="Z60" s="23">
        <v>0</v>
      </c>
      <c r="AA60" s="22">
        <v>0</v>
      </c>
      <c r="AB60" s="22">
        <v>0</v>
      </c>
      <c r="AC60" s="22">
        <v>1</v>
      </c>
      <c r="AD60" s="22">
        <v>0</v>
      </c>
      <c r="AE60" s="20">
        <v>133</v>
      </c>
      <c r="AF60" s="20">
        <v>0</v>
      </c>
      <c r="AG60" s="20">
        <v>0</v>
      </c>
      <c r="AH60" s="20">
        <v>12.8</v>
      </c>
      <c r="AI60" s="20">
        <v>0</v>
      </c>
      <c r="AJ60" s="20">
        <v>0</v>
      </c>
      <c r="AK60" s="20">
        <v>6.4</v>
      </c>
      <c r="AL60" s="20">
        <v>4150.5</v>
      </c>
      <c r="AM60" s="20">
        <v>903.7</v>
      </c>
      <c r="AN60" s="20">
        <v>3950.6</v>
      </c>
      <c r="AO60" s="20">
        <v>4150.5</v>
      </c>
      <c r="AP60" s="20">
        <v>0</v>
      </c>
      <c r="AQ60" s="20">
        <v>903.5</v>
      </c>
      <c r="AR60" s="20">
        <v>903.7</v>
      </c>
      <c r="AS60" s="1">
        <f t="shared" si="0"/>
      </c>
    </row>
    <row r="61" spans="1:45" ht="12">
      <c r="A61">
        <v>1</v>
      </c>
      <c r="B61" t="s">
        <v>546</v>
      </c>
      <c r="C61" t="s">
        <v>529</v>
      </c>
      <c r="D61">
        <v>55</v>
      </c>
      <c r="E61">
        <v>1055</v>
      </c>
      <c r="F61" s="2">
        <v>9</v>
      </c>
      <c r="G61" s="2">
        <v>1</v>
      </c>
      <c r="H61" s="2">
        <v>2</v>
      </c>
      <c r="I61" s="6">
        <v>44</v>
      </c>
      <c r="J61" t="s">
        <v>147</v>
      </c>
      <c r="K61" s="2">
        <v>5</v>
      </c>
      <c r="L61" s="2">
        <v>1</v>
      </c>
      <c r="M61" s="2">
        <v>0</v>
      </c>
      <c r="N61" s="2">
        <v>0</v>
      </c>
      <c r="O61" s="2">
        <v>0</v>
      </c>
      <c r="P61">
        <v>2108</v>
      </c>
      <c r="Q61" s="20">
        <v>164.2</v>
      </c>
      <c r="R61" s="24">
        <v>639.2</v>
      </c>
      <c r="S61" s="20">
        <v>53.1</v>
      </c>
      <c r="T61" s="20">
        <v>0</v>
      </c>
      <c r="U61" s="20">
        <v>0</v>
      </c>
      <c r="V61" s="20">
        <v>7.4</v>
      </c>
      <c r="W61" s="20">
        <v>0</v>
      </c>
      <c r="X61" s="20">
        <v>154.8</v>
      </c>
      <c r="Y61" s="20">
        <v>0</v>
      </c>
      <c r="Z61" s="23">
        <v>0</v>
      </c>
      <c r="AA61" s="22">
        <v>0</v>
      </c>
      <c r="AB61" s="22">
        <v>0</v>
      </c>
      <c r="AC61" s="22">
        <v>1</v>
      </c>
      <c r="AD61" s="22">
        <v>0</v>
      </c>
      <c r="AE61" s="20">
        <v>0</v>
      </c>
      <c r="AF61" s="20">
        <v>0</v>
      </c>
      <c r="AG61" s="20">
        <v>45.7</v>
      </c>
      <c r="AH61" s="20">
        <v>7.4</v>
      </c>
      <c r="AI61" s="20">
        <v>0</v>
      </c>
      <c r="AJ61" s="20">
        <v>0</v>
      </c>
      <c r="AK61" s="20">
        <v>0</v>
      </c>
      <c r="AL61" s="20">
        <v>864</v>
      </c>
      <c r="AM61" s="20">
        <v>699.8</v>
      </c>
      <c r="AN61" s="20">
        <v>709.2</v>
      </c>
      <c r="AO61" s="20">
        <v>864</v>
      </c>
      <c r="AP61" s="20">
        <v>0</v>
      </c>
      <c r="AQ61" s="20">
        <v>699.7</v>
      </c>
      <c r="AR61" s="20">
        <v>699.8</v>
      </c>
      <c r="AS61" s="1">
        <f t="shared" si="0"/>
      </c>
    </row>
    <row r="62" spans="1:45" ht="12">
      <c r="A62">
        <v>1</v>
      </c>
      <c r="B62" t="s">
        <v>546</v>
      </c>
      <c r="C62" t="s">
        <v>529</v>
      </c>
      <c r="D62">
        <v>56</v>
      </c>
      <c r="E62">
        <v>1056</v>
      </c>
      <c r="F62" s="2">
        <v>2</v>
      </c>
      <c r="G62" s="2">
        <v>1</v>
      </c>
      <c r="H62" s="2">
        <v>3</v>
      </c>
      <c r="I62" s="6">
        <v>44</v>
      </c>
      <c r="J62" t="s">
        <v>147</v>
      </c>
      <c r="K62" s="2">
        <v>7</v>
      </c>
      <c r="L62" s="2">
        <v>2</v>
      </c>
      <c r="M62" s="2">
        <v>0</v>
      </c>
      <c r="N62" s="2">
        <v>0</v>
      </c>
      <c r="O62" s="2">
        <v>0</v>
      </c>
      <c r="P62">
        <v>848</v>
      </c>
      <c r="Q62" s="20">
        <v>466.3</v>
      </c>
      <c r="R62" s="24">
        <v>11384.2</v>
      </c>
      <c r="S62" s="20">
        <v>1182.3</v>
      </c>
      <c r="T62" s="20">
        <v>1773.4</v>
      </c>
      <c r="U62" s="20">
        <v>0</v>
      </c>
      <c r="V62" s="20">
        <v>604.6</v>
      </c>
      <c r="W62" s="20">
        <v>74.9</v>
      </c>
      <c r="X62" s="20">
        <v>3323.4</v>
      </c>
      <c r="Y62" s="20">
        <v>541.7</v>
      </c>
      <c r="Z62" s="23">
        <v>1</v>
      </c>
      <c r="AA62" s="22">
        <v>1</v>
      </c>
      <c r="AB62" s="22">
        <v>0</v>
      </c>
      <c r="AC62" s="22">
        <v>0</v>
      </c>
      <c r="AD62" s="22">
        <v>0</v>
      </c>
      <c r="AE62" s="20">
        <v>328.8</v>
      </c>
      <c r="AF62" s="20">
        <v>0</v>
      </c>
      <c r="AG62" s="20">
        <v>2.9</v>
      </c>
      <c r="AH62" s="20">
        <v>169.4</v>
      </c>
      <c r="AI62" s="20">
        <v>0</v>
      </c>
      <c r="AJ62" s="20">
        <v>1773.4</v>
      </c>
      <c r="AK62" s="20">
        <v>42.8</v>
      </c>
      <c r="AL62" s="20">
        <v>15486.7</v>
      </c>
      <c r="AM62" s="20">
        <v>15561.3</v>
      </c>
      <c r="AN62" s="20">
        <v>12704.9</v>
      </c>
      <c r="AO62" s="20">
        <v>16027.6</v>
      </c>
      <c r="AP62" s="20">
        <v>0</v>
      </c>
      <c r="AQ62" s="20">
        <v>15019.4</v>
      </c>
      <c r="AR62" s="20">
        <v>15020.4</v>
      </c>
      <c r="AS62" s="1">
        <f t="shared" si="0"/>
      </c>
    </row>
    <row r="63" spans="1:45" ht="12">
      <c r="A63">
        <v>1</v>
      </c>
      <c r="B63" t="s">
        <v>546</v>
      </c>
      <c r="C63" t="s">
        <v>529</v>
      </c>
      <c r="D63">
        <v>57</v>
      </c>
      <c r="E63">
        <v>1057</v>
      </c>
      <c r="F63" s="2">
        <v>9</v>
      </c>
      <c r="G63" s="2">
        <v>1</v>
      </c>
      <c r="H63" s="2">
        <v>3</v>
      </c>
      <c r="I63" s="6">
        <v>44</v>
      </c>
      <c r="J63" t="s">
        <v>147</v>
      </c>
      <c r="K63" s="2">
        <v>1</v>
      </c>
      <c r="L63" s="2">
        <v>1</v>
      </c>
      <c r="M63" s="2">
        <v>0</v>
      </c>
      <c r="N63" s="2">
        <v>0</v>
      </c>
      <c r="O63" s="2">
        <v>0</v>
      </c>
      <c r="P63">
        <v>848</v>
      </c>
      <c r="Q63" s="20">
        <v>0</v>
      </c>
      <c r="R63" s="24">
        <v>243</v>
      </c>
      <c r="S63" s="20">
        <v>7.8</v>
      </c>
      <c r="T63" s="20">
        <v>0.4</v>
      </c>
      <c r="U63" s="20">
        <v>0</v>
      </c>
      <c r="V63" s="20">
        <v>11.9</v>
      </c>
      <c r="W63" s="20">
        <v>3.1</v>
      </c>
      <c r="X63" s="20">
        <v>58.9</v>
      </c>
      <c r="Y63" s="20">
        <v>439.9</v>
      </c>
      <c r="Z63" s="23">
        <v>1</v>
      </c>
      <c r="AA63" s="22">
        <v>1</v>
      </c>
      <c r="AB63" s="22">
        <v>0</v>
      </c>
      <c r="AC63" s="22">
        <v>0</v>
      </c>
      <c r="AD63" s="22">
        <v>0</v>
      </c>
      <c r="AE63" s="20">
        <v>0</v>
      </c>
      <c r="AF63" s="20">
        <v>0</v>
      </c>
      <c r="AG63" s="20">
        <v>5</v>
      </c>
      <c r="AH63" s="20">
        <v>2.8</v>
      </c>
      <c r="AI63" s="20">
        <v>0</v>
      </c>
      <c r="AJ63" s="20">
        <v>0.4</v>
      </c>
      <c r="AK63" s="20">
        <v>0</v>
      </c>
      <c r="AL63" s="20">
        <v>266.4</v>
      </c>
      <c r="AM63" s="20">
        <v>706.4</v>
      </c>
      <c r="AN63" s="20">
        <v>647.5</v>
      </c>
      <c r="AO63" s="20">
        <v>706.4</v>
      </c>
      <c r="AP63" s="20">
        <v>0</v>
      </c>
      <c r="AQ63" s="20">
        <v>266.2</v>
      </c>
      <c r="AR63" s="20">
        <v>266.4</v>
      </c>
      <c r="AS63" s="1">
        <f t="shared" si="0"/>
      </c>
    </row>
    <row r="64" spans="1:45" ht="12">
      <c r="A64">
        <v>1</v>
      </c>
      <c r="B64" t="s">
        <v>546</v>
      </c>
      <c r="C64" t="s">
        <v>529</v>
      </c>
      <c r="D64">
        <v>58</v>
      </c>
      <c r="E64">
        <v>1058</v>
      </c>
      <c r="F64" s="2">
        <v>1</v>
      </c>
      <c r="G64" s="2">
        <v>1</v>
      </c>
      <c r="H64" s="2">
        <v>2</v>
      </c>
      <c r="I64" s="6">
        <v>83</v>
      </c>
      <c r="J64" t="s">
        <v>517</v>
      </c>
      <c r="K64" s="2">
        <v>5</v>
      </c>
      <c r="L64" s="2">
        <v>1</v>
      </c>
      <c r="M64" s="2">
        <v>0</v>
      </c>
      <c r="N64" s="2">
        <v>0</v>
      </c>
      <c r="O64" s="2">
        <v>0</v>
      </c>
      <c r="P64">
        <v>2108</v>
      </c>
      <c r="Q64" s="20">
        <v>0</v>
      </c>
      <c r="R64" s="24">
        <v>0</v>
      </c>
      <c r="S64" s="20">
        <v>0.9</v>
      </c>
      <c r="T64" s="20">
        <v>0</v>
      </c>
      <c r="U64" s="20">
        <v>5.1</v>
      </c>
      <c r="V64" s="20">
        <v>10.3</v>
      </c>
      <c r="W64" s="20">
        <v>0</v>
      </c>
      <c r="X64" s="20">
        <v>3.6</v>
      </c>
      <c r="Y64" s="20">
        <v>0</v>
      </c>
      <c r="Z64" s="23">
        <v>0</v>
      </c>
      <c r="AA64" s="22">
        <v>0</v>
      </c>
      <c r="AB64" s="22">
        <v>0</v>
      </c>
      <c r="AC64" s="22">
        <v>0</v>
      </c>
      <c r="AD64" s="22">
        <v>1</v>
      </c>
      <c r="AE64" s="20">
        <v>0</v>
      </c>
      <c r="AF64" s="20">
        <v>0</v>
      </c>
      <c r="AG64" s="20">
        <v>0</v>
      </c>
      <c r="AH64" s="20">
        <v>0</v>
      </c>
      <c r="AI64" s="20">
        <v>0.9</v>
      </c>
      <c r="AJ64" s="20">
        <v>0</v>
      </c>
      <c r="AK64" s="20">
        <v>7.5</v>
      </c>
      <c r="AL64" s="20">
        <v>16.4</v>
      </c>
      <c r="AM64" s="20">
        <v>16.4</v>
      </c>
      <c r="AN64" s="20">
        <v>12.8</v>
      </c>
      <c r="AO64" s="20">
        <v>16.4</v>
      </c>
      <c r="AP64" s="20">
        <v>0</v>
      </c>
      <c r="AQ64" s="20">
        <v>16.3</v>
      </c>
      <c r="AR64" s="20">
        <v>16.4</v>
      </c>
      <c r="AS64" s="1">
        <f t="shared" si="0"/>
      </c>
    </row>
    <row r="65" spans="1:45" ht="12">
      <c r="A65">
        <v>1</v>
      </c>
      <c r="B65" t="s">
        <v>546</v>
      </c>
      <c r="C65" t="s">
        <v>529</v>
      </c>
      <c r="D65">
        <v>59</v>
      </c>
      <c r="E65">
        <v>1059</v>
      </c>
      <c r="F65" s="2">
        <v>1</v>
      </c>
      <c r="G65" s="2">
        <v>1</v>
      </c>
      <c r="H65" s="2">
        <v>4</v>
      </c>
      <c r="I65" s="6">
        <v>99</v>
      </c>
      <c r="J65" t="s">
        <v>641</v>
      </c>
      <c r="K65" s="2">
        <v>5</v>
      </c>
      <c r="L65" s="2">
        <v>2</v>
      </c>
      <c r="M65" s="2">
        <v>0</v>
      </c>
      <c r="N65" s="2">
        <v>0</v>
      </c>
      <c r="O65" s="2">
        <v>0</v>
      </c>
      <c r="P65">
        <v>1488</v>
      </c>
      <c r="Q65" s="20">
        <v>0</v>
      </c>
      <c r="R65" s="24">
        <v>78.6</v>
      </c>
      <c r="S65" s="20">
        <v>0</v>
      </c>
      <c r="T65" s="20">
        <v>0</v>
      </c>
      <c r="U65" s="20">
        <v>0</v>
      </c>
      <c r="V65" s="20">
        <v>11.7</v>
      </c>
      <c r="W65" s="20">
        <v>0</v>
      </c>
      <c r="X65" s="20">
        <v>19.9</v>
      </c>
      <c r="Y65" s="20">
        <v>0</v>
      </c>
      <c r="Z65" s="23">
        <v>0</v>
      </c>
      <c r="AA65" s="22">
        <v>0</v>
      </c>
      <c r="AB65" s="22">
        <v>0</v>
      </c>
      <c r="AC65" s="22">
        <v>1</v>
      </c>
      <c r="AD65" s="22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90.3</v>
      </c>
      <c r="AM65" s="20">
        <v>90.3</v>
      </c>
      <c r="AN65" s="20">
        <v>70.4</v>
      </c>
      <c r="AO65" s="20">
        <v>90.3</v>
      </c>
      <c r="AP65" s="20">
        <v>0</v>
      </c>
      <c r="AQ65" s="20">
        <v>90.3</v>
      </c>
      <c r="AR65" s="20">
        <v>90.3</v>
      </c>
      <c r="AS65" s="1">
        <f t="shared" si="0"/>
      </c>
    </row>
    <row r="66" spans="1:45" ht="12">
      <c r="A66">
        <v>1</v>
      </c>
      <c r="B66" t="s">
        <v>546</v>
      </c>
      <c r="C66" t="s">
        <v>529</v>
      </c>
      <c r="D66">
        <v>60</v>
      </c>
      <c r="E66">
        <v>1060</v>
      </c>
      <c r="F66" s="2">
        <v>9</v>
      </c>
      <c r="G66" s="2">
        <v>2</v>
      </c>
      <c r="H66" s="2">
        <v>3</v>
      </c>
      <c r="I66" s="6">
        <v>98</v>
      </c>
      <c r="J66" t="s">
        <v>640</v>
      </c>
      <c r="K66" s="2">
        <v>5</v>
      </c>
      <c r="L66" s="2">
        <v>1</v>
      </c>
      <c r="M66" s="2">
        <v>0</v>
      </c>
      <c r="N66" s="2">
        <v>0</v>
      </c>
      <c r="O66" s="2">
        <v>0</v>
      </c>
      <c r="P66">
        <v>848</v>
      </c>
      <c r="Q66" s="20">
        <v>75</v>
      </c>
      <c r="R66" s="24">
        <v>0</v>
      </c>
      <c r="S66" s="20">
        <v>56.3</v>
      </c>
      <c r="T66" s="20">
        <v>75</v>
      </c>
      <c r="U66" s="20">
        <v>0</v>
      </c>
      <c r="V66" s="20">
        <v>298.5</v>
      </c>
      <c r="W66" s="20">
        <v>0</v>
      </c>
      <c r="X66" s="20">
        <v>95.1</v>
      </c>
      <c r="Y66" s="20">
        <v>0</v>
      </c>
      <c r="Z66" s="23">
        <v>0</v>
      </c>
      <c r="AA66" s="22">
        <v>0</v>
      </c>
      <c r="AB66" s="22">
        <v>0</v>
      </c>
      <c r="AC66" s="22">
        <v>0</v>
      </c>
      <c r="AD66" s="22">
        <v>1</v>
      </c>
      <c r="AE66" s="20">
        <v>0</v>
      </c>
      <c r="AF66" s="20">
        <v>0</v>
      </c>
      <c r="AG66" s="20">
        <v>37.1</v>
      </c>
      <c r="AH66" s="20">
        <v>19.1</v>
      </c>
      <c r="AI66" s="20">
        <v>0</v>
      </c>
      <c r="AJ66" s="20">
        <v>75</v>
      </c>
      <c r="AK66" s="20">
        <v>0.4</v>
      </c>
      <c r="AL66" s="20">
        <v>505</v>
      </c>
      <c r="AM66" s="20">
        <v>429.9</v>
      </c>
      <c r="AN66" s="20">
        <v>409.8</v>
      </c>
      <c r="AO66" s="20">
        <v>504.9</v>
      </c>
      <c r="AP66" s="20">
        <v>0</v>
      </c>
      <c r="AQ66" s="20">
        <v>429.8</v>
      </c>
      <c r="AR66" s="20">
        <v>430</v>
      </c>
      <c r="AS66" s="1">
        <f t="shared" si="0"/>
      </c>
    </row>
    <row r="67" spans="1:45" ht="12">
      <c r="A67">
        <v>1</v>
      </c>
      <c r="B67" t="s">
        <v>546</v>
      </c>
      <c r="C67" t="s">
        <v>529</v>
      </c>
      <c r="D67">
        <v>61</v>
      </c>
      <c r="E67">
        <v>1061</v>
      </c>
      <c r="F67" s="2">
        <v>1</v>
      </c>
      <c r="G67" s="2">
        <v>2</v>
      </c>
      <c r="H67" s="2">
        <v>3</v>
      </c>
      <c r="I67" s="6">
        <v>98</v>
      </c>
      <c r="J67" t="s">
        <v>640</v>
      </c>
      <c r="K67" s="2">
        <v>5</v>
      </c>
      <c r="L67" s="2">
        <v>1</v>
      </c>
      <c r="M67" s="2">
        <v>0</v>
      </c>
      <c r="N67" s="2">
        <v>0</v>
      </c>
      <c r="O67" s="2">
        <v>0</v>
      </c>
      <c r="P67">
        <v>848</v>
      </c>
      <c r="Q67" s="20">
        <v>2229.4</v>
      </c>
      <c r="R67" s="24">
        <v>85.7</v>
      </c>
      <c r="S67" s="20">
        <v>14.2</v>
      </c>
      <c r="T67" s="20">
        <v>0</v>
      </c>
      <c r="U67" s="20">
        <v>0</v>
      </c>
      <c r="V67" s="20">
        <v>168.7</v>
      </c>
      <c r="W67" s="20">
        <v>0</v>
      </c>
      <c r="X67" s="20">
        <v>59.4</v>
      </c>
      <c r="Y67" s="20">
        <v>0</v>
      </c>
      <c r="Z67" s="23">
        <v>0</v>
      </c>
      <c r="AA67" s="22">
        <v>0</v>
      </c>
      <c r="AB67" s="22">
        <v>0</v>
      </c>
      <c r="AC67" s="22">
        <v>1</v>
      </c>
      <c r="AD67" s="22">
        <v>0</v>
      </c>
      <c r="AE67" s="20">
        <v>362.6</v>
      </c>
      <c r="AF67" s="20">
        <v>0</v>
      </c>
      <c r="AG67" s="20">
        <v>14.2</v>
      </c>
      <c r="AH67" s="20">
        <v>0</v>
      </c>
      <c r="AI67" s="20">
        <v>0</v>
      </c>
      <c r="AJ67" s="20">
        <v>0</v>
      </c>
      <c r="AK67" s="20">
        <v>10</v>
      </c>
      <c r="AL67" s="20">
        <v>2498.2</v>
      </c>
      <c r="AM67" s="20">
        <v>268.8</v>
      </c>
      <c r="AN67" s="20">
        <v>2438.8</v>
      </c>
      <c r="AO67" s="20">
        <v>2498.2</v>
      </c>
      <c r="AP67" s="20">
        <v>0</v>
      </c>
      <c r="AQ67" s="20">
        <v>268.6</v>
      </c>
      <c r="AR67" s="20">
        <v>268.8</v>
      </c>
      <c r="AS67" s="1">
        <f t="shared" si="0"/>
      </c>
    </row>
    <row r="68" spans="1:45" ht="12">
      <c r="A68">
        <v>1</v>
      </c>
      <c r="B68" t="s">
        <v>546</v>
      </c>
      <c r="C68" t="s">
        <v>529</v>
      </c>
      <c r="D68">
        <v>62</v>
      </c>
      <c r="E68">
        <v>1062</v>
      </c>
      <c r="F68" s="2">
        <v>9</v>
      </c>
      <c r="G68" s="2">
        <v>1</v>
      </c>
      <c r="H68" s="2">
        <v>4</v>
      </c>
      <c r="I68" s="6">
        <v>44</v>
      </c>
      <c r="J68" t="s">
        <v>147</v>
      </c>
      <c r="K68" s="2">
        <v>7</v>
      </c>
      <c r="L68" s="2">
        <v>2</v>
      </c>
      <c r="M68" s="2">
        <v>0</v>
      </c>
      <c r="N68" s="2">
        <v>0</v>
      </c>
      <c r="O68" s="2">
        <v>0</v>
      </c>
      <c r="P68">
        <v>1488</v>
      </c>
      <c r="Q68" s="20">
        <v>0</v>
      </c>
      <c r="R68" s="24">
        <v>207.3</v>
      </c>
      <c r="S68" s="20">
        <v>10.5</v>
      </c>
      <c r="T68" s="20">
        <v>0</v>
      </c>
      <c r="U68" s="20">
        <v>0</v>
      </c>
      <c r="V68" s="20">
        <v>2.7</v>
      </c>
      <c r="W68" s="20">
        <v>0</v>
      </c>
      <c r="X68" s="20">
        <v>48.7</v>
      </c>
      <c r="Y68" s="20">
        <v>175.3</v>
      </c>
      <c r="Z68" s="23">
        <v>1</v>
      </c>
      <c r="AA68" s="22">
        <v>1</v>
      </c>
      <c r="AB68" s="22">
        <v>0</v>
      </c>
      <c r="AC68" s="22">
        <v>0</v>
      </c>
      <c r="AD68" s="22">
        <v>0</v>
      </c>
      <c r="AE68" s="20">
        <v>0</v>
      </c>
      <c r="AF68" s="20">
        <v>0</v>
      </c>
      <c r="AG68" s="20">
        <v>10.1</v>
      </c>
      <c r="AH68" s="20">
        <v>0.3</v>
      </c>
      <c r="AI68" s="20">
        <v>0</v>
      </c>
      <c r="AJ68" s="20">
        <v>0</v>
      </c>
      <c r="AK68" s="20">
        <v>0</v>
      </c>
      <c r="AL68" s="20">
        <v>220.5</v>
      </c>
      <c r="AM68" s="20">
        <v>395.9</v>
      </c>
      <c r="AN68" s="20">
        <v>347.2</v>
      </c>
      <c r="AO68" s="20">
        <v>395.9</v>
      </c>
      <c r="AP68" s="20">
        <v>0</v>
      </c>
      <c r="AQ68" s="20">
        <v>220.5</v>
      </c>
      <c r="AR68" s="20">
        <v>220.5</v>
      </c>
      <c r="AS68" s="1">
        <f t="shared" si="0"/>
      </c>
    </row>
    <row r="69" spans="1:45" ht="12">
      <c r="A69">
        <v>1</v>
      </c>
      <c r="B69" t="s">
        <v>546</v>
      </c>
      <c r="C69" t="s">
        <v>529</v>
      </c>
      <c r="D69">
        <v>63</v>
      </c>
      <c r="E69">
        <v>1063</v>
      </c>
      <c r="F69" s="2">
        <v>9</v>
      </c>
      <c r="G69" s="2">
        <v>1</v>
      </c>
      <c r="H69" s="2">
        <v>2</v>
      </c>
      <c r="I69" s="6">
        <v>44</v>
      </c>
      <c r="J69" t="s">
        <v>147</v>
      </c>
      <c r="K69" s="2">
        <v>2</v>
      </c>
      <c r="L69" s="2">
        <v>1</v>
      </c>
      <c r="M69" s="2">
        <v>0</v>
      </c>
      <c r="N69" s="2">
        <v>1</v>
      </c>
      <c r="O69" s="2">
        <v>0</v>
      </c>
      <c r="P69">
        <v>2108</v>
      </c>
      <c r="Q69" s="20">
        <v>0</v>
      </c>
      <c r="R69" s="24">
        <v>0</v>
      </c>
      <c r="S69" s="20">
        <v>39.8</v>
      </c>
      <c r="T69" s="20">
        <v>0</v>
      </c>
      <c r="U69" s="20">
        <v>0</v>
      </c>
      <c r="V69" s="20">
        <v>32.5</v>
      </c>
      <c r="W69" s="20">
        <v>0</v>
      </c>
      <c r="X69" s="20">
        <v>16</v>
      </c>
      <c r="Y69" s="20">
        <v>454.1</v>
      </c>
      <c r="Z69" s="23">
        <v>1</v>
      </c>
      <c r="AA69" s="22">
        <v>0</v>
      </c>
      <c r="AB69" s="22">
        <v>1</v>
      </c>
      <c r="AC69" s="22">
        <v>0</v>
      </c>
      <c r="AD69" s="22">
        <v>0</v>
      </c>
      <c r="AE69" s="20">
        <v>0</v>
      </c>
      <c r="AF69" s="20">
        <v>0</v>
      </c>
      <c r="AG69" s="20">
        <v>38.7</v>
      </c>
      <c r="AH69" s="20">
        <v>1.1</v>
      </c>
      <c r="AI69" s="20">
        <v>0</v>
      </c>
      <c r="AJ69" s="20">
        <v>0</v>
      </c>
      <c r="AK69" s="20">
        <v>0.8</v>
      </c>
      <c r="AL69" s="20">
        <v>72.4</v>
      </c>
      <c r="AM69" s="20">
        <v>526.6</v>
      </c>
      <c r="AN69" s="20">
        <v>510.6</v>
      </c>
      <c r="AO69" s="20">
        <v>526.6</v>
      </c>
      <c r="AP69" s="20">
        <v>0</v>
      </c>
      <c r="AQ69" s="20">
        <v>72.3</v>
      </c>
      <c r="AR69" s="20">
        <v>72.4</v>
      </c>
      <c r="AS69" s="1">
        <f t="shared" si="0"/>
      </c>
    </row>
    <row r="70" spans="1:45" ht="12">
      <c r="A70">
        <v>1</v>
      </c>
      <c r="B70" t="s">
        <v>546</v>
      </c>
      <c r="C70" t="s">
        <v>529</v>
      </c>
      <c r="D70">
        <v>64</v>
      </c>
      <c r="E70">
        <v>1064</v>
      </c>
      <c r="F70" s="2">
        <v>9</v>
      </c>
      <c r="G70" s="2">
        <v>1</v>
      </c>
      <c r="H70" s="2">
        <v>3</v>
      </c>
      <c r="I70" s="6">
        <v>44</v>
      </c>
      <c r="J70" t="s">
        <v>147</v>
      </c>
      <c r="K70" s="2">
        <v>5</v>
      </c>
      <c r="L70" s="2">
        <v>1</v>
      </c>
      <c r="M70" s="2">
        <v>0</v>
      </c>
      <c r="N70" s="2">
        <v>1</v>
      </c>
      <c r="O70" s="2">
        <v>0</v>
      </c>
      <c r="P70">
        <v>848</v>
      </c>
      <c r="Q70" s="20">
        <v>0</v>
      </c>
      <c r="R70" s="24">
        <v>1105.3</v>
      </c>
      <c r="S70" s="20">
        <v>83.3</v>
      </c>
      <c r="T70" s="20">
        <v>8.5</v>
      </c>
      <c r="U70" s="20">
        <v>0</v>
      </c>
      <c r="V70" s="20">
        <v>91.5</v>
      </c>
      <c r="W70" s="20">
        <v>4.2</v>
      </c>
      <c r="X70" s="20">
        <v>286.1</v>
      </c>
      <c r="Y70" s="20">
        <v>0</v>
      </c>
      <c r="Z70" s="23">
        <v>0</v>
      </c>
      <c r="AA70" s="22">
        <v>0</v>
      </c>
      <c r="AB70" s="22">
        <v>0</v>
      </c>
      <c r="AC70" s="22">
        <v>1</v>
      </c>
      <c r="AD70" s="22">
        <v>0</v>
      </c>
      <c r="AE70" s="20">
        <v>0</v>
      </c>
      <c r="AF70" s="20">
        <v>0</v>
      </c>
      <c r="AG70" s="20">
        <v>66.4</v>
      </c>
      <c r="AH70" s="20">
        <v>16.8</v>
      </c>
      <c r="AI70" s="20">
        <v>0</v>
      </c>
      <c r="AJ70" s="20">
        <v>8.5</v>
      </c>
      <c r="AK70" s="20">
        <v>0</v>
      </c>
      <c r="AL70" s="20">
        <v>1293.1</v>
      </c>
      <c r="AM70" s="20">
        <v>1293.1</v>
      </c>
      <c r="AN70" s="20">
        <v>1007</v>
      </c>
      <c r="AO70" s="20">
        <v>1293.1</v>
      </c>
      <c r="AP70" s="20">
        <v>0</v>
      </c>
      <c r="AQ70" s="20">
        <v>1292.8</v>
      </c>
      <c r="AR70" s="20">
        <v>1293.1</v>
      </c>
      <c r="AS70" s="1">
        <f t="shared" si="0"/>
      </c>
    </row>
    <row r="71" spans="1:45" ht="12">
      <c r="A71">
        <v>1</v>
      </c>
      <c r="B71" t="s">
        <v>546</v>
      </c>
      <c r="C71" t="s">
        <v>529</v>
      </c>
      <c r="D71">
        <v>65</v>
      </c>
      <c r="E71">
        <v>1065</v>
      </c>
      <c r="F71" s="2">
        <v>9</v>
      </c>
      <c r="G71" s="2">
        <v>1</v>
      </c>
      <c r="H71" s="2">
        <v>2</v>
      </c>
      <c r="I71" s="6">
        <v>41</v>
      </c>
      <c r="J71" t="s">
        <v>10</v>
      </c>
      <c r="K71" s="2">
        <v>1</v>
      </c>
      <c r="L71" s="2">
        <v>1</v>
      </c>
      <c r="M71" s="2">
        <v>0</v>
      </c>
      <c r="N71" s="2">
        <v>1</v>
      </c>
      <c r="O71" s="2">
        <v>0</v>
      </c>
      <c r="P71">
        <v>2108</v>
      </c>
      <c r="Q71" s="20">
        <v>0</v>
      </c>
      <c r="R71" s="24">
        <v>350.3</v>
      </c>
      <c r="S71" s="20">
        <v>44.7</v>
      </c>
      <c r="T71" s="20">
        <v>2.4</v>
      </c>
      <c r="U71" s="20">
        <v>0</v>
      </c>
      <c r="V71" s="20">
        <v>12</v>
      </c>
      <c r="W71" s="20">
        <v>13.5</v>
      </c>
      <c r="X71" s="20">
        <v>93.6</v>
      </c>
      <c r="Y71" s="20">
        <v>662.3</v>
      </c>
      <c r="Z71" s="23">
        <v>1</v>
      </c>
      <c r="AA71" s="22">
        <v>1</v>
      </c>
      <c r="AB71" s="22">
        <v>0</v>
      </c>
      <c r="AC71" s="22">
        <v>0</v>
      </c>
      <c r="AD71" s="22">
        <v>0</v>
      </c>
      <c r="AE71" s="20">
        <v>0</v>
      </c>
      <c r="AF71" s="20">
        <v>0</v>
      </c>
      <c r="AG71" s="20">
        <v>13.2</v>
      </c>
      <c r="AH71" s="20">
        <v>8.5</v>
      </c>
      <c r="AI71" s="20">
        <v>22.8</v>
      </c>
      <c r="AJ71" s="20">
        <v>2.4</v>
      </c>
      <c r="AK71" s="20">
        <v>7.1</v>
      </c>
      <c r="AL71" s="20">
        <v>423.1</v>
      </c>
      <c r="AM71" s="20">
        <v>1085.5</v>
      </c>
      <c r="AN71" s="20">
        <v>991.9</v>
      </c>
      <c r="AO71" s="20">
        <v>1085.5</v>
      </c>
      <c r="AP71" s="20">
        <v>0</v>
      </c>
      <c r="AQ71" s="20">
        <v>422.9</v>
      </c>
      <c r="AR71" s="20">
        <v>423.1</v>
      </c>
      <c r="AS71" s="1">
        <f aca="true" t="shared" si="1" ref="AS71:AS134">IF(ISERROR((AR71/AQ71)),"",IF(AND((AR71/AQ71)&gt;1.05,AR71-AQ71&gt;5),"Manual Calculations of Portable Physical Wealth do not match Assumed Calculations",""))</f>
      </c>
    </row>
    <row r="72" spans="1:45" ht="12">
      <c r="A72">
        <v>1</v>
      </c>
      <c r="B72" t="s">
        <v>546</v>
      </c>
      <c r="C72" t="s">
        <v>529</v>
      </c>
      <c r="D72">
        <v>66</v>
      </c>
      <c r="E72">
        <v>1066</v>
      </c>
      <c r="F72" s="2">
        <v>1</v>
      </c>
      <c r="G72" s="2">
        <v>1</v>
      </c>
      <c r="H72" s="2">
        <v>2</v>
      </c>
      <c r="I72" s="6">
        <v>99</v>
      </c>
      <c r="J72" t="s">
        <v>641</v>
      </c>
      <c r="K72" s="2">
        <v>2</v>
      </c>
      <c r="L72" s="2">
        <v>2</v>
      </c>
      <c r="M72" s="2">
        <v>0</v>
      </c>
      <c r="N72" s="2">
        <v>0</v>
      </c>
      <c r="O72" s="2">
        <v>0</v>
      </c>
      <c r="P72">
        <v>2108</v>
      </c>
      <c r="Q72" s="20">
        <v>0</v>
      </c>
      <c r="R72" s="24">
        <v>0</v>
      </c>
      <c r="S72" s="20">
        <v>0</v>
      </c>
      <c r="T72" s="20">
        <v>0</v>
      </c>
      <c r="U72" s="20">
        <v>0</v>
      </c>
      <c r="V72" s="20">
        <v>8.8</v>
      </c>
      <c r="W72" s="20">
        <v>0</v>
      </c>
      <c r="X72" s="20">
        <v>1.9</v>
      </c>
      <c r="Y72" s="20">
        <v>641.5</v>
      </c>
      <c r="Z72" s="23">
        <v>1</v>
      </c>
      <c r="AA72" s="22">
        <v>0</v>
      </c>
      <c r="AB72" s="22">
        <v>1</v>
      </c>
      <c r="AC72" s="22">
        <v>0</v>
      </c>
      <c r="AD72" s="22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8.3</v>
      </c>
      <c r="AL72" s="20">
        <v>8.8</v>
      </c>
      <c r="AM72" s="20">
        <v>650.3</v>
      </c>
      <c r="AN72" s="20">
        <v>648.4</v>
      </c>
      <c r="AO72" s="20">
        <v>650.3</v>
      </c>
      <c r="AP72" s="20">
        <v>0</v>
      </c>
      <c r="AQ72" s="20">
        <v>8.8</v>
      </c>
      <c r="AR72" s="20">
        <v>8.8</v>
      </c>
      <c r="AS72" s="1">
        <f t="shared" si="1"/>
      </c>
    </row>
    <row r="73" spans="1:45" ht="12">
      <c r="A73">
        <v>1</v>
      </c>
      <c r="B73" t="s">
        <v>546</v>
      </c>
      <c r="C73" t="s">
        <v>529</v>
      </c>
      <c r="D73">
        <v>67</v>
      </c>
      <c r="E73">
        <v>1067</v>
      </c>
      <c r="F73" s="2">
        <v>9</v>
      </c>
      <c r="G73" s="2">
        <v>1</v>
      </c>
      <c r="H73" s="2">
        <v>2</v>
      </c>
      <c r="I73" s="6">
        <v>44</v>
      </c>
      <c r="J73" t="s">
        <v>147</v>
      </c>
      <c r="K73" s="2">
        <v>1</v>
      </c>
      <c r="L73" s="2">
        <v>1</v>
      </c>
      <c r="M73" s="2">
        <v>0</v>
      </c>
      <c r="N73" s="2">
        <v>0</v>
      </c>
      <c r="O73" s="2">
        <v>0</v>
      </c>
      <c r="P73">
        <v>2108</v>
      </c>
      <c r="Q73" s="20">
        <v>0</v>
      </c>
      <c r="R73" s="24">
        <v>1261.2</v>
      </c>
      <c r="S73" s="20">
        <v>144.5</v>
      </c>
      <c r="T73" s="20">
        <v>249</v>
      </c>
      <c r="U73" s="20">
        <v>0</v>
      </c>
      <c r="V73" s="20">
        <v>52.6</v>
      </c>
      <c r="W73" s="20">
        <v>0</v>
      </c>
      <c r="X73" s="20">
        <v>377.7</v>
      </c>
      <c r="Y73" s="20">
        <v>491.3</v>
      </c>
      <c r="Z73" s="23">
        <v>1</v>
      </c>
      <c r="AA73" s="22">
        <v>1</v>
      </c>
      <c r="AB73" s="22">
        <v>0</v>
      </c>
      <c r="AC73" s="22">
        <v>0</v>
      </c>
      <c r="AD73" s="22">
        <v>0</v>
      </c>
      <c r="AE73" s="20">
        <v>0</v>
      </c>
      <c r="AF73" s="20">
        <v>0</v>
      </c>
      <c r="AG73" s="20">
        <v>118.8</v>
      </c>
      <c r="AH73" s="20">
        <v>25.6</v>
      </c>
      <c r="AI73" s="20">
        <v>0</v>
      </c>
      <c r="AJ73" s="20">
        <v>249</v>
      </c>
      <c r="AK73" s="20">
        <v>4.7</v>
      </c>
      <c r="AL73" s="20">
        <v>1707.4</v>
      </c>
      <c r="AM73" s="20">
        <v>2198.8</v>
      </c>
      <c r="AN73" s="20">
        <v>1821.1</v>
      </c>
      <c r="AO73" s="20">
        <v>2198.8</v>
      </c>
      <c r="AP73" s="20">
        <v>0</v>
      </c>
      <c r="AQ73" s="20">
        <v>1707.3</v>
      </c>
      <c r="AR73" s="20">
        <v>1707.4</v>
      </c>
      <c r="AS73" s="1">
        <f t="shared" si="1"/>
      </c>
    </row>
    <row r="74" spans="1:45" ht="12">
      <c r="A74">
        <v>1</v>
      </c>
      <c r="B74" t="s">
        <v>546</v>
      </c>
      <c r="C74" t="s">
        <v>529</v>
      </c>
      <c r="D74">
        <v>68</v>
      </c>
      <c r="E74">
        <v>1068</v>
      </c>
      <c r="F74" s="2">
        <v>1</v>
      </c>
      <c r="G74" s="2">
        <v>2</v>
      </c>
      <c r="H74" s="2">
        <v>3</v>
      </c>
      <c r="I74" s="6">
        <v>98</v>
      </c>
      <c r="J74" t="s">
        <v>640</v>
      </c>
      <c r="K74" s="2">
        <v>5</v>
      </c>
      <c r="L74" s="2">
        <v>1</v>
      </c>
      <c r="M74" s="2">
        <v>0</v>
      </c>
      <c r="N74" s="2">
        <v>0</v>
      </c>
      <c r="O74" s="2">
        <v>0</v>
      </c>
      <c r="P74">
        <v>848</v>
      </c>
      <c r="Q74" s="20">
        <v>332.1</v>
      </c>
      <c r="R74" s="24">
        <v>0</v>
      </c>
      <c r="S74" s="20">
        <v>0</v>
      </c>
      <c r="T74" s="20">
        <v>0</v>
      </c>
      <c r="U74" s="20">
        <v>0</v>
      </c>
      <c r="V74" s="20">
        <v>9.4</v>
      </c>
      <c r="W74" s="20">
        <v>0</v>
      </c>
      <c r="X74" s="20">
        <v>2.1</v>
      </c>
      <c r="Y74" s="20">
        <v>0</v>
      </c>
      <c r="Z74" s="23">
        <v>0</v>
      </c>
      <c r="AA74" s="22">
        <v>0</v>
      </c>
      <c r="AB74" s="22">
        <v>0</v>
      </c>
      <c r="AC74" s="22">
        <v>0</v>
      </c>
      <c r="AD74" s="22">
        <v>1</v>
      </c>
      <c r="AE74" s="20">
        <v>132.2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3.9</v>
      </c>
      <c r="AL74" s="20">
        <v>341.7</v>
      </c>
      <c r="AM74" s="20">
        <v>9.4</v>
      </c>
      <c r="AN74" s="20">
        <v>339.5</v>
      </c>
      <c r="AO74" s="20">
        <v>341.5</v>
      </c>
      <c r="AP74" s="20">
        <v>0</v>
      </c>
      <c r="AQ74" s="20">
        <v>9.4</v>
      </c>
      <c r="AR74" s="20">
        <v>9.6</v>
      </c>
      <c r="AS74" s="1">
        <f t="shared" si="1"/>
      </c>
    </row>
    <row r="75" spans="1:45" ht="12">
      <c r="A75">
        <v>1</v>
      </c>
      <c r="B75" t="s">
        <v>546</v>
      </c>
      <c r="C75" t="s">
        <v>529</v>
      </c>
      <c r="D75">
        <v>69</v>
      </c>
      <c r="E75">
        <v>1069</v>
      </c>
      <c r="F75" s="2">
        <v>9</v>
      </c>
      <c r="G75" s="2">
        <v>2</v>
      </c>
      <c r="H75" s="2">
        <v>3</v>
      </c>
      <c r="I75" s="6">
        <v>98</v>
      </c>
      <c r="J75" t="s">
        <v>640</v>
      </c>
      <c r="K75" s="2">
        <v>5</v>
      </c>
      <c r="L75" s="2">
        <v>1</v>
      </c>
      <c r="M75" s="2">
        <v>0</v>
      </c>
      <c r="N75" s="2">
        <v>0</v>
      </c>
      <c r="O75" s="2">
        <v>0</v>
      </c>
      <c r="P75">
        <v>848</v>
      </c>
      <c r="Q75" s="20">
        <v>0</v>
      </c>
      <c r="R75" s="24">
        <v>2350.2</v>
      </c>
      <c r="S75" s="20">
        <v>167.7</v>
      </c>
      <c r="T75" s="20">
        <v>0.3</v>
      </c>
      <c r="U75" s="20">
        <v>0</v>
      </c>
      <c r="V75" s="20">
        <v>37.9</v>
      </c>
      <c r="W75" s="20">
        <v>2.5</v>
      </c>
      <c r="X75" s="20">
        <v>566.2</v>
      </c>
      <c r="Y75" s="20">
        <v>0</v>
      </c>
      <c r="Z75" s="23">
        <v>0</v>
      </c>
      <c r="AA75" s="22">
        <v>0</v>
      </c>
      <c r="AB75" s="22">
        <v>0</v>
      </c>
      <c r="AC75" s="22">
        <v>1</v>
      </c>
      <c r="AD75" s="22">
        <v>0</v>
      </c>
      <c r="AE75" s="20">
        <v>0</v>
      </c>
      <c r="AF75" s="20">
        <v>0</v>
      </c>
      <c r="AG75" s="20">
        <v>118.1</v>
      </c>
      <c r="AH75" s="20">
        <v>49.6</v>
      </c>
      <c r="AI75" s="20">
        <v>0</v>
      </c>
      <c r="AJ75" s="20">
        <v>0.2</v>
      </c>
      <c r="AK75" s="20">
        <v>2.5</v>
      </c>
      <c r="AL75" s="20">
        <v>2558.9</v>
      </c>
      <c r="AM75" s="20">
        <v>2558.9</v>
      </c>
      <c r="AN75" s="20">
        <v>1992.7</v>
      </c>
      <c r="AO75" s="20">
        <v>2558.9</v>
      </c>
      <c r="AP75" s="20">
        <v>0</v>
      </c>
      <c r="AQ75" s="20">
        <v>2558.6</v>
      </c>
      <c r="AR75" s="20">
        <v>2558.9</v>
      </c>
      <c r="AS75" s="1">
        <f t="shared" si="1"/>
      </c>
    </row>
    <row r="76" spans="1:45" ht="12">
      <c r="A76">
        <v>1</v>
      </c>
      <c r="B76" t="s">
        <v>546</v>
      </c>
      <c r="C76" t="s">
        <v>529</v>
      </c>
      <c r="D76">
        <v>70</v>
      </c>
      <c r="E76">
        <v>1070</v>
      </c>
      <c r="F76" s="2">
        <v>1</v>
      </c>
      <c r="G76" s="2">
        <v>1</v>
      </c>
      <c r="H76" s="2">
        <v>2</v>
      </c>
      <c r="I76" s="6">
        <v>8</v>
      </c>
      <c r="J76" t="s">
        <v>287</v>
      </c>
      <c r="K76" s="2">
        <v>1</v>
      </c>
      <c r="L76" s="2">
        <v>1</v>
      </c>
      <c r="M76" s="2">
        <v>0</v>
      </c>
      <c r="N76" s="2">
        <v>0</v>
      </c>
      <c r="O76" s="2">
        <v>0</v>
      </c>
      <c r="P76">
        <v>2108</v>
      </c>
      <c r="Q76" s="20">
        <v>0</v>
      </c>
      <c r="R76" s="24">
        <v>4091.2</v>
      </c>
      <c r="S76" s="20">
        <v>227</v>
      </c>
      <c r="T76" s="20">
        <v>578</v>
      </c>
      <c r="U76" s="20">
        <v>0</v>
      </c>
      <c r="V76" s="20">
        <v>189.8</v>
      </c>
      <c r="W76" s="20">
        <v>4.2</v>
      </c>
      <c r="X76" s="20">
        <v>1126.3</v>
      </c>
      <c r="Y76" s="20">
        <v>755</v>
      </c>
      <c r="Z76" s="23">
        <v>1</v>
      </c>
      <c r="AA76" s="22">
        <v>1</v>
      </c>
      <c r="AB76" s="22">
        <v>0</v>
      </c>
      <c r="AC76" s="22">
        <v>0</v>
      </c>
      <c r="AD76" s="22">
        <v>0</v>
      </c>
      <c r="AE76" s="20">
        <v>0</v>
      </c>
      <c r="AF76" s="20">
        <v>0</v>
      </c>
      <c r="AG76" s="20">
        <v>193.6</v>
      </c>
      <c r="AH76" s="20">
        <v>33.4</v>
      </c>
      <c r="AI76" s="20">
        <v>0</v>
      </c>
      <c r="AJ76" s="20">
        <v>578</v>
      </c>
      <c r="AK76" s="20">
        <v>4.2</v>
      </c>
      <c r="AL76" s="20">
        <v>5090.4</v>
      </c>
      <c r="AM76" s="20">
        <v>5845.4</v>
      </c>
      <c r="AN76" s="20">
        <v>4719.1</v>
      </c>
      <c r="AO76" s="20">
        <v>5845.4</v>
      </c>
      <c r="AP76" s="20">
        <v>0</v>
      </c>
      <c r="AQ76" s="20">
        <v>5090.2</v>
      </c>
      <c r="AR76" s="20">
        <v>5090.4</v>
      </c>
      <c r="AS76" s="1">
        <f t="shared" si="1"/>
      </c>
    </row>
    <row r="77" spans="1:45" ht="12">
      <c r="A77">
        <v>1</v>
      </c>
      <c r="B77" t="s">
        <v>546</v>
      </c>
      <c r="C77" t="s">
        <v>529</v>
      </c>
      <c r="D77">
        <v>71</v>
      </c>
      <c r="E77">
        <v>1071</v>
      </c>
      <c r="F77" s="2">
        <v>1</v>
      </c>
      <c r="G77" s="2">
        <v>1</v>
      </c>
      <c r="H77" s="2">
        <v>4</v>
      </c>
      <c r="I77" s="6">
        <v>52</v>
      </c>
      <c r="J77" t="s">
        <v>445</v>
      </c>
      <c r="K77" s="2">
        <v>2</v>
      </c>
      <c r="L77" s="2">
        <v>2</v>
      </c>
      <c r="M77" s="2">
        <v>0</v>
      </c>
      <c r="N77" s="2">
        <v>2</v>
      </c>
      <c r="O77" s="2">
        <v>0</v>
      </c>
      <c r="P77">
        <v>1488</v>
      </c>
      <c r="Q77" s="20">
        <v>355</v>
      </c>
      <c r="R77" s="24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269.8</v>
      </c>
      <c r="Z77" s="23">
        <v>1</v>
      </c>
      <c r="AA77" s="22">
        <v>0</v>
      </c>
      <c r="AB77" s="22">
        <v>1</v>
      </c>
      <c r="AC77" s="22">
        <v>0</v>
      </c>
      <c r="AD77" s="22">
        <v>0</v>
      </c>
      <c r="AE77" s="20">
        <v>355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355</v>
      </c>
      <c r="AM77" s="20">
        <v>269.8</v>
      </c>
      <c r="AN77" s="20">
        <v>624.8</v>
      </c>
      <c r="AO77" s="20">
        <v>624.8</v>
      </c>
      <c r="AP77" s="20">
        <v>0</v>
      </c>
      <c r="AQ77" s="20">
        <v>0</v>
      </c>
      <c r="AR77" s="20">
        <v>0</v>
      </c>
      <c r="AS77" s="1">
        <f t="shared" si="1"/>
      </c>
    </row>
    <row r="78" spans="1:45" ht="12">
      <c r="A78">
        <v>1</v>
      </c>
      <c r="B78" t="s">
        <v>546</v>
      </c>
      <c r="C78" t="s">
        <v>529</v>
      </c>
      <c r="D78">
        <v>72</v>
      </c>
      <c r="E78">
        <v>1072</v>
      </c>
      <c r="F78" s="2">
        <v>9</v>
      </c>
      <c r="G78" s="2">
        <v>1</v>
      </c>
      <c r="H78" s="2">
        <v>3</v>
      </c>
      <c r="I78" s="6">
        <v>40</v>
      </c>
      <c r="J78" t="s">
        <v>9</v>
      </c>
      <c r="K78" s="2">
        <v>2</v>
      </c>
      <c r="L78" s="2">
        <v>1</v>
      </c>
      <c r="M78" s="2">
        <v>0</v>
      </c>
      <c r="N78" s="2">
        <v>0</v>
      </c>
      <c r="O78" s="2">
        <v>0</v>
      </c>
      <c r="P78">
        <v>848</v>
      </c>
      <c r="Q78" s="20">
        <v>0</v>
      </c>
      <c r="R78" s="24">
        <v>1469.7</v>
      </c>
      <c r="S78" s="20">
        <v>61.5</v>
      </c>
      <c r="T78" s="20">
        <v>32.6</v>
      </c>
      <c r="U78" s="20">
        <v>0</v>
      </c>
      <c r="V78" s="20">
        <v>90.2</v>
      </c>
      <c r="W78" s="20">
        <v>0</v>
      </c>
      <c r="X78" s="20">
        <v>366</v>
      </c>
      <c r="Y78" s="20">
        <v>231</v>
      </c>
      <c r="Z78" s="23">
        <v>1</v>
      </c>
      <c r="AA78" s="22">
        <v>1</v>
      </c>
      <c r="AB78" s="22">
        <v>0</v>
      </c>
      <c r="AC78" s="22">
        <v>0</v>
      </c>
      <c r="AD78" s="22">
        <v>0</v>
      </c>
      <c r="AE78" s="20">
        <v>0</v>
      </c>
      <c r="AF78" s="20">
        <v>0</v>
      </c>
      <c r="AG78" s="20">
        <v>41.6</v>
      </c>
      <c r="AH78" s="20">
        <v>19.9</v>
      </c>
      <c r="AI78" s="20">
        <v>0</v>
      </c>
      <c r="AJ78" s="20">
        <v>32.6</v>
      </c>
      <c r="AK78" s="20">
        <v>1</v>
      </c>
      <c r="AL78" s="20">
        <v>1654.1</v>
      </c>
      <c r="AM78" s="20">
        <v>1885.1</v>
      </c>
      <c r="AN78" s="20">
        <v>1519.1</v>
      </c>
      <c r="AO78" s="20">
        <v>1885.1</v>
      </c>
      <c r="AP78" s="20">
        <v>0</v>
      </c>
      <c r="AQ78" s="20">
        <v>1654</v>
      </c>
      <c r="AR78" s="20">
        <v>1654.1</v>
      </c>
      <c r="AS78" s="1">
        <f t="shared" si="1"/>
      </c>
    </row>
    <row r="79" spans="1:45" ht="12">
      <c r="A79">
        <v>1</v>
      </c>
      <c r="B79" t="s">
        <v>546</v>
      </c>
      <c r="C79" t="s">
        <v>529</v>
      </c>
      <c r="D79">
        <v>73</v>
      </c>
      <c r="E79">
        <v>1073</v>
      </c>
      <c r="F79" s="2">
        <v>9</v>
      </c>
      <c r="G79" s="2">
        <v>1</v>
      </c>
      <c r="H79" s="2">
        <v>4</v>
      </c>
      <c r="I79" s="6">
        <v>4</v>
      </c>
      <c r="J79" t="s">
        <v>215</v>
      </c>
      <c r="K79" s="2">
        <v>7</v>
      </c>
      <c r="L79" s="2">
        <v>2</v>
      </c>
      <c r="M79" s="2">
        <v>0</v>
      </c>
      <c r="N79" s="2">
        <v>1</v>
      </c>
      <c r="O79" s="2">
        <v>0</v>
      </c>
      <c r="P79">
        <v>1488</v>
      </c>
      <c r="Q79" s="20">
        <v>530.8</v>
      </c>
      <c r="R79" s="24">
        <v>4624.6</v>
      </c>
      <c r="S79" s="20">
        <v>196.4</v>
      </c>
      <c r="T79" s="20">
        <v>1108.4</v>
      </c>
      <c r="U79" s="20">
        <v>0</v>
      </c>
      <c r="V79" s="20">
        <v>84.2</v>
      </c>
      <c r="W79" s="20">
        <v>1.4</v>
      </c>
      <c r="X79" s="20">
        <v>1330.9</v>
      </c>
      <c r="Y79" s="20">
        <v>2210.3</v>
      </c>
      <c r="Z79" s="23">
        <v>1</v>
      </c>
      <c r="AA79" s="22">
        <v>1</v>
      </c>
      <c r="AB79" s="22">
        <v>0</v>
      </c>
      <c r="AC79" s="22">
        <v>0</v>
      </c>
      <c r="AD79" s="22">
        <v>0</v>
      </c>
      <c r="AE79" s="20">
        <v>0</v>
      </c>
      <c r="AF79" s="20">
        <v>0</v>
      </c>
      <c r="AG79" s="20">
        <v>124.6</v>
      </c>
      <c r="AH79" s="20">
        <v>71.7</v>
      </c>
      <c r="AI79" s="20">
        <v>0</v>
      </c>
      <c r="AJ79" s="20">
        <v>1108.3</v>
      </c>
      <c r="AK79" s="20">
        <v>12</v>
      </c>
      <c r="AL79" s="20">
        <v>6546</v>
      </c>
      <c r="AM79" s="20">
        <v>8225.4</v>
      </c>
      <c r="AN79" s="20">
        <v>7425.3</v>
      </c>
      <c r="AO79" s="20">
        <v>8756.2</v>
      </c>
      <c r="AP79" s="20">
        <v>0</v>
      </c>
      <c r="AQ79" s="20">
        <v>6015</v>
      </c>
      <c r="AR79" s="20">
        <v>6015.2</v>
      </c>
      <c r="AS79" s="1">
        <f t="shared" si="1"/>
      </c>
    </row>
    <row r="80" spans="1:45" ht="12">
      <c r="A80">
        <v>1</v>
      </c>
      <c r="B80" t="s">
        <v>546</v>
      </c>
      <c r="C80" t="s">
        <v>529</v>
      </c>
      <c r="D80">
        <v>74</v>
      </c>
      <c r="E80">
        <v>1074</v>
      </c>
      <c r="F80" s="2">
        <v>1</v>
      </c>
      <c r="G80" s="2">
        <v>1</v>
      </c>
      <c r="H80" s="2">
        <v>4</v>
      </c>
      <c r="I80" s="6">
        <v>35</v>
      </c>
      <c r="J80" t="s">
        <v>280</v>
      </c>
      <c r="K80" s="2">
        <v>5</v>
      </c>
      <c r="L80" s="2">
        <v>2</v>
      </c>
      <c r="M80" s="2">
        <v>0</v>
      </c>
      <c r="N80" s="2">
        <v>0</v>
      </c>
      <c r="O80" s="2">
        <v>0</v>
      </c>
      <c r="P80">
        <v>1488</v>
      </c>
      <c r="Q80" s="20">
        <v>0</v>
      </c>
      <c r="R80" s="24">
        <v>0</v>
      </c>
      <c r="S80" s="20">
        <v>8.4</v>
      </c>
      <c r="T80" s="20">
        <v>0</v>
      </c>
      <c r="U80" s="20">
        <v>0</v>
      </c>
      <c r="V80" s="20">
        <v>12.2</v>
      </c>
      <c r="W80" s="20">
        <v>0</v>
      </c>
      <c r="X80" s="20">
        <v>4.5</v>
      </c>
      <c r="Y80" s="20">
        <v>0</v>
      </c>
      <c r="Z80" s="23">
        <v>0</v>
      </c>
      <c r="AA80" s="22">
        <v>0</v>
      </c>
      <c r="AB80" s="22">
        <v>0</v>
      </c>
      <c r="AC80" s="22">
        <v>0</v>
      </c>
      <c r="AD80" s="22">
        <v>1</v>
      </c>
      <c r="AE80" s="20">
        <v>0</v>
      </c>
      <c r="AF80" s="20">
        <v>0</v>
      </c>
      <c r="AG80" s="20">
        <v>0</v>
      </c>
      <c r="AH80" s="20">
        <v>8.4</v>
      </c>
      <c r="AI80" s="20">
        <v>0</v>
      </c>
      <c r="AJ80" s="20">
        <v>0</v>
      </c>
      <c r="AK80" s="20">
        <v>10.5</v>
      </c>
      <c r="AL80" s="20">
        <v>20.7</v>
      </c>
      <c r="AM80" s="20">
        <v>20.7</v>
      </c>
      <c r="AN80" s="20">
        <v>16.2</v>
      </c>
      <c r="AO80" s="20">
        <v>20.7</v>
      </c>
      <c r="AP80" s="20">
        <v>0</v>
      </c>
      <c r="AQ80" s="20">
        <v>20.6</v>
      </c>
      <c r="AR80" s="20">
        <v>20.7</v>
      </c>
      <c r="AS80" s="1">
        <f t="shared" si="1"/>
      </c>
    </row>
    <row r="81" spans="1:45" ht="12">
      <c r="A81">
        <v>1</v>
      </c>
      <c r="B81" t="s">
        <v>546</v>
      </c>
      <c r="C81" t="s">
        <v>529</v>
      </c>
      <c r="D81">
        <v>75</v>
      </c>
      <c r="E81">
        <v>1075</v>
      </c>
      <c r="F81" s="2">
        <v>1</v>
      </c>
      <c r="G81" s="2">
        <v>1</v>
      </c>
      <c r="H81" s="2">
        <v>4</v>
      </c>
      <c r="I81" s="6">
        <v>21</v>
      </c>
      <c r="J81" t="s">
        <v>350</v>
      </c>
      <c r="K81" s="2">
        <v>5</v>
      </c>
      <c r="L81" s="2">
        <v>2</v>
      </c>
      <c r="M81" s="2">
        <v>0</v>
      </c>
      <c r="N81" s="2">
        <v>0</v>
      </c>
      <c r="O81" s="2">
        <v>0</v>
      </c>
      <c r="P81">
        <v>1488</v>
      </c>
      <c r="Q81" s="20">
        <v>0</v>
      </c>
      <c r="R81" s="24">
        <v>328.8</v>
      </c>
      <c r="S81" s="20">
        <v>1.5</v>
      </c>
      <c r="T81" s="20">
        <v>0</v>
      </c>
      <c r="U81" s="20">
        <v>0</v>
      </c>
      <c r="V81" s="20">
        <v>43.7</v>
      </c>
      <c r="W81" s="20">
        <v>0</v>
      </c>
      <c r="X81" s="20">
        <v>82.7</v>
      </c>
      <c r="Y81" s="20">
        <v>0</v>
      </c>
      <c r="Z81" s="23">
        <v>0</v>
      </c>
      <c r="AA81" s="22">
        <v>0</v>
      </c>
      <c r="AB81" s="22">
        <v>0</v>
      </c>
      <c r="AC81" s="22">
        <v>1</v>
      </c>
      <c r="AD81" s="22">
        <v>0</v>
      </c>
      <c r="AE81" s="20">
        <v>0</v>
      </c>
      <c r="AF81" s="20">
        <v>0</v>
      </c>
      <c r="AG81" s="20">
        <v>0</v>
      </c>
      <c r="AH81" s="20">
        <v>1.5</v>
      </c>
      <c r="AI81" s="20">
        <v>0</v>
      </c>
      <c r="AJ81" s="20">
        <v>0</v>
      </c>
      <c r="AK81" s="20">
        <v>0.5</v>
      </c>
      <c r="AL81" s="20">
        <v>374.1</v>
      </c>
      <c r="AM81" s="20">
        <v>374.1</v>
      </c>
      <c r="AN81" s="20">
        <v>291.4</v>
      </c>
      <c r="AO81" s="20">
        <v>374.1</v>
      </c>
      <c r="AP81" s="20">
        <v>0</v>
      </c>
      <c r="AQ81" s="20">
        <v>374</v>
      </c>
      <c r="AR81" s="20">
        <v>374.1</v>
      </c>
      <c r="AS81" s="1">
        <f t="shared" si="1"/>
      </c>
    </row>
    <row r="82" spans="1:45" ht="12">
      <c r="A82">
        <v>1</v>
      </c>
      <c r="B82" t="s">
        <v>546</v>
      </c>
      <c r="C82" t="s">
        <v>529</v>
      </c>
      <c r="D82">
        <v>76</v>
      </c>
      <c r="E82">
        <v>1076</v>
      </c>
      <c r="F82" s="2">
        <v>1</v>
      </c>
      <c r="G82" s="2">
        <v>1</v>
      </c>
      <c r="H82" s="2">
        <v>3</v>
      </c>
      <c r="I82" s="6">
        <v>35</v>
      </c>
      <c r="J82" t="s">
        <v>280</v>
      </c>
      <c r="K82" s="2">
        <v>5</v>
      </c>
      <c r="L82" s="2">
        <v>2</v>
      </c>
      <c r="M82" s="2">
        <v>0</v>
      </c>
      <c r="N82" s="2">
        <v>0</v>
      </c>
      <c r="O82" s="2">
        <v>0</v>
      </c>
      <c r="P82">
        <v>848</v>
      </c>
      <c r="Q82" s="20">
        <v>0</v>
      </c>
      <c r="R82" s="24">
        <v>0</v>
      </c>
      <c r="S82" s="20">
        <v>0.7</v>
      </c>
      <c r="T82" s="20">
        <v>0</v>
      </c>
      <c r="U82" s="20">
        <v>0.7</v>
      </c>
      <c r="V82" s="20">
        <v>5.6</v>
      </c>
      <c r="W82" s="20">
        <v>0</v>
      </c>
      <c r="X82" s="20">
        <v>1.5</v>
      </c>
      <c r="Y82" s="20">
        <v>0</v>
      </c>
      <c r="Z82" s="23">
        <v>0</v>
      </c>
      <c r="AA82" s="22">
        <v>0</v>
      </c>
      <c r="AB82" s="22">
        <v>0</v>
      </c>
      <c r="AC82" s="22">
        <v>0</v>
      </c>
      <c r="AD82" s="22">
        <v>1</v>
      </c>
      <c r="AE82" s="20">
        <v>0</v>
      </c>
      <c r="AF82" s="20">
        <v>0</v>
      </c>
      <c r="AG82" s="20">
        <v>0</v>
      </c>
      <c r="AH82" s="20">
        <v>0</v>
      </c>
      <c r="AI82" s="20">
        <v>0.7</v>
      </c>
      <c r="AJ82" s="20">
        <v>0</v>
      </c>
      <c r="AK82" s="20">
        <v>5.2</v>
      </c>
      <c r="AL82" s="20">
        <v>7</v>
      </c>
      <c r="AM82" s="20">
        <v>7</v>
      </c>
      <c r="AN82" s="20">
        <v>5.5</v>
      </c>
      <c r="AO82" s="20">
        <v>7</v>
      </c>
      <c r="AP82" s="20">
        <v>0</v>
      </c>
      <c r="AQ82" s="20">
        <v>7</v>
      </c>
      <c r="AR82" s="20">
        <v>7</v>
      </c>
      <c r="AS82" s="1">
        <f t="shared" si="1"/>
      </c>
    </row>
    <row r="83" spans="1:45" ht="12">
      <c r="A83">
        <v>1</v>
      </c>
      <c r="B83" t="s">
        <v>546</v>
      </c>
      <c r="C83" t="s">
        <v>529</v>
      </c>
      <c r="D83">
        <v>77</v>
      </c>
      <c r="E83">
        <v>1077</v>
      </c>
      <c r="F83" s="2">
        <v>1</v>
      </c>
      <c r="G83" s="2">
        <v>1</v>
      </c>
      <c r="H83" s="2">
        <v>2</v>
      </c>
      <c r="I83" s="6">
        <v>33</v>
      </c>
      <c r="J83" t="s">
        <v>101</v>
      </c>
      <c r="K83" s="2">
        <v>2</v>
      </c>
      <c r="L83" s="2">
        <v>2</v>
      </c>
      <c r="M83" s="2">
        <v>0</v>
      </c>
      <c r="N83" s="2">
        <v>0</v>
      </c>
      <c r="O83" s="2">
        <v>0</v>
      </c>
      <c r="P83">
        <v>2108</v>
      </c>
      <c r="Q83" s="20">
        <v>0</v>
      </c>
      <c r="R83" s="24">
        <v>0</v>
      </c>
      <c r="S83" s="20">
        <v>4.9</v>
      </c>
      <c r="T83" s="20">
        <v>0</v>
      </c>
      <c r="U83" s="20">
        <v>0</v>
      </c>
      <c r="V83" s="20">
        <v>0.4</v>
      </c>
      <c r="W83" s="20">
        <v>0</v>
      </c>
      <c r="X83" s="20">
        <v>1.1</v>
      </c>
      <c r="Y83" s="20">
        <v>165.8</v>
      </c>
      <c r="Z83" s="23">
        <v>1</v>
      </c>
      <c r="AA83" s="22">
        <v>0</v>
      </c>
      <c r="AB83" s="22">
        <v>1</v>
      </c>
      <c r="AC83" s="22">
        <v>0</v>
      </c>
      <c r="AD83" s="22">
        <v>0</v>
      </c>
      <c r="AE83" s="20">
        <v>0</v>
      </c>
      <c r="AF83" s="20">
        <v>0</v>
      </c>
      <c r="AG83" s="20">
        <v>0</v>
      </c>
      <c r="AH83" s="20">
        <v>4.9</v>
      </c>
      <c r="AI83" s="20">
        <v>0</v>
      </c>
      <c r="AJ83" s="20">
        <v>0</v>
      </c>
      <c r="AK83" s="20">
        <v>0.4</v>
      </c>
      <c r="AL83" s="20">
        <v>5.4</v>
      </c>
      <c r="AM83" s="20">
        <v>171.3</v>
      </c>
      <c r="AN83" s="20">
        <v>170.2</v>
      </c>
      <c r="AO83" s="20">
        <v>171.3</v>
      </c>
      <c r="AP83" s="20">
        <v>0</v>
      </c>
      <c r="AQ83" s="20">
        <v>5.3</v>
      </c>
      <c r="AR83" s="20">
        <v>5.4</v>
      </c>
      <c r="AS83" s="1">
        <f t="shared" si="1"/>
      </c>
    </row>
    <row r="84" spans="1:45" ht="12">
      <c r="A84">
        <v>1</v>
      </c>
      <c r="B84" t="s">
        <v>546</v>
      </c>
      <c r="C84" t="s">
        <v>529</v>
      </c>
      <c r="D84">
        <v>78</v>
      </c>
      <c r="E84">
        <v>1078</v>
      </c>
      <c r="F84" s="2">
        <v>9</v>
      </c>
      <c r="G84" s="2">
        <v>1</v>
      </c>
      <c r="H84" s="2">
        <v>2</v>
      </c>
      <c r="I84" s="6">
        <v>40</v>
      </c>
      <c r="J84" t="s">
        <v>9</v>
      </c>
      <c r="K84" s="2">
        <v>5</v>
      </c>
      <c r="L84" s="2">
        <v>2</v>
      </c>
      <c r="M84" s="2">
        <v>0</v>
      </c>
      <c r="N84" s="2">
        <v>0</v>
      </c>
      <c r="O84" s="2">
        <v>0</v>
      </c>
      <c r="P84">
        <v>2108</v>
      </c>
      <c r="Q84" s="20">
        <v>0</v>
      </c>
      <c r="R84" s="24">
        <v>959.5</v>
      </c>
      <c r="S84" s="20">
        <v>41.2</v>
      </c>
      <c r="T84" s="20">
        <v>11.1</v>
      </c>
      <c r="U84" s="20">
        <v>0</v>
      </c>
      <c r="V84" s="20">
        <v>34</v>
      </c>
      <c r="W84" s="20">
        <v>0.4</v>
      </c>
      <c r="X84" s="20">
        <v>231.5</v>
      </c>
      <c r="Y84" s="20">
        <v>0</v>
      </c>
      <c r="Z84" s="23">
        <v>0</v>
      </c>
      <c r="AA84" s="22">
        <v>0</v>
      </c>
      <c r="AB84" s="22">
        <v>0</v>
      </c>
      <c r="AC84" s="22">
        <v>1</v>
      </c>
      <c r="AD84" s="22">
        <v>0</v>
      </c>
      <c r="AE84" s="20">
        <v>0</v>
      </c>
      <c r="AF84" s="20">
        <v>0</v>
      </c>
      <c r="AG84" s="20">
        <v>19.3</v>
      </c>
      <c r="AH84" s="20">
        <v>21.9</v>
      </c>
      <c r="AI84" s="20">
        <v>0</v>
      </c>
      <c r="AJ84" s="20">
        <v>11.1</v>
      </c>
      <c r="AK84" s="20">
        <v>0</v>
      </c>
      <c r="AL84" s="20">
        <v>1046.3</v>
      </c>
      <c r="AM84" s="20">
        <v>1046.3</v>
      </c>
      <c r="AN84" s="20">
        <v>814.8</v>
      </c>
      <c r="AO84" s="20">
        <v>1046.3</v>
      </c>
      <c r="AP84" s="20">
        <v>0</v>
      </c>
      <c r="AQ84" s="20">
        <v>1046.2</v>
      </c>
      <c r="AR84" s="20">
        <v>1046.3</v>
      </c>
      <c r="AS84" s="1">
        <f t="shared" si="1"/>
      </c>
    </row>
    <row r="85" spans="1:45" ht="12">
      <c r="A85">
        <v>1</v>
      </c>
      <c r="B85" t="s">
        <v>546</v>
      </c>
      <c r="C85" t="s">
        <v>529</v>
      </c>
      <c r="D85">
        <v>79</v>
      </c>
      <c r="E85">
        <v>1079</v>
      </c>
      <c r="F85" s="2">
        <v>1</v>
      </c>
      <c r="G85" s="2">
        <v>1</v>
      </c>
      <c r="H85" s="2">
        <v>4</v>
      </c>
      <c r="I85" s="6">
        <v>65</v>
      </c>
      <c r="J85" t="s">
        <v>742</v>
      </c>
      <c r="K85" s="2">
        <v>5</v>
      </c>
      <c r="L85" s="2">
        <v>2</v>
      </c>
      <c r="M85" s="2">
        <v>0</v>
      </c>
      <c r="N85" s="2">
        <v>0</v>
      </c>
      <c r="O85" s="2">
        <v>0</v>
      </c>
      <c r="P85">
        <v>1488</v>
      </c>
      <c r="Q85" s="20">
        <v>0</v>
      </c>
      <c r="R85" s="24">
        <v>233</v>
      </c>
      <c r="S85" s="20">
        <v>24.6</v>
      </c>
      <c r="T85" s="20">
        <v>0</v>
      </c>
      <c r="U85" s="20">
        <v>31.8</v>
      </c>
      <c r="V85" s="20">
        <v>92.1</v>
      </c>
      <c r="W85" s="20">
        <v>0</v>
      </c>
      <c r="X85" s="20">
        <v>84.4</v>
      </c>
      <c r="Y85" s="20">
        <v>1537.1</v>
      </c>
      <c r="Z85" s="23">
        <v>1</v>
      </c>
      <c r="AA85" s="22">
        <v>1</v>
      </c>
      <c r="AB85" s="22">
        <v>0</v>
      </c>
      <c r="AC85" s="22">
        <v>0</v>
      </c>
      <c r="AD85" s="22">
        <v>0</v>
      </c>
      <c r="AE85" s="20">
        <v>0</v>
      </c>
      <c r="AF85" s="20">
        <v>0</v>
      </c>
      <c r="AG85" s="20">
        <v>0</v>
      </c>
      <c r="AH85" s="20">
        <v>17</v>
      </c>
      <c r="AI85" s="20">
        <v>7.5</v>
      </c>
      <c r="AJ85" s="20">
        <v>0</v>
      </c>
      <c r="AK85" s="20">
        <v>0</v>
      </c>
      <c r="AL85" s="20">
        <v>381.6</v>
      </c>
      <c r="AM85" s="20">
        <v>1918.8</v>
      </c>
      <c r="AN85" s="20">
        <v>1834.4</v>
      </c>
      <c r="AO85" s="20">
        <v>1918.8</v>
      </c>
      <c r="AP85" s="20">
        <v>0</v>
      </c>
      <c r="AQ85" s="20">
        <v>381.5</v>
      </c>
      <c r="AR85" s="20">
        <v>381.6</v>
      </c>
      <c r="AS85" s="1">
        <f t="shared" si="1"/>
      </c>
    </row>
    <row r="86" spans="1:45" ht="12">
      <c r="A86">
        <v>1</v>
      </c>
      <c r="B86" t="s">
        <v>546</v>
      </c>
      <c r="C86" t="s">
        <v>529</v>
      </c>
      <c r="D86">
        <v>80</v>
      </c>
      <c r="E86">
        <v>1080</v>
      </c>
      <c r="F86" s="2">
        <v>9</v>
      </c>
      <c r="G86" s="2">
        <v>1</v>
      </c>
      <c r="H86" s="2">
        <v>2</v>
      </c>
      <c r="I86" s="6">
        <v>40</v>
      </c>
      <c r="J86" t="s">
        <v>9</v>
      </c>
      <c r="K86" s="2">
        <v>4</v>
      </c>
      <c r="L86" s="2">
        <v>2</v>
      </c>
      <c r="M86" s="2">
        <v>0</v>
      </c>
      <c r="N86" s="2">
        <v>0</v>
      </c>
      <c r="O86" s="2">
        <v>0</v>
      </c>
      <c r="P86">
        <v>2108</v>
      </c>
      <c r="Q86" s="20">
        <v>6.8</v>
      </c>
      <c r="R86" s="24">
        <v>0</v>
      </c>
      <c r="S86" s="20">
        <v>6.4</v>
      </c>
      <c r="T86" s="20">
        <v>0</v>
      </c>
      <c r="U86" s="20">
        <v>0</v>
      </c>
      <c r="V86" s="20">
        <v>9.3</v>
      </c>
      <c r="W86" s="20">
        <v>0</v>
      </c>
      <c r="X86" s="20">
        <v>3.4</v>
      </c>
      <c r="Y86" s="20">
        <v>87.5</v>
      </c>
      <c r="Z86" s="23">
        <v>1</v>
      </c>
      <c r="AA86" s="22">
        <v>0</v>
      </c>
      <c r="AB86" s="22">
        <v>1</v>
      </c>
      <c r="AC86" s="22">
        <v>0</v>
      </c>
      <c r="AD86" s="22">
        <v>0</v>
      </c>
      <c r="AE86" s="20">
        <v>6.8</v>
      </c>
      <c r="AF86" s="20">
        <v>0</v>
      </c>
      <c r="AG86" s="20">
        <v>6.4</v>
      </c>
      <c r="AH86" s="20">
        <v>0</v>
      </c>
      <c r="AI86" s="20">
        <v>0</v>
      </c>
      <c r="AJ86" s="20">
        <v>0</v>
      </c>
      <c r="AK86" s="20">
        <v>8.1</v>
      </c>
      <c r="AL86" s="20">
        <v>22.6</v>
      </c>
      <c r="AM86" s="20">
        <v>103.2</v>
      </c>
      <c r="AN86" s="20">
        <v>106.6</v>
      </c>
      <c r="AO86" s="20">
        <v>110</v>
      </c>
      <c r="AP86" s="20">
        <v>0</v>
      </c>
      <c r="AQ86" s="20">
        <v>15.7</v>
      </c>
      <c r="AR86" s="20">
        <v>15.8</v>
      </c>
      <c r="AS86" s="1">
        <f t="shared" si="1"/>
      </c>
    </row>
    <row r="87" spans="1:45" ht="12">
      <c r="A87">
        <v>1</v>
      </c>
      <c r="B87" t="s">
        <v>546</v>
      </c>
      <c r="C87" t="s">
        <v>529</v>
      </c>
      <c r="D87">
        <v>81</v>
      </c>
      <c r="E87">
        <v>1081</v>
      </c>
      <c r="F87" s="2">
        <v>1</v>
      </c>
      <c r="G87" s="2">
        <v>1</v>
      </c>
      <c r="H87" s="2">
        <v>3</v>
      </c>
      <c r="I87" s="6">
        <v>40</v>
      </c>
      <c r="J87" t="s">
        <v>9</v>
      </c>
      <c r="K87" s="2">
        <v>2</v>
      </c>
      <c r="L87" s="2">
        <v>1</v>
      </c>
      <c r="M87" s="2">
        <v>0</v>
      </c>
      <c r="N87" s="2">
        <v>0</v>
      </c>
      <c r="O87" s="2">
        <v>0</v>
      </c>
      <c r="P87">
        <v>848</v>
      </c>
      <c r="Q87" s="20">
        <v>0</v>
      </c>
      <c r="R87" s="24">
        <v>4813.3</v>
      </c>
      <c r="S87" s="20">
        <v>240.9</v>
      </c>
      <c r="T87" s="20">
        <v>3.2</v>
      </c>
      <c r="U87" s="20">
        <v>0</v>
      </c>
      <c r="V87" s="20">
        <v>217.9</v>
      </c>
      <c r="W87" s="20">
        <v>1.7</v>
      </c>
      <c r="X87" s="20">
        <v>1167.6</v>
      </c>
      <c r="Y87" s="20">
        <v>65.9</v>
      </c>
      <c r="Z87" s="23">
        <v>1</v>
      </c>
      <c r="AA87" s="22">
        <v>1</v>
      </c>
      <c r="AB87" s="22">
        <v>0</v>
      </c>
      <c r="AC87" s="22">
        <v>0</v>
      </c>
      <c r="AD87" s="22">
        <v>0</v>
      </c>
      <c r="AE87" s="20">
        <v>0</v>
      </c>
      <c r="AF87" s="20">
        <v>0</v>
      </c>
      <c r="AG87" s="20">
        <v>201.6</v>
      </c>
      <c r="AH87" s="20">
        <v>39.3</v>
      </c>
      <c r="AI87" s="20">
        <v>0</v>
      </c>
      <c r="AJ87" s="20">
        <v>3.2</v>
      </c>
      <c r="AK87" s="20">
        <v>1</v>
      </c>
      <c r="AL87" s="20">
        <v>5277.2</v>
      </c>
      <c r="AM87" s="20">
        <v>5343.1</v>
      </c>
      <c r="AN87" s="20">
        <v>4175.5</v>
      </c>
      <c r="AO87" s="20">
        <v>5343.1</v>
      </c>
      <c r="AP87" s="20">
        <v>0</v>
      </c>
      <c r="AQ87" s="20">
        <v>5277</v>
      </c>
      <c r="AR87" s="20">
        <v>5277.2</v>
      </c>
      <c r="AS87" s="1">
        <f t="shared" si="1"/>
      </c>
    </row>
    <row r="88" spans="1:45" ht="12">
      <c r="A88">
        <v>1</v>
      </c>
      <c r="B88" t="s">
        <v>546</v>
      </c>
      <c r="C88" t="s">
        <v>529</v>
      </c>
      <c r="D88">
        <v>82</v>
      </c>
      <c r="E88">
        <v>1082</v>
      </c>
      <c r="F88" s="2">
        <v>1</v>
      </c>
      <c r="G88" s="2">
        <v>1</v>
      </c>
      <c r="H88" s="2">
        <v>2</v>
      </c>
      <c r="I88" s="6">
        <v>40</v>
      </c>
      <c r="J88" t="s">
        <v>9</v>
      </c>
      <c r="K88" s="2">
        <v>5</v>
      </c>
      <c r="L88" s="2">
        <v>1</v>
      </c>
      <c r="M88" s="2">
        <v>0</v>
      </c>
      <c r="N88" s="2">
        <v>0</v>
      </c>
      <c r="O88" s="2">
        <v>0</v>
      </c>
      <c r="P88">
        <v>2108</v>
      </c>
      <c r="Q88" s="20">
        <v>0</v>
      </c>
      <c r="R88" s="24">
        <v>146.5</v>
      </c>
      <c r="S88" s="20">
        <v>29.6</v>
      </c>
      <c r="T88" s="20">
        <v>0</v>
      </c>
      <c r="U88" s="20">
        <v>0</v>
      </c>
      <c r="V88" s="20">
        <v>28.5</v>
      </c>
      <c r="W88" s="20">
        <v>0</v>
      </c>
      <c r="X88" s="20">
        <v>45.3</v>
      </c>
      <c r="Y88" s="20">
        <v>0</v>
      </c>
      <c r="Z88" s="23">
        <v>0</v>
      </c>
      <c r="AA88" s="22">
        <v>0</v>
      </c>
      <c r="AB88" s="22">
        <v>0</v>
      </c>
      <c r="AC88" s="22">
        <v>1</v>
      </c>
      <c r="AD88" s="22">
        <v>0</v>
      </c>
      <c r="AE88" s="20">
        <v>0</v>
      </c>
      <c r="AF88" s="20">
        <v>0</v>
      </c>
      <c r="AG88" s="20">
        <v>19.3</v>
      </c>
      <c r="AH88" s="20">
        <v>10.3</v>
      </c>
      <c r="AI88" s="20">
        <v>0</v>
      </c>
      <c r="AJ88" s="20">
        <v>0</v>
      </c>
      <c r="AK88" s="20">
        <v>1.5</v>
      </c>
      <c r="AL88" s="20">
        <v>204.8</v>
      </c>
      <c r="AM88" s="20">
        <v>204.8</v>
      </c>
      <c r="AN88" s="20">
        <v>159.5</v>
      </c>
      <c r="AO88" s="20">
        <v>204.8</v>
      </c>
      <c r="AP88" s="20">
        <v>0</v>
      </c>
      <c r="AQ88" s="20">
        <v>204.6</v>
      </c>
      <c r="AR88" s="20">
        <v>204.8</v>
      </c>
      <c r="AS88" s="1">
        <f t="shared" si="1"/>
      </c>
    </row>
    <row r="89" spans="1:45" ht="12">
      <c r="A89">
        <v>1</v>
      </c>
      <c r="B89" t="s">
        <v>546</v>
      </c>
      <c r="C89" t="s">
        <v>529</v>
      </c>
      <c r="D89">
        <v>83</v>
      </c>
      <c r="E89">
        <v>1083</v>
      </c>
      <c r="F89" s="2">
        <v>1</v>
      </c>
      <c r="G89" s="2">
        <v>1</v>
      </c>
      <c r="H89" s="2">
        <v>2</v>
      </c>
      <c r="I89" s="6">
        <v>40</v>
      </c>
      <c r="J89" t="s">
        <v>9</v>
      </c>
      <c r="K89" s="2">
        <v>1</v>
      </c>
      <c r="L89" s="2">
        <v>2</v>
      </c>
      <c r="M89" s="2">
        <v>0</v>
      </c>
      <c r="N89" s="2">
        <v>0</v>
      </c>
      <c r="O89" s="2">
        <v>0</v>
      </c>
      <c r="P89">
        <v>2108</v>
      </c>
      <c r="Q89" s="20">
        <v>57.1</v>
      </c>
      <c r="R89" s="24">
        <v>160.8</v>
      </c>
      <c r="S89" s="20">
        <v>63.7</v>
      </c>
      <c r="T89" s="20">
        <v>0</v>
      </c>
      <c r="U89" s="20">
        <v>0</v>
      </c>
      <c r="V89" s="20">
        <v>39.8</v>
      </c>
      <c r="W89" s="20">
        <v>0</v>
      </c>
      <c r="X89" s="20">
        <v>58.5</v>
      </c>
      <c r="Y89" s="20">
        <v>104.8</v>
      </c>
      <c r="Z89" s="23">
        <v>1</v>
      </c>
      <c r="AA89" s="22">
        <v>1</v>
      </c>
      <c r="AB89" s="22">
        <v>0</v>
      </c>
      <c r="AC89" s="22">
        <v>0</v>
      </c>
      <c r="AD89" s="22">
        <v>0</v>
      </c>
      <c r="AE89" s="20">
        <v>0</v>
      </c>
      <c r="AF89" s="20">
        <v>0</v>
      </c>
      <c r="AG89" s="20">
        <v>60</v>
      </c>
      <c r="AH89" s="20">
        <v>3.6</v>
      </c>
      <c r="AI89" s="20">
        <v>0</v>
      </c>
      <c r="AJ89" s="20">
        <v>0</v>
      </c>
      <c r="AK89" s="20">
        <v>0</v>
      </c>
      <c r="AL89" s="20">
        <v>321.6</v>
      </c>
      <c r="AM89" s="20">
        <v>369.3</v>
      </c>
      <c r="AN89" s="20">
        <v>367.9</v>
      </c>
      <c r="AO89" s="20">
        <v>426.4</v>
      </c>
      <c r="AP89" s="20">
        <v>0</v>
      </c>
      <c r="AQ89" s="20">
        <v>264.3</v>
      </c>
      <c r="AR89" s="20">
        <v>264.5</v>
      </c>
      <c r="AS89" s="1">
        <f t="shared" si="1"/>
      </c>
    </row>
    <row r="90" spans="1:45" ht="12">
      <c r="A90">
        <v>1</v>
      </c>
      <c r="B90" t="s">
        <v>546</v>
      </c>
      <c r="C90" t="s">
        <v>529</v>
      </c>
      <c r="D90">
        <v>84</v>
      </c>
      <c r="E90">
        <v>1084</v>
      </c>
      <c r="F90" s="2">
        <v>1</v>
      </c>
      <c r="G90" s="2">
        <v>1</v>
      </c>
      <c r="H90" s="2">
        <v>4</v>
      </c>
      <c r="I90" s="6">
        <v>84</v>
      </c>
      <c r="J90" t="s">
        <v>447</v>
      </c>
      <c r="K90" s="2">
        <v>5</v>
      </c>
      <c r="L90" s="2">
        <v>2</v>
      </c>
      <c r="M90" s="2">
        <v>0</v>
      </c>
      <c r="N90" s="2">
        <v>0</v>
      </c>
      <c r="O90" s="2">
        <v>0</v>
      </c>
      <c r="P90">
        <v>1488</v>
      </c>
      <c r="Q90" s="20">
        <v>267.1</v>
      </c>
      <c r="R90" s="24">
        <v>100</v>
      </c>
      <c r="S90" s="20">
        <v>0</v>
      </c>
      <c r="T90" s="20">
        <v>0</v>
      </c>
      <c r="U90" s="20">
        <v>0</v>
      </c>
      <c r="V90" s="20">
        <v>12.6</v>
      </c>
      <c r="W90" s="20">
        <v>0</v>
      </c>
      <c r="X90" s="20">
        <v>24.9</v>
      </c>
      <c r="Y90" s="20">
        <v>0</v>
      </c>
      <c r="Z90" s="23">
        <v>0</v>
      </c>
      <c r="AA90" s="22">
        <v>0</v>
      </c>
      <c r="AB90" s="22">
        <v>0</v>
      </c>
      <c r="AC90" s="22">
        <v>1</v>
      </c>
      <c r="AD90" s="22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7.4</v>
      </c>
      <c r="AL90" s="20">
        <v>379.9</v>
      </c>
      <c r="AM90" s="20">
        <v>112.7</v>
      </c>
      <c r="AN90" s="20">
        <v>354.9</v>
      </c>
      <c r="AO90" s="20">
        <v>379.8</v>
      </c>
      <c r="AP90" s="20">
        <v>0</v>
      </c>
      <c r="AQ90" s="20">
        <v>112.6</v>
      </c>
      <c r="AR90" s="20">
        <v>112.8</v>
      </c>
      <c r="AS90" s="1">
        <f t="shared" si="1"/>
      </c>
    </row>
    <row r="91" spans="1:45" ht="12">
      <c r="A91">
        <v>71</v>
      </c>
      <c r="B91" t="s">
        <v>294</v>
      </c>
      <c r="C91" t="s">
        <v>530</v>
      </c>
      <c r="D91">
        <v>1</v>
      </c>
      <c r="E91">
        <v>71001</v>
      </c>
      <c r="F91" s="2">
        <v>9</v>
      </c>
      <c r="G91" s="2">
        <v>1</v>
      </c>
      <c r="H91" s="2">
        <v>4</v>
      </c>
      <c r="I91" s="6">
        <v>40</v>
      </c>
      <c r="J91" t="s">
        <v>9</v>
      </c>
      <c r="K91" s="2">
        <v>5</v>
      </c>
      <c r="L91" s="2">
        <v>2</v>
      </c>
      <c r="M91" s="2">
        <v>0</v>
      </c>
      <c r="N91" s="2">
        <v>0</v>
      </c>
      <c r="O91" s="2">
        <v>0</v>
      </c>
      <c r="P91">
        <v>3289</v>
      </c>
      <c r="Q91" s="20">
        <v>1.3</v>
      </c>
      <c r="R91" s="24">
        <v>0</v>
      </c>
      <c r="S91" s="20">
        <v>0.2</v>
      </c>
      <c r="T91" s="20">
        <v>10.2</v>
      </c>
      <c r="U91" s="20">
        <v>0</v>
      </c>
      <c r="V91" s="20">
        <v>5.1</v>
      </c>
      <c r="W91" s="20">
        <v>0</v>
      </c>
      <c r="X91" s="20">
        <v>3.5</v>
      </c>
      <c r="Y91" s="20">
        <v>0</v>
      </c>
      <c r="Z91" s="23">
        <v>0</v>
      </c>
      <c r="AA91" s="22">
        <v>0</v>
      </c>
      <c r="AB91" s="22">
        <v>0</v>
      </c>
      <c r="AC91" s="22">
        <v>0</v>
      </c>
      <c r="AD91" s="22">
        <v>1</v>
      </c>
      <c r="AE91" s="20">
        <v>1.3</v>
      </c>
      <c r="AF91" s="20">
        <v>0</v>
      </c>
      <c r="AG91" s="20">
        <v>0</v>
      </c>
      <c r="AH91" s="20">
        <v>0.2</v>
      </c>
      <c r="AI91" s="20">
        <v>0</v>
      </c>
      <c r="AJ91" s="20">
        <v>10.2</v>
      </c>
      <c r="AK91" s="20">
        <v>4.3</v>
      </c>
      <c r="AL91" s="20">
        <v>17.2</v>
      </c>
      <c r="AM91" s="20">
        <v>15.7</v>
      </c>
      <c r="AN91" s="20">
        <v>13.6</v>
      </c>
      <c r="AO91" s="20">
        <v>17</v>
      </c>
      <c r="AP91" s="20">
        <v>0</v>
      </c>
      <c r="AQ91" s="20">
        <v>15.5</v>
      </c>
      <c r="AR91" s="20">
        <v>15.9</v>
      </c>
      <c r="AS91" s="1">
        <f t="shared" si="1"/>
      </c>
    </row>
    <row r="92" spans="1:45" ht="12">
      <c r="A92">
        <v>71</v>
      </c>
      <c r="B92" t="s">
        <v>294</v>
      </c>
      <c r="C92" t="s">
        <v>530</v>
      </c>
      <c r="D92">
        <v>2</v>
      </c>
      <c r="E92">
        <v>71002</v>
      </c>
      <c r="F92" s="2">
        <v>9</v>
      </c>
      <c r="G92" s="2">
        <v>1</v>
      </c>
      <c r="H92" s="2">
        <v>4</v>
      </c>
      <c r="I92" s="6">
        <v>44</v>
      </c>
      <c r="J92" t="s">
        <v>147</v>
      </c>
      <c r="K92" s="2">
        <v>5</v>
      </c>
      <c r="L92" s="2">
        <v>2</v>
      </c>
      <c r="M92" s="2">
        <v>1</v>
      </c>
      <c r="N92" s="2">
        <v>0</v>
      </c>
      <c r="O92" s="2">
        <v>0</v>
      </c>
      <c r="P92">
        <v>3289</v>
      </c>
      <c r="Q92" s="20">
        <v>3.6</v>
      </c>
      <c r="R92" s="24">
        <v>52.4</v>
      </c>
      <c r="S92" s="20">
        <v>38</v>
      </c>
      <c r="T92" s="20">
        <v>29.5</v>
      </c>
      <c r="U92" s="20">
        <v>0</v>
      </c>
      <c r="V92" s="20">
        <v>13.6</v>
      </c>
      <c r="W92" s="20">
        <v>3.6</v>
      </c>
      <c r="X92" s="20">
        <v>20.2</v>
      </c>
      <c r="Y92" s="20">
        <v>0</v>
      </c>
      <c r="Z92" s="23">
        <v>0</v>
      </c>
      <c r="AA92" s="22">
        <v>0</v>
      </c>
      <c r="AB92" s="22">
        <v>0</v>
      </c>
      <c r="AC92" s="22">
        <v>1</v>
      </c>
      <c r="AD92" s="22">
        <v>0</v>
      </c>
      <c r="AE92" s="20">
        <v>3.6</v>
      </c>
      <c r="AF92" s="20">
        <v>0</v>
      </c>
      <c r="AG92" s="20">
        <v>28.1</v>
      </c>
      <c r="AH92" s="20">
        <v>9.8</v>
      </c>
      <c r="AI92" s="20">
        <v>0</v>
      </c>
      <c r="AJ92" s="20">
        <v>29.5</v>
      </c>
      <c r="AK92" s="20">
        <v>1.5</v>
      </c>
      <c r="AL92" s="20">
        <v>141.3</v>
      </c>
      <c r="AM92" s="20">
        <v>137.7</v>
      </c>
      <c r="AN92" s="20">
        <v>121</v>
      </c>
      <c r="AO92" s="20">
        <v>141.3</v>
      </c>
      <c r="AP92" s="20">
        <v>0</v>
      </c>
      <c r="AQ92" s="20">
        <v>137.1</v>
      </c>
      <c r="AR92" s="20">
        <v>137.7</v>
      </c>
      <c r="AS92" s="1">
        <f t="shared" si="1"/>
      </c>
    </row>
    <row r="93" spans="1:45" ht="12">
      <c r="A93">
        <v>71</v>
      </c>
      <c r="B93" t="s">
        <v>294</v>
      </c>
      <c r="C93" t="s">
        <v>530</v>
      </c>
      <c r="D93">
        <v>3</v>
      </c>
      <c r="E93">
        <v>71003</v>
      </c>
      <c r="F93" s="2">
        <v>9</v>
      </c>
      <c r="G93" s="2">
        <v>2</v>
      </c>
      <c r="H93" s="2">
        <v>3</v>
      </c>
      <c r="I93" s="6">
        <v>98</v>
      </c>
      <c r="J93" t="s">
        <v>640</v>
      </c>
      <c r="K93" s="2">
        <v>5</v>
      </c>
      <c r="L93" s="2">
        <v>2</v>
      </c>
      <c r="M93" s="2">
        <v>1</v>
      </c>
      <c r="N93" s="2">
        <v>0</v>
      </c>
      <c r="O93" s="2">
        <v>0</v>
      </c>
      <c r="P93">
        <v>1337</v>
      </c>
      <c r="Q93" s="20">
        <v>0</v>
      </c>
      <c r="R93" s="24">
        <v>7.3</v>
      </c>
      <c r="S93" s="20">
        <v>7</v>
      </c>
      <c r="T93" s="20">
        <v>0</v>
      </c>
      <c r="U93" s="20">
        <v>0</v>
      </c>
      <c r="V93" s="20">
        <v>10.7</v>
      </c>
      <c r="W93" s="20">
        <v>0</v>
      </c>
      <c r="X93" s="20">
        <v>10.8</v>
      </c>
      <c r="Y93" s="20">
        <v>0</v>
      </c>
      <c r="Z93" s="23">
        <v>0</v>
      </c>
      <c r="AA93" s="22">
        <v>0</v>
      </c>
      <c r="AB93" s="22">
        <v>0</v>
      </c>
      <c r="AC93" s="22">
        <v>1</v>
      </c>
      <c r="AD93" s="22">
        <v>0</v>
      </c>
      <c r="AE93" s="20">
        <v>0</v>
      </c>
      <c r="AF93" s="20">
        <v>0</v>
      </c>
      <c r="AG93" s="20">
        <v>5.3</v>
      </c>
      <c r="AH93" s="20">
        <v>1.6</v>
      </c>
      <c r="AI93" s="20">
        <v>0</v>
      </c>
      <c r="AJ93" s="20">
        <v>0</v>
      </c>
      <c r="AK93" s="20">
        <v>2.1</v>
      </c>
      <c r="AL93" s="20">
        <v>25.2</v>
      </c>
      <c r="AM93" s="20">
        <v>25.2</v>
      </c>
      <c r="AN93" s="20">
        <v>14.3</v>
      </c>
      <c r="AO93" s="20">
        <v>25.2</v>
      </c>
      <c r="AP93" s="20">
        <v>0</v>
      </c>
      <c r="AQ93" s="20">
        <v>25</v>
      </c>
      <c r="AR93" s="20">
        <v>25.2</v>
      </c>
      <c r="AS93" s="1">
        <f t="shared" si="1"/>
      </c>
    </row>
    <row r="94" spans="1:45" ht="12">
      <c r="A94">
        <v>71</v>
      </c>
      <c r="B94" t="s">
        <v>294</v>
      </c>
      <c r="C94" t="s">
        <v>530</v>
      </c>
      <c r="D94">
        <v>4</v>
      </c>
      <c r="E94">
        <v>71004</v>
      </c>
      <c r="F94" s="2">
        <v>9</v>
      </c>
      <c r="G94" s="2">
        <v>1</v>
      </c>
      <c r="H94" s="2">
        <v>3</v>
      </c>
      <c r="I94" s="6">
        <v>40</v>
      </c>
      <c r="J94" t="s">
        <v>9</v>
      </c>
      <c r="K94" s="2">
        <v>3</v>
      </c>
      <c r="L94" s="2">
        <v>1</v>
      </c>
      <c r="M94" s="2">
        <v>1</v>
      </c>
      <c r="N94" s="2">
        <v>0</v>
      </c>
      <c r="O94" s="2">
        <v>0</v>
      </c>
      <c r="P94">
        <v>1337</v>
      </c>
      <c r="Q94" s="20">
        <v>2.8</v>
      </c>
      <c r="R94" s="24">
        <v>38.9</v>
      </c>
      <c r="S94" s="20">
        <v>52.9</v>
      </c>
      <c r="T94" s="20">
        <v>76.9</v>
      </c>
      <c r="U94" s="20">
        <v>0</v>
      </c>
      <c r="V94" s="20">
        <v>17.6</v>
      </c>
      <c r="W94" s="20">
        <v>0</v>
      </c>
      <c r="X94" s="20">
        <v>175.1</v>
      </c>
      <c r="Y94" s="20">
        <v>285</v>
      </c>
      <c r="Z94" s="23">
        <v>1</v>
      </c>
      <c r="AA94" s="22">
        <v>1</v>
      </c>
      <c r="AB94" s="22">
        <v>0</v>
      </c>
      <c r="AC94" s="22">
        <v>0</v>
      </c>
      <c r="AD94" s="22">
        <v>0</v>
      </c>
      <c r="AE94" s="20">
        <v>2.8</v>
      </c>
      <c r="AF94" s="20">
        <v>0</v>
      </c>
      <c r="AG94" s="20">
        <v>42.9</v>
      </c>
      <c r="AH94" s="20">
        <v>9.8</v>
      </c>
      <c r="AI94" s="20">
        <v>0</v>
      </c>
      <c r="AJ94" s="20">
        <v>76.9</v>
      </c>
      <c r="AK94" s="20">
        <v>2.8</v>
      </c>
      <c r="AL94" s="20">
        <v>189.6</v>
      </c>
      <c r="AM94" s="20">
        <v>472</v>
      </c>
      <c r="AN94" s="20">
        <v>299.7</v>
      </c>
      <c r="AO94" s="20">
        <v>474.8</v>
      </c>
      <c r="AP94" s="20">
        <v>0</v>
      </c>
      <c r="AQ94" s="20">
        <v>186.3</v>
      </c>
      <c r="AR94" s="20">
        <v>186.8</v>
      </c>
      <c r="AS94" s="1">
        <f t="shared" si="1"/>
      </c>
    </row>
    <row r="95" spans="1:45" ht="12">
      <c r="A95">
        <v>71</v>
      </c>
      <c r="B95" t="s">
        <v>294</v>
      </c>
      <c r="C95" t="s">
        <v>530</v>
      </c>
      <c r="D95">
        <v>5</v>
      </c>
      <c r="E95">
        <v>71005</v>
      </c>
      <c r="F95" s="2">
        <v>9</v>
      </c>
      <c r="G95" s="2">
        <v>1</v>
      </c>
      <c r="H95" s="2">
        <v>4</v>
      </c>
      <c r="I95" s="6">
        <v>99</v>
      </c>
      <c r="J95" t="s">
        <v>641</v>
      </c>
      <c r="K95" s="2">
        <v>5</v>
      </c>
      <c r="L95" s="2">
        <v>2</v>
      </c>
      <c r="M95" s="2">
        <v>0</v>
      </c>
      <c r="N95" s="2">
        <v>0</v>
      </c>
      <c r="O95" s="2">
        <v>0</v>
      </c>
      <c r="P95">
        <v>3289</v>
      </c>
      <c r="Q95" s="20">
        <v>1.7</v>
      </c>
      <c r="R95" s="24">
        <v>0</v>
      </c>
      <c r="S95" s="20">
        <v>1.7</v>
      </c>
      <c r="T95" s="20">
        <v>0</v>
      </c>
      <c r="U95" s="20">
        <v>0</v>
      </c>
      <c r="V95" s="20">
        <v>10</v>
      </c>
      <c r="W95" s="20">
        <v>0</v>
      </c>
      <c r="X95" s="20">
        <v>2.6</v>
      </c>
      <c r="Y95" s="20">
        <v>0</v>
      </c>
      <c r="Z95" s="23">
        <v>0</v>
      </c>
      <c r="AA95" s="22">
        <v>0</v>
      </c>
      <c r="AB95" s="22">
        <v>0</v>
      </c>
      <c r="AC95" s="22">
        <v>0</v>
      </c>
      <c r="AD95" s="22">
        <v>1</v>
      </c>
      <c r="AE95" s="20">
        <v>1.7</v>
      </c>
      <c r="AF95" s="20">
        <v>0</v>
      </c>
      <c r="AG95" s="20">
        <v>0</v>
      </c>
      <c r="AH95" s="20">
        <v>1.7</v>
      </c>
      <c r="AI95" s="20">
        <v>0</v>
      </c>
      <c r="AJ95" s="20">
        <v>0</v>
      </c>
      <c r="AK95" s="20">
        <v>10</v>
      </c>
      <c r="AL95" s="20">
        <v>13.7</v>
      </c>
      <c r="AM95" s="20">
        <v>11.8</v>
      </c>
      <c r="AN95" s="20">
        <v>11</v>
      </c>
      <c r="AO95" s="20">
        <v>13.5</v>
      </c>
      <c r="AP95" s="20">
        <v>0</v>
      </c>
      <c r="AQ95" s="20">
        <v>11.7</v>
      </c>
      <c r="AR95" s="20">
        <v>12</v>
      </c>
      <c r="AS95" s="1">
        <f t="shared" si="1"/>
      </c>
    </row>
    <row r="96" spans="1:45" ht="12">
      <c r="A96">
        <v>71</v>
      </c>
      <c r="B96" t="s">
        <v>294</v>
      </c>
      <c r="C96" t="s">
        <v>530</v>
      </c>
      <c r="D96">
        <v>6</v>
      </c>
      <c r="E96">
        <v>71006</v>
      </c>
      <c r="F96" s="2">
        <v>9</v>
      </c>
      <c r="G96" s="2">
        <v>1</v>
      </c>
      <c r="H96" s="2">
        <v>3</v>
      </c>
      <c r="I96" s="6">
        <v>40</v>
      </c>
      <c r="J96" t="s">
        <v>9</v>
      </c>
      <c r="K96" s="2">
        <v>5</v>
      </c>
      <c r="L96" s="2">
        <v>2</v>
      </c>
      <c r="M96" s="2">
        <v>1</v>
      </c>
      <c r="N96" s="2">
        <v>0</v>
      </c>
      <c r="O96" s="2">
        <v>0</v>
      </c>
      <c r="P96">
        <v>1337</v>
      </c>
      <c r="Q96" s="20">
        <v>103.5</v>
      </c>
      <c r="R96" s="24">
        <v>74.8</v>
      </c>
      <c r="S96" s="20">
        <v>30.4</v>
      </c>
      <c r="T96" s="20">
        <v>0.2</v>
      </c>
      <c r="U96" s="20">
        <v>0</v>
      </c>
      <c r="V96" s="20">
        <v>26.1</v>
      </c>
      <c r="W96" s="20">
        <v>11.2</v>
      </c>
      <c r="X96" s="20">
        <v>2.6</v>
      </c>
      <c r="Y96" s="20">
        <v>0</v>
      </c>
      <c r="Z96" s="23">
        <v>0</v>
      </c>
      <c r="AA96" s="22">
        <v>0</v>
      </c>
      <c r="AB96" s="22">
        <v>0</v>
      </c>
      <c r="AC96" s="22">
        <v>1</v>
      </c>
      <c r="AD96" s="22">
        <v>0</v>
      </c>
      <c r="AE96" s="20">
        <v>5.3</v>
      </c>
      <c r="AF96" s="20">
        <v>1.1</v>
      </c>
      <c r="AG96" s="20">
        <v>0</v>
      </c>
      <c r="AH96" s="20">
        <v>30.4</v>
      </c>
      <c r="AI96" s="20">
        <v>0</v>
      </c>
      <c r="AJ96" s="20">
        <v>0.2</v>
      </c>
      <c r="AK96" s="20">
        <v>2.5</v>
      </c>
      <c r="AL96" s="20">
        <v>247</v>
      </c>
      <c r="AM96" s="20">
        <v>143.3</v>
      </c>
      <c r="AN96" s="20">
        <v>244.2</v>
      </c>
      <c r="AO96" s="20">
        <v>246.8</v>
      </c>
      <c r="AP96" s="20">
        <v>0</v>
      </c>
      <c r="AQ96" s="20">
        <v>142.7</v>
      </c>
      <c r="AR96" s="20">
        <v>143.5</v>
      </c>
      <c r="AS96" s="1">
        <f t="shared" si="1"/>
      </c>
    </row>
    <row r="97" spans="1:45" ht="12">
      <c r="A97">
        <v>71</v>
      </c>
      <c r="B97" t="s">
        <v>294</v>
      </c>
      <c r="C97" t="s">
        <v>530</v>
      </c>
      <c r="D97">
        <v>7</v>
      </c>
      <c r="E97">
        <v>71007</v>
      </c>
      <c r="F97" s="2">
        <v>9</v>
      </c>
      <c r="G97" s="2">
        <v>1</v>
      </c>
      <c r="H97" s="2">
        <v>3</v>
      </c>
      <c r="I97" s="6">
        <v>40</v>
      </c>
      <c r="J97" t="s">
        <v>9</v>
      </c>
      <c r="K97" s="2">
        <v>5</v>
      </c>
      <c r="L97" s="2">
        <v>2</v>
      </c>
      <c r="M97" s="2">
        <v>1</v>
      </c>
      <c r="N97" s="2">
        <v>0</v>
      </c>
      <c r="O97" s="2">
        <v>0</v>
      </c>
      <c r="P97">
        <v>1337</v>
      </c>
      <c r="Q97" s="20">
        <v>12.8</v>
      </c>
      <c r="R97" s="24">
        <v>0</v>
      </c>
      <c r="S97" s="20">
        <v>4.1</v>
      </c>
      <c r="T97" s="20">
        <v>0</v>
      </c>
      <c r="U97" s="20">
        <v>0</v>
      </c>
      <c r="V97" s="20">
        <v>1.2</v>
      </c>
      <c r="W97" s="20">
        <v>0</v>
      </c>
      <c r="X97" s="20">
        <v>14.3</v>
      </c>
      <c r="Y97" s="20">
        <v>0</v>
      </c>
      <c r="Z97" s="23">
        <v>0</v>
      </c>
      <c r="AA97" s="22">
        <v>0</v>
      </c>
      <c r="AB97" s="22">
        <v>0</v>
      </c>
      <c r="AC97" s="22">
        <v>0</v>
      </c>
      <c r="AD97" s="22">
        <v>1</v>
      </c>
      <c r="AE97" s="20">
        <v>12.8</v>
      </c>
      <c r="AF97" s="20">
        <v>0</v>
      </c>
      <c r="AG97" s="20">
        <v>2.8</v>
      </c>
      <c r="AH97" s="20">
        <v>1.1</v>
      </c>
      <c r="AI97" s="20">
        <v>0</v>
      </c>
      <c r="AJ97" s="20">
        <v>0</v>
      </c>
      <c r="AK97" s="20">
        <v>1</v>
      </c>
      <c r="AL97" s="20">
        <v>18.4</v>
      </c>
      <c r="AM97" s="20">
        <v>5.5</v>
      </c>
      <c r="AN97" s="20">
        <v>4</v>
      </c>
      <c r="AO97" s="20">
        <v>18.3</v>
      </c>
      <c r="AP97" s="20">
        <v>0</v>
      </c>
      <c r="AQ97" s="20">
        <v>5.3</v>
      </c>
      <c r="AR97" s="20">
        <v>5.6</v>
      </c>
      <c r="AS97" s="1">
        <f t="shared" si="1"/>
      </c>
    </row>
    <row r="98" spans="1:45" ht="12">
      <c r="A98">
        <v>71</v>
      </c>
      <c r="B98" t="s">
        <v>294</v>
      </c>
      <c r="C98" t="s">
        <v>530</v>
      </c>
      <c r="D98">
        <v>8</v>
      </c>
      <c r="E98">
        <v>71008</v>
      </c>
      <c r="F98" s="2">
        <v>9</v>
      </c>
      <c r="G98" s="2">
        <v>1</v>
      </c>
      <c r="H98" s="2">
        <v>4</v>
      </c>
      <c r="I98" s="6">
        <v>44</v>
      </c>
      <c r="J98" t="s">
        <v>147</v>
      </c>
      <c r="K98" s="2">
        <v>9</v>
      </c>
      <c r="L98" s="2">
        <v>1</v>
      </c>
      <c r="M98" s="2">
        <v>1</v>
      </c>
      <c r="N98" s="2">
        <v>0</v>
      </c>
      <c r="O98" s="2">
        <v>0</v>
      </c>
      <c r="P98">
        <v>3289</v>
      </c>
      <c r="Q98" s="20">
        <v>63.1</v>
      </c>
      <c r="R98" s="24">
        <v>98.1</v>
      </c>
      <c r="S98" s="20">
        <v>144.4</v>
      </c>
      <c r="T98" s="20">
        <v>166.7</v>
      </c>
      <c r="U98" s="20">
        <v>0</v>
      </c>
      <c r="V98" s="20">
        <v>38.8</v>
      </c>
      <c r="W98" s="20">
        <v>19.7</v>
      </c>
      <c r="X98" s="20">
        <v>33.5</v>
      </c>
      <c r="Y98" s="20">
        <v>2240.9</v>
      </c>
      <c r="Z98" s="23">
        <v>1</v>
      </c>
      <c r="AA98" s="22">
        <v>1</v>
      </c>
      <c r="AB98" s="22">
        <v>0</v>
      </c>
      <c r="AC98" s="22">
        <v>0</v>
      </c>
      <c r="AD98" s="22">
        <v>0</v>
      </c>
      <c r="AE98" s="20">
        <v>30.5</v>
      </c>
      <c r="AF98" s="20">
        <v>0</v>
      </c>
      <c r="AG98" s="20">
        <v>104.2</v>
      </c>
      <c r="AH98" s="20">
        <v>40.1</v>
      </c>
      <c r="AI98" s="20">
        <v>0</v>
      </c>
      <c r="AJ98" s="20">
        <v>166.6</v>
      </c>
      <c r="AK98" s="20">
        <v>5.1</v>
      </c>
      <c r="AL98" s="20">
        <v>531.5</v>
      </c>
      <c r="AM98" s="20">
        <v>2709.4</v>
      </c>
      <c r="AN98" s="20">
        <v>2739</v>
      </c>
      <c r="AO98" s="20">
        <v>2772.5</v>
      </c>
      <c r="AP98" s="20">
        <v>0</v>
      </c>
      <c r="AQ98" s="20">
        <v>467.7</v>
      </c>
      <c r="AR98" s="20">
        <v>468.4</v>
      </c>
      <c r="AS98" s="1">
        <f t="shared" si="1"/>
      </c>
    </row>
    <row r="99" spans="1:45" ht="12">
      <c r="A99">
        <v>71</v>
      </c>
      <c r="B99" t="s">
        <v>294</v>
      </c>
      <c r="C99" t="s">
        <v>530</v>
      </c>
      <c r="D99">
        <v>9</v>
      </c>
      <c r="E99">
        <v>71009</v>
      </c>
      <c r="F99" s="2">
        <v>9</v>
      </c>
      <c r="G99" s="2">
        <v>1</v>
      </c>
      <c r="H99" s="2">
        <v>3</v>
      </c>
      <c r="I99" s="6">
        <v>4</v>
      </c>
      <c r="J99" t="s">
        <v>215</v>
      </c>
      <c r="K99" s="2">
        <v>7</v>
      </c>
      <c r="L99" s="2">
        <v>1</v>
      </c>
      <c r="M99" s="2">
        <v>0</v>
      </c>
      <c r="N99" s="2">
        <v>0</v>
      </c>
      <c r="O99" s="2">
        <v>0</v>
      </c>
      <c r="P99">
        <v>1337</v>
      </c>
      <c r="Q99" s="20">
        <v>12.6</v>
      </c>
      <c r="R99" s="24">
        <v>269.1</v>
      </c>
      <c r="S99" s="20">
        <v>117.9</v>
      </c>
      <c r="T99" s="20">
        <v>73.4</v>
      </c>
      <c r="U99" s="20">
        <v>0</v>
      </c>
      <c r="V99" s="20">
        <v>77.9</v>
      </c>
      <c r="W99" s="20">
        <v>2.7</v>
      </c>
      <c r="X99" s="20">
        <v>119.8</v>
      </c>
      <c r="Y99" s="20">
        <v>577.1</v>
      </c>
      <c r="Z99" s="23">
        <v>1</v>
      </c>
      <c r="AA99" s="22">
        <v>1</v>
      </c>
      <c r="AB99" s="22">
        <v>0</v>
      </c>
      <c r="AC99" s="22">
        <v>0</v>
      </c>
      <c r="AD99" s="22">
        <v>0</v>
      </c>
      <c r="AE99" s="20">
        <v>12.6</v>
      </c>
      <c r="AF99" s="20">
        <v>0</v>
      </c>
      <c r="AG99" s="20">
        <v>103.2</v>
      </c>
      <c r="AH99" s="20">
        <v>14.7</v>
      </c>
      <c r="AI99" s="20">
        <v>0</v>
      </c>
      <c r="AJ99" s="20">
        <v>73.4</v>
      </c>
      <c r="AK99" s="20">
        <v>2.8</v>
      </c>
      <c r="AL99" s="20">
        <v>554.5</v>
      </c>
      <c r="AM99" s="20">
        <v>1118.9</v>
      </c>
      <c r="AN99" s="20">
        <v>1011.7</v>
      </c>
      <c r="AO99" s="20">
        <v>1131.5</v>
      </c>
      <c r="AP99" s="20">
        <v>0</v>
      </c>
      <c r="AQ99" s="20">
        <v>541</v>
      </c>
      <c r="AR99" s="20">
        <v>541.9</v>
      </c>
      <c r="AS99" s="1">
        <f t="shared" si="1"/>
      </c>
    </row>
    <row r="100" spans="1:45" ht="12">
      <c r="A100">
        <v>71</v>
      </c>
      <c r="B100" t="s">
        <v>294</v>
      </c>
      <c r="C100" t="s">
        <v>530</v>
      </c>
      <c r="D100">
        <v>10</v>
      </c>
      <c r="E100">
        <v>71010</v>
      </c>
      <c r="F100" s="2">
        <v>9</v>
      </c>
      <c r="G100" s="2">
        <v>1</v>
      </c>
      <c r="H100" s="2">
        <v>3</v>
      </c>
      <c r="I100" s="6">
        <v>4</v>
      </c>
      <c r="J100" t="s">
        <v>215</v>
      </c>
      <c r="K100" s="2">
        <v>7</v>
      </c>
      <c r="L100" s="2">
        <v>2</v>
      </c>
      <c r="M100" s="2">
        <v>1</v>
      </c>
      <c r="N100" s="2">
        <v>1</v>
      </c>
      <c r="O100" s="2">
        <v>0</v>
      </c>
      <c r="P100">
        <v>1337</v>
      </c>
      <c r="Q100" s="20">
        <v>48.8</v>
      </c>
      <c r="R100" s="24">
        <v>509.8</v>
      </c>
      <c r="S100" s="20">
        <v>225.2</v>
      </c>
      <c r="T100" s="20">
        <v>98.4</v>
      </c>
      <c r="U100" s="20">
        <v>0</v>
      </c>
      <c r="V100" s="20">
        <v>100.5</v>
      </c>
      <c r="W100" s="20">
        <v>34.3</v>
      </c>
      <c r="X100" s="20">
        <v>230.1</v>
      </c>
      <c r="Y100" s="20">
        <v>476.3</v>
      </c>
      <c r="Z100" s="23">
        <v>1</v>
      </c>
      <c r="AA100" s="22">
        <v>1</v>
      </c>
      <c r="AB100" s="22">
        <v>0</v>
      </c>
      <c r="AC100" s="22">
        <v>0</v>
      </c>
      <c r="AD100" s="22">
        <v>0</v>
      </c>
      <c r="AE100" s="20">
        <v>11.7</v>
      </c>
      <c r="AF100" s="20">
        <v>0</v>
      </c>
      <c r="AG100" s="20">
        <v>194.9</v>
      </c>
      <c r="AH100" s="20">
        <v>30.1</v>
      </c>
      <c r="AI100" s="20">
        <v>0</v>
      </c>
      <c r="AJ100" s="20">
        <v>95.4</v>
      </c>
      <c r="AK100" s="20">
        <v>12.6</v>
      </c>
      <c r="AL100" s="20">
        <v>1017.3</v>
      </c>
      <c r="AM100" s="20">
        <v>1444.9</v>
      </c>
      <c r="AN100" s="20">
        <v>1263.6</v>
      </c>
      <c r="AO100" s="20">
        <v>1493.7</v>
      </c>
      <c r="AP100" s="20">
        <v>0</v>
      </c>
      <c r="AQ100" s="20">
        <v>968.2</v>
      </c>
      <c r="AR100" s="20">
        <v>968.5</v>
      </c>
      <c r="AS100" s="1">
        <f t="shared" si="1"/>
      </c>
    </row>
    <row r="101" spans="1:45" ht="12">
      <c r="A101">
        <v>71</v>
      </c>
      <c r="B101" t="s">
        <v>294</v>
      </c>
      <c r="C101" t="s">
        <v>530</v>
      </c>
      <c r="D101">
        <v>11</v>
      </c>
      <c r="E101">
        <v>71011</v>
      </c>
      <c r="F101" s="2">
        <v>9</v>
      </c>
      <c r="G101" s="2">
        <v>1</v>
      </c>
      <c r="H101" s="2">
        <v>3</v>
      </c>
      <c r="I101" s="6">
        <v>4</v>
      </c>
      <c r="J101" t="s">
        <v>215</v>
      </c>
      <c r="K101" s="2">
        <v>5</v>
      </c>
      <c r="L101" s="2">
        <v>2</v>
      </c>
      <c r="M101" s="2">
        <v>0</v>
      </c>
      <c r="N101" s="2">
        <v>0</v>
      </c>
      <c r="O101" s="2">
        <v>0</v>
      </c>
      <c r="P101">
        <v>1337</v>
      </c>
      <c r="Q101" s="20">
        <v>0</v>
      </c>
      <c r="R101" s="24">
        <v>0</v>
      </c>
      <c r="S101" s="20">
        <v>22</v>
      </c>
      <c r="T101" s="20">
        <v>9.1</v>
      </c>
      <c r="U101" s="20">
        <v>0</v>
      </c>
      <c r="V101" s="20">
        <v>7.3</v>
      </c>
      <c r="W101" s="20">
        <v>0.1</v>
      </c>
      <c r="X101" s="20">
        <v>8.5</v>
      </c>
      <c r="Y101" s="20">
        <v>0</v>
      </c>
      <c r="Z101" s="23">
        <v>0</v>
      </c>
      <c r="AA101" s="22">
        <v>0</v>
      </c>
      <c r="AB101" s="22">
        <v>0</v>
      </c>
      <c r="AC101" s="22">
        <v>0</v>
      </c>
      <c r="AD101" s="22">
        <v>1</v>
      </c>
      <c r="AE101" s="20">
        <v>0</v>
      </c>
      <c r="AF101" s="20">
        <v>0</v>
      </c>
      <c r="AG101" s="20">
        <v>10.1</v>
      </c>
      <c r="AH101" s="20">
        <v>11.7</v>
      </c>
      <c r="AI101" s="20">
        <v>0</v>
      </c>
      <c r="AJ101" s="20">
        <v>9.1</v>
      </c>
      <c r="AK101" s="20">
        <v>0.6</v>
      </c>
      <c r="AL101" s="20">
        <v>38.8</v>
      </c>
      <c r="AM101" s="20">
        <v>38.8</v>
      </c>
      <c r="AN101" s="20">
        <v>30.2</v>
      </c>
      <c r="AO101" s="20">
        <v>38.8</v>
      </c>
      <c r="AP101" s="20">
        <v>0</v>
      </c>
      <c r="AQ101" s="20">
        <v>38.5</v>
      </c>
      <c r="AR101" s="20">
        <v>38.8</v>
      </c>
      <c r="AS101" s="1">
        <f t="shared" si="1"/>
      </c>
    </row>
    <row r="102" spans="1:45" ht="12">
      <c r="A102">
        <v>71</v>
      </c>
      <c r="B102" t="s">
        <v>294</v>
      </c>
      <c r="C102" t="s">
        <v>530</v>
      </c>
      <c r="D102">
        <v>12</v>
      </c>
      <c r="E102">
        <v>71012</v>
      </c>
      <c r="F102" s="2">
        <v>9</v>
      </c>
      <c r="G102" s="2">
        <v>1</v>
      </c>
      <c r="H102" s="2">
        <v>2</v>
      </c>
      <c r="I102" s="6">
        <v>44</v>
      </c>
      <c r="J102" t="s">
        <v>147</v>
      </c>
      <c r="K102" s="2">
        <v>7</v>
      </c>
      <c r="L102" s="2">
        <v>2</v>
      </c>
      <c r="M102" s="2">
        <v>0</v>
      </c>
      <c r="N102" s="2">
        <v>0</v>
      </c>
      <c r="O102" s="2">
        <v>0</v>
      </c>
      <c r="P102">
        <v>7628</v>
      </c>
      <c r="Q102" s="20">
        <v>0</v>
      </c>
      <c r="R102" s="24">
        <v>40.8</v>
      </c>
      <c r="S102" s="20">
        <v>40.8</v>
      </c>
      <c r="T102" s="20">
        <v>8.6</v>
      </c>
      <c r="U102" s="20">
        <v>0</v>
      </c>
      <c r="V102" s="20">
        <v>12.8</v>
      </c>
      <c r="W102" s="20">
        <v>13.5</v>
      </c>
      <c r="X102" s="20">
        <v>25.7</v>
      </c>
      <c r="Y102" s="20">
        <v>367.2</v>
      </c>
      <c r="Z102" s="23">
        <v>1</v>
      </c>
      <c r="AA102" s="22">
        <v>1</v>
      </c>
      <c r="AB102" s="22">
        <v>0</v>
      </c>
      <c r="AC102" s="22">
        <v>0</v>
      </c>
      <c r="AD102" s="22">
        <v>0</v>
      </c>
      <c r="AE102" s="20">
        <v>0</v>
      </c>
      <c r="AF102" s="20">
        <v>0</v>
      </c>
      <c r="AG102" s="20">
        <v>30.9</v>
      </c>
      <c r="AH102" s="20">
        <v>9.7</v>
      </c>
      <c r="AI102" s="20">
        <v>0</v>
      </c>
      <c r="AJ102" s="20">
        <v>8.6</v>
      </c>
      <c r="AK102" s="20">
        <v>1.1</v>
      </c>
      <c r="AL102" s="20">
        <v>116.9</v>
      </c>
      <c r="AM102" s="20">
        <v>484.1</v>
      </c>
      <c r="AN102" s="20">
        <v>458.3</v>
      </c>
      <c r="AO102" s="20">
        <v>484.1</v>
      </c>
      <c r="AP102" s="20">
        <v>0</v>
      </c>
      <c r="AQ102" s="20">
        <v>116.5</v>
      </c>
      <c r="AR102" s="20">
        <v>116.9</v>
      </c>
      <c r="AS102" s="1">
        <f t="shared" si="1"/>
      </c>
    </row>
    <row r="103" spans="1:45" ht="12">
      <c r="A103">
        <v>71</v>
      </c>
      <c r="B103" t="s">
        <v>294</v>
      </c>
      <c r="C103" t="s">
        <v>530</v>
      </c>
      <c r="D103">
        <v>13</v>
      </c>
      <c r="E103">
        <v>71013</v>
      </c>
      <c r="F103" s="2">
        <v>9</v>
      </c>
      <c r="G103" s="2">
        <v>2</v>
      </c>
      <c r="H103" s="2">
        <v>3</v>
      </c>
      <c r="I103" s="6">
        <v>98</v>
      </c>
      <c r="J103" t="s">
        <v>640</v>
      </c>
      <c r="K103" s="2">
        <v>3</v>
      </c>
      <c r="L103" s="2">
        <v>2</v>
      </c>
      <c r="M103" s="2">
        <v>0</v>
      </c>
      <c r="N103" s="2">
        <v>0</v>
      </c>
      <c r="O103" s="2">
        <v>0</v>
      </c>
      <c r="P103">
        <v>1337</v>
      </c>
      <c r="Q103" s="20">
        <v>0</v>
      </c>
      <c r="R103" s="24">
        <v>9.2</v>
      </c>
      <c r="S103" s="20">
        <v>13.2</v>
      </c>
      <c r="T103" s="20">
        <v>0</v>
      </c>
      <c r="U103" s="20">
        <v>0</v>
      </c>
      <c r="V103" s="20">
        <v>8</v>
      </c>
      <c r="W103" s="20">
        <v>0</v>
      </c>
      <c r="X103" s="20">
        <v>6.7</v>
      </c>
      <c r="Y103" s="20">
        <v>1220.5</v>
      </c>
      <c r="Z103" s="23">
        <v>1</v>
      </c>
      <c r="AA103" s="22">
        <v>1</v>
      </c>
      <c r="AB103" s="22">
        <v>0</v>
      </c>
      <c r="AC103" s="22">
        <v>0</v>
      </c>
      <c r="AD103" s="22">
        <v>0</v>
      </c>
      <c r="AE103" s="20">
        <v>0</v>
      </c>
      <c r="AF103" s="20">
        <v>0</v>
      </c>
      <c r="AG103" s="20">
        <v>11.1</v>
      </c>
      <c r="AH103" s="20">
        <v>2</v>
      </c>
      <c r="AI103" s="20">
        <v>0</v>
      </c>
      <c r="AJ103" s="20">
        <v>0</v>
      </c>
      <c r="AK103" s="20">
        <v>3</v>
      </c>
      <c r="AL103" s="20">
        <v>30.6</v>
      </c>
      <c r="AM103" s="20">
        <v>1251.2</v>
      </c>
      <c r="AN103" s="20">
        <v>1244.4</v>
      </c>
      <c r="AO103" s="20">
        <v>1251.2</v>
      </c>
      <c r="AP103" s="20">
        <v>0</v>
      </c>
      <c r="AQ103" s="20">
        <v>30.4</v>
      </c>
      <c r="AR103" s="20">
        <v>30.6</v>
      </c>
      <c r="AS103" s="1">
        <f t="shared" si="1"/>
      </c>
    </row>
    <row r="104" spans="1:45" ht="12">
      <c r="A104">
        <v>71</v>
      </c>
      <c r="B104" t="s">
        <v>294</v>
      </c>
      <c r="C104" t="s">
        <v>530</v>
      </c>
      <c r="D104">
        <v>14</v>
      </c>
      <c r="E104">
        <v>71014</v>
      </c>
      <c r="F104" s="2">
        <v>9</v>
      </c>
      <c r="G104" s="2">
        <v>1</v>
      </c>
      <c r="H104" s="2">
        <v>4</v>
      </c>
      <c r="I104" s="6">
        <v>40</v>
      </c>
      <c r="J104" t="s">
        <v>9</v>
      </c>
      <c r="K104" s="2">
        <v>5</v>
      </c>
      <c r="L104" s="2">
        <v>2</v>
      </c>
      <c r="M104" s="2">
        <v>1</v>
      </c>
      <c r="N104" s="2">
        <v>0</v>
      </c>
      <c r="O104" s="2">
        <v>0</v>
      </c>
      <c r="P104">
        <v>3289</v>
      </c>
      <c r="Q104" s="20">
        <v>0</v>
      </c>
      <c r="R104" s="24">
        <v>0</v>
      </c>
      <c r="S104" s="20">
        <v>4.2</v>
      </c>
      <c r="T104" s="20">
        <v>0.1</v>
      </c>
      <c r="U104" s="20">
        <v>0</v>
      </c>
      <c r="V104" s="20">
        <v>2.6</v>
      </c>
      <c r="W104" s="20">
        <v>0</v>
      </c>
      <c r="X104" s="20">
        <v>2</v>
      </c>
      <c r="Y104" s="20">
        <v>0</v>
      </c>
      <c r="Z104" s="23">
        <v>0</v>
      </c>
      <c r="AA104" s="22">
        <v>0</v>
      </c>
      <c r="AB104" s="22">
        <v>0</v>
      </c>
      <c r="AC104" s="22">
        <v>0</v>
      </c>
      <c r="AD104" s="22">
        <v>1</v>
      </c>
      <c r="AE104" s="20">
        <v>0</v>
      </c>
      <c r="AF104" s="20">
        <v>0</v>
      </c>
      <c r="AG104" s="20">
        <v>1.7</v>
      </c>
      <c r="AH104" s="20">
        <v>2.3</v>
      </c>
      <c r="AI104" s="20">
        <v>0</v>
      </c>
      <c r="AJ104" s="20">
        <v>0.1</v>
      </c>
      <c r="AK104" s="20">
        <v>1.7</v>
      </c>
      <c r="AL104" s="20">
        <v>7.1</v>
      </c>
      <c r="AM104" s="20">
        <v>7.1</v>
      </c>
      <c r="AN104" s="20">
        <v>5.1</v>
      </c>
      <c r="AO104" s="20">
        <v>7.1</v>
      </c>
      <c r="AP104" s="20">
        <v>0</v>
      </c>
      <c r="AQ104" s="20">
        <v>6.9</v>
      </c>
      <c r="AR104" s="20">
        <v>7.1</v>
      </c>
      <c r="AS104" s="1">
        <f t="shared" si="1"/>
      </c>
    </row>
    <row r="105" spans="1:45" ht="12">
      <c r="A105">
        <v>71</v>
      </c>
      <c r="B105" t="s">
        <v>294</v>
      </c>
      <c r="C105" t="s">
        <v>530</v>
      </c>
      <c r="D105">
        <v>15</v>
      </c>
      <c r="E105">
        <v>71015</v>
      </c>
      <c r="F105" s="2">
        <v>9</v>
      </c>
      <c r="G105" s="2">
        <v>1</v>
      </c>
      <c r="H105" s="2">
        <v>2</v>
      </c>
      <c r="I105" s="6">
        <v>4</v>
      </c>
      <c r="J105" t="s">
        <v>215</v>
      </c>
      <c r="K105" s="2">
        <v>7</v>
      </c>
      <c r="L105" s="2">
        <v>1</v>
      </c>
      <c r="M105" s="2">
        <v>1</v>
      </c>
      <c r="N105" s="2">
        <v>4</v>
      </c>
      <c r="O105" s="2">
        <v>0</v>
      </c>
      <c r="P105">
        <v>7628</v>
      </c>
      <c r="Q105" s="20">
        <v>1235.4</v>
      </c>
      <c r="R105" s="24">
        <v>430.4</v>
      </c>
      <c r="S105" s="20">
        <v>74.1</v>
      </c>
      <c r="T105" s="20">
        <v>4.6</v>
      </c>
      <c r="U105" s="20">
        <v>0</v>
      </c>
      <c r="V105" s="20">
        <v>64.4</v>
      </c>
      <c r="W105" s="20">
        <v>6.3</v>
      </c>
      <c r="X105" s="20">
        <v>278.8</v>
      </c>
      <c r="Y105" s="20">
        <v>309.1</v>
      </c>
      <c r="Z105" s="23">
        <v>1</v>
      </c>
      <c r="AA105" s="22">
        <v>1</v>
      </c>
      <c r="AB105" s="22">
        <v>0</v>
      </c>
      <c r="AC105" s="22">
        <v>0</v>
      </c>
      <c r="AD105" s="22">
        <v>0</v>
      </c>
      <c r="AE105" s="20">
        <v>201.5</v>
      </c>
      <c r="AF105" s="20">
        <v>820.4</v>
      </c>
      <c r="AG105" s="20">
        <v>57.7</v>
      </c>
      <c r="AH105" s="20">
        <v>16.4</v>
      </c>
      <c r="AI105" s="20">
        <v>0</v>
      </c>
      <c r="AJ105" s="20">
        <v>4.6</v>
      </c>
      <c r="AK105" s="20">
        <v>64.4</v>
      </c>
      <c r="AL105" s="20">
        <v>1815.6</v>
      </c>
      <c r="AM105" s="20">
        <v>889.2</v>
      </c>
      <c r="AN105" s="20">
        <v>1845.9</v>
      </c>
      <c r="AO105" s="20">
        <v>2124.6</v>
      </c>
      <c r="AP105" s="20">
        <v>0</v>
      </c>
      <c r="AQ105" s="20">
        <v>579.8</v>
      </c>
      <c r="AR105" s="20">
        <v>580.2</v>
      </c>
      <c r="AS105" s="1">
        <f t="shared" si="1"/>
      </c>
    </row>
    <row r="106" spans="1:45" ht="12">
      <c r="A106">
        <v>71</v>
      </c>
      <c r="B106" t="s">
        <v>294</v>
      </c>
      <c r="C106" t="s">
        <v>530</v>
      </c>
      <c r="D106">
        <v>16</v>
      </c>
      <c r="E106">
        <v>71016</v>
      </c>
      <c r="F106" s="2">
        <v>9</v>
      </c>
      <c r="G106" s="2">
        <v>2</v>
      </c>
      <c r="H106" s="2">
        <v>2</v>
      </c>
      <c r="I106" s="6">
        <v>97</v>
      </c>
      <c r="J106" t="s">
        <v>398</v>
      </c>
      <c r="K106" s="2">
        <v>5</v>
      </c>
      <c r="L106" s="2">
        <v>2</v>
      </c>
      <c r="M106" s="2">
        <v>0</v>
      </c>
      <c r="N106" s="2">
        <v>0</v>
      </c>
      <c r="O106" s="2">
        <v>0</v>
      </c>
      <c r="P106">
        <v>7628</v>
      </c>
      <c r="Q106" s="20">
        <v>0</v>
      </c>
      <c r="R106" s="24">
        <v>45.6</v>
      </c>
      <c r="S106" s="20">
        <v>0</v>
      </c>
      <c r="T106" s="20">
        <v>0</v>
      </c>
      <c r="U106" s="20">
        <v>0</v>
      </c>
      <c r="V106" s="20">
        <v>6.5</v>
      </c>
      <c r="W106" s="20">
        <v>0</v>
      </c>
      <c r="X106" s="20">
        <v>11.5</v>
      </c>
      <c r="Y106" s="20">
        <v>0</v>
      </c>
      <c r="Z106" s="23">
        <v>0</v>
      </c>
      <c r="AA106" s="22">
        <v>0</v>
      </c>
      <c r="AB106" s="22">
        <v>0</v>
      </c>
      <c r="AC106" s="22">
        <v>1</v>
      </c>
      <c r="AD106" s="22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6.1</v>
      </c>
      <c r="AL106" s="20">
        <v>52.3</v>
      </c>
      <c r="AM106" s="20">
        <v>52.3</v>
      </c>
      <c r="AN106" s="20">
        <v>40.8</v>
      </c>
      <c r="AO106" s="20">
        <v>52.3</v>
      </c>
      <c r="AP106" s="20">
        <v>0</v>
      </c>
      <c r="AQ106" s="20">
        <v>52.1</v>
      </c>
      <c r="AR106" s="20">
        <v>52.3</v>
      </c>
      <c r="AS106" s="1">
        <f t="shared" si="1"/>
      </c>
    </row>
    <row r="107" spans="1:45" ht="12">
      <c r="A107">
        <v>71</v>
      </c>
      <c r="B107" t="s">
        <v>294</v>
      </c>
      <c r="C107" t="s">
        <v>530</v>
      </c>
      <c r="D107">
        <v>17</v>
      </c>
      <c r="E107">
        <v>71017</v>
      </c>
      <c r="F107" s="2">
        <v>9</v>
      </c>
      <c r="G107" s="2">
        <v>1</v>
      </c>
      <c r="H107" s="2">
        <v>3</v>
      </c>
      <c r="I107" s="6">
        <v>41</v>
      </c>
      <c r="J107" t="s">
        <v>10</v>
      </c>
      <c r="K107" s="2">
        <v>5</v>
      </c>
      <c r="L107" s="2">
        <v>2</v>
      </c>
      <c r="M107" s="2">
        <v>0</v>
      </c>
      <c r="N107" s="2">
        <v>0</v>
      </c>
      <c r="O107" s="2">
        <v>0</v>
      </c>
      <c r="P107">
        <v>1337</v>
      </c>
      <c r="Q107" s="20">
        <v>0</v>
      </c>
      <c r="R107" s="24">
        <v>0</v>
      </c>
      <c r="S107" s="20">
        <v>36.4</v>
      </c>
      <c r="T107" s="20">
        <v>8.8</v>
      </c>
      <c r="U107" s="20">
        <v>0</v>
      </c>
      <c r="V107" s="20">
        <v>12</v>
      </c>
      <c r="W107" s="20">
        <v>0.2</v>
      </c>
      <c r="X107" s="20">
        <v>12.7</v>
      </c>
      <c r="Y107" s="20">
        <v>0</v>
      </c>
      <c r="Z107" s="23">
        <v>0</v>
      </c>
      <c r="AA107" s="22">
        <v>0</v>
      </c>
      <c r="AB107" s="22">
        <v>0</v>
      </c>
      <c r="AC107" s="22">
        <v>0</v>
      </c>
      <c r="AD107" s="22">
        <v>1</v>
      </c>
      <c r="AE107" s="20">
        <v>0</v>
      </c>
      <c r="AF107" s="20">
        <v>0</v>
      </c>
      <c r="AG107" s="20">
        <v>29.2</v>
      </c>
      <c r="AH107" s="20">
        <v>7</v>
      </c>
      <c r="AI107" s="20">
        <v>0</v>
      </c>
      <c r="AJ107" s="20">
        <v>8.8</v>
      </c>
      <c r="AK107" s="20">
        <v>1.3</v>
      </c>
      <c r="AL107" s="20">
        <v>57.8</v>
      </c>
      <c r="AM107" s="20">
        <v>57.8</v>
      </c>
      <c r="AN107" s="20">
        <v>45</v>
      </c>
      <c r="AO107" s="20">
        <v>57.8</v>
      </c>
      <c r="AP107" s="20">
        <v>0</v>
      </c>
      <c r="AQ107" s="20">
        <v>57.4</v>
      </c>
      <c r="AR107" s="20">
        <v>57.8</v>
      </c>
      <c r="AS107" s="1">
        <f t="shared" si="1"/>
      </c>
    </row>
    <row r="108" spans="1:45" ht="12">
      <c r="A108">
        <v>71</v>
      </c>
      <c r="B108" t="s">
        <v>294</v>
      </c>
      <c r="C108" t="s">
        <v>530</v>
      </c>
      <c r="D108">
        <v>18</v>
      </c>
      <c r="E108">
        <v>71018</v>
      </c>
      <c r="F108" s="2">
        <v>9</v>
      </c>
      <c r="G108" s="2">
        <v>1</v>
      </c>
      <c r="H108" s="2">
        <v>3</v>
      </c>
      <c r="I108" s="6">
        <v>40</v>
      </c>
      <c r="J108" t="s">
        <v>9</v>
      </c>
      <c r="K108" s="2">
        <v>5</v>
      </c>
      <c r="L108" s="2">
        <v>1</v>
      </c>
      <c r="M108" s="2">
        <v>1</v>
      </c>
      <c r="N108" s="2">
        <v>0</v>
      </c>
      <c r="O108" s="2">
        <v>0</v>
      </c>
      <c r="P108">
        <v>1337</v>
      </c>
      <c r="Q108" s="20">
        <v>3.6</v>
      </c>
      <c r="R108" s="24">
        <v>88.3</v>
      </c>
      <c r="S108" s="20">
        <v>24.7</v>
      </c>
      <c r="T108" s="20">
        <v>12.2</v>
      </c>
      <c r="U108" s="20">
        <v>0</v>
      </c>
      <c r="V108" s="20">
        <v>98.2</v>
      </c>
      <c r="W108" s="20">
        <v>0.2</v>
      </c>
      <c r="X108" s="20">
        <v>70.6</v>
      </c>
      <c r="Y108" s="20">
        <v>0</v>
      </c>
      <c r="Z108" s="23">
        <v>0</v>
      </c>
      <c r="AA108" s="22">
        <v>0</v>
      </c>
      <c r="AB108" s="22">
        <v>0</v>
      </c>
      <c r="AC108" s="22">
        <v>1</v>
      </c>
      <c r="AD108" s="22">
        <v>0</v>
      </c>
      <c r="AE108" s="20">
        <v>3.6</v>
      </c>
      <c r="AF108" s="20">
        <v>0</v>
      </c>
      <c r="AG108" s="20">
        <v>18.9</v>
      </c>
      <c r="AH108" s="20">
        <v>5.8</v>
      </c>
      <c r="AI108" s="20">
        <v>0</v>
      </c>
      <c r="AJ108" s="20">
        <v>12.2</v>
      </c>
      <c r="AK108" s="20">
        <v>26.9</v>
      </c>
      <c r="AL108" s="20">
        <v>227.8</v>
      </c>
      <c r="AM108" s="20">
        <v>224.2</v>
      </c>
      <c r="AN108" s="20">
        <v>157.2</v>
      </c>
      <c r="AO108" s="20">
        <v>227.8</v>
      </c>
      <c r="AP108" s="20">
        <v>0</v>
      </c>
      <c r="AQ108" s="20">
        <v>223.6</v>
      </c>
      <c r="AR108" s="20">
        <v>224.2</v>
      </c>
      <c r="AS108" s="1">
        <f t="shared" si="1"/>
      </c>
    </row>
    <row r="109" spans="1:45" ht="12">
      <c r="A109">
        <v>71</v>
      </c>
      <c r="B109" t="s">
        <v>294</v>
      </c>
      <c r="C109" t="s">
        <v>530</v>
      </c>
      <c r="D109">
        <v>19</v>
      </c>
      <c r="E109">
        <v>71019</v>
      </c>
      <c r="F109" s="2">
        <v>9</v>
      </c>
      <c r="G109" s="2">
        <v>1</v>
      </c>
      <c r="H109" s="2">
        <v>2</v>
      </c>
      <c r="I109" s="6">
        <v>45</v>
      </c>
      <c r="J109" t="s">
        <v>252</v>
      </c>
      <c r="K109" s="2">
        <v>9</v>
      </c>
      <c r="L109" s="2">
        <v>1</v>
      </c>
      <c r="M109" s="2">
        <v>1</v>
      </c>
      <c r="N109" s="2">
        <v>0</v>
      </c>
      <c r="O109" s="2">
        <v>0</v>
      </c>
      <c r="P109">
        <v>7628</v>
      </c>
      <c r="Q109" s="20">
        <v>127.2</v>
      </c>
      <c r="R109" s="24">
        <v>451.9</v>
      </c>
      <c r="S109" s="20">
        <v>162.8</v>
      </c>
      <c r="T109" s="20">
        <v>198.5</v>
      </c>
      <c r="U109" s="20">
        <v>41.1</v>
      </c>
      <c r="V109" s="20">
        <v>66.1</v>
      </c>
      <c r="W109" s="20">
        <v>20</v>
      </c>
      <c r="X109" s="20">
        <v>871.7</v>
      </c>
      <c r="Y109" s="20">
        <v>792.6</v>
      </c>
      <c r="Z109" s="23">
        <v>1</v>
      </c>
      <c r="AA109" s="22">
        <v>1</v>
      </c>
      <c r="AB109" s="22">
        <v>0</v>
      </c>
      <c r="AC109" s="22">
        <v>0</v>
      </c>
      <c r="AD109" s="22">
        <v>0</v>
      </c>
      <c r="AE109" s="20">
        <v>35.8</v>
      </c>
      <c r="AF109" s="20">
        <v>52.2</v>
      </c>
      <c r="AG109" s="20">
        <v>86.7</v>
      </c>
      <c r="AH109" s="20">
        <v>75.9</v>
      </c>
      <c r="AI109" s="20">
        <v>0</v>
      </c>
      <c r="AJ109" s="20">
        <v>198.5</v>
      </c>
      <c r="AK109" s="20">
        <v>13.3</v>
      </c>
      <c r="AL109" s="20">
        <v>1068.3</v>
      </c>
      <c r="AM109" s="20">
        <v>1733.7</v>
      </c>
      <c r="AN109" s="20">
        <v>989.2</v>
      </c>
      <c r="AO109" s="20">
        <v>1860.9</v>
      </c>
      <c r="AP109" s="20">
        <v>0</v>
      </c>
      <c r="AQ109" s="20">
        <v>940.4</v>
      </c>
      <c r="AR109" s="20">
        <v>941.1</v>
      </c>
      <c r="AS109" s="1">
        <f t="shared" si="1"/>
      </c>
    </row>
    <row r="110" spans="1:45" ht="12">
      <c r="A110">
        <v>71</v>
      </c>
      <c r="B110" t="s">
        <v>294</v>
      </c>
      <c r="C110" t="s">
        <v>530</v>
      </c>
      <c r="D110">
        <v>20</v>
      </c>
      <c r="E110">
        <v>71020</v>
      </c>
      <c r="F110" s="2">
        <v>9</v>
      </c>
      <c r="G110" s="2">
        <v>1</v>
      </c>
      <c r="H110" s="2">
        <v>2</v>
      </c>
      <c r="I110" s="6">
        <v>40</v>
      </c>
      <c r="J110" t="s">
        <v>9</v>
      </c>
      <c r="K110" s="2">
        <v>5</v>
      </c>
      <c r="L110" s="2">
        <v>2</v>
      </c>
      <c r="M110" s="2">
        <v>1</v>
      </c>
      <c r="N110" s="2">
        <v>0</v>
      </c>
      <c r="O110" s="2">
        <v>0</v>
      </c>
      <c r="P110">
        <v>7628</v>
      </c>
      <c r="Q110" s="20">
        <v>22.4</v>
      </c>
      <c r="R110" s="24">
        <v>0</v>
      </c>
      <c r="S110" s="20">
        <v>10.2</v>
      </c>
      <c r="T110" s="20">
        <v>8.6</v>
      </c>
      <c r="U110" s="20">
        <v>0</v>
      </c>
      <c r="V110" s="20">
        <v>3.2</v>
      </c>
      <c r="W110" s="20">
        <v>0.2</v>
      </c>
      <c r="X110" s="20">
        <v>20.9</v>
      </c>
      <c r="Y110" s="20">
        <v>0</v>
      </c>
      <c r="Z110" s="23">
        <v>0</v>
      </c>
      <c r="AA110" s="22">
        <v>0</v>
      </c>
      <c r="AB110" s="22">
        <v>0</v>
      </c>
      <c r="AC110" s="22">
        <v>0</v>
      </c>
      <c r="AD110" s="22">
        <v>1</v>
      </c>
      <c r="AE110" s="20">
        <v>2.8</v>
      </c>
      <c r="AF110" s="20">
        <v>11</v>
      </c>
      <c r="AG110" s="20">
        <v>5.3</v>
      </c>
      <c r="AH110" s="20">
        <v>4.8</v>
      </c>
      <c r="AI110" s="20">
        <v>0</v>
      </c>
      <c r="AJ110" s="20">
        <v>8.6</v>
      </c>
      <c r="AK110" s="20">
        <v>1</v>
      </c>
      <c r="AL110" s="20">
        <v>45.1</v>
      </c>
      <c r="AM110" s="20">
        <v>22.7</v>
      </c>
      <c r="AN110" s="20">
        <v>24.2</v>
      </c>
      <c r="AO110" s="20">
        <v>45.1</v>
      </c>
      <c r="AP110" s="20">
        <v>0</v>
      </c>
      <c r="AQ110" s="20">
        <v>22.2</v>
      </c>
      <c r="AR110" s="20">
        <v>22.7</v>
      </c>
      <c r="AS110" s="1">
        <f t="shared" si="1"/>
      </c>
    </row>
    <row r="111" spans="1:45" ht="12">
      <c r="A111">
        <v>71</v>
      </c>
      <c r="B111" t="s">
        <v>294</v>
      </c>
      <c r="C111" t="s">
        <v>530</v>
      </c>
      <c r="D111">
        <v>21</v>
      </c>
      <c r="E111">
        <v>71021</v>
      </c>
      <c r="F111" s="2">
        <v>9</v>
      </c>
      <c r="G111" s="2">
        <v>1</v>
      </c>
      <c r="H111" s="2">
        <v>2</v>
      </c>
      <c r="I111" s="6">
        <v>40</v>
      </c>
      <c r="J111" t="s">
        <v>9</v>
      </c>
      <c r="K111" s="2">
        <v>5</v>
      </c>
      <c r="L111" s="2">
        <v>2</v>
      </c>
      <c r="M111" s="2">
        <v>0</v>
      </c>
      <c r="N111" s="2">
        <v>0</v>
      </c>
      <c r="O111" s="2">
        <v>0</v>
      </c>
      <c r="P111">
        <v>7628</v>
      </c>
      <c r="Q111" s="20">
        <v>0.1</v>
      </c>
      <c r="R111" s="24">
        <v>0</v>
      </c>
      <c r="S111" s="20">
        <v>27.5</v>
      </c>
      <c r="T111" s="20">
        <v>12</v>
      </c>
      <c r="U111" s="20">
        <v>0</v>
      </c>
      <c r="V111" s="20">
        <v>12.8</v>
      </c>
      <c r="W111" s="20">
        <v>8.5</v>
      </c>
      <c r="X111" s="20">
        <v>13.3</v>
      </c>
      <c r="Y111" s="20">
        <v>0</v>
      </c>
      <c r="Z111" s="23">
        <v>0</v>
      </c>
      <c r="AA111" s="22">
        <v>0</v>
      </c>
      <c r="AB111" s="22">
        <v>0</v>
      </c>
      <c r="AC111" s="22">
        <v>0</v>
      </c>
      <c r="AD111" s="22">
        <v>1</v>
      </c>
      <c r="AE111" s="20">
        <v>0.1</v>
      </c>
      <c r="AF111" s="20">
        <v>0</v>
      </c>
      <c r="AG111" s="20">
        <v>21.4</v>
      </c>
      <c r="AH111" s="20">
        <v>6.1</v>
      </c>
      <c r="AI111" s="20">
        <v>0</v>
      </c>
      <c r="AJ111" s="20">
        <v>12</v>
      </c>
      <c r="AK111" s="20">
        <v>1.3</v>
      </c>
      <c r="AL111" s="20">
        <v>61.2</v>
      </c>
      <c r="AM111" s="20">
        <v>61</v>
      </c>
      <c r="AN111" s="20">
        <v>47.8</v>
      </c>
      <c r="AO111" s="20">
        <v>61.1</v>
      </c>
      <c r="AP111" s="20">
        <v>0</v>
      </c>
      <c r="AQ111" s="20">
        <v>60.8</v>
      </c>
      <c r="AR111" s="20">
        <v>61.1</v>
      </c>
      <c r="AS111" s="1">
        <f t="shared" si="1"/>
      </c>
    </row>
    <row r="112" spans="1:45" ht="12">
      <c r="A112">
        <v>71</v>
      </c>
      <c r="B112" t="s">
        <v>294</v>
      </c>
      <c r="C112" t="s">
        <v>530</v>
      </c>
      <c r="D112">
        <v>22</v>
      </c>
      <c r="E112">
        <v>71022</v>
      </c>
      <c r="F112" s="2">
        <v>9</v>
      </c>
      <c r="G112" s="2">
        <v>1</v>
      </c>
      <c r="H112" s="2">
        <v>3</v>
      </c>
      <c r="I112" s="6">
        <v>44</v>
      </c>
      <c r="J112" t="s">
        <v>147</v>
      </c>
      <c r="K112" s="2">
        <v>7</v>
      </c>
      <c r="L112" s="2">
        <v>2</v>
      </c>
      <c r="M112" s="2">
        <v>1</v>
      </c>
      <c r="N112" s="2">
        <v>0</v>
      </c>
      <c r="O112" s="2">
        <v>0</v>
      </c>
      <c r="P112">
        <v>1337</v>
      </c>
      <c r="Q112" s="20">
        <v>59</v>
      </c>
      <c r="R112" s="24">
        <v>0</v>
      </c>
      <c r="S112" s="20">
        <v>31.9</v>
      </c>
      <c r="T112" s="20">
        <v>0</v>
      </c>
      <c r="U112" s="20">
        <v>0</v>
      </c>
      <c r="V112" s="20">
        <v>16.5</v>
      </c>
      <c r="W112" s="20">
        <v>9.8</v>
      </c>
      <c r="X112" s="20">
        <v>3.8</v>
      </c>
      <c r="Y112" s="20">
        <v>71.9</v>
      </c>
      <c r="Z112" s="23">
        <v>1</v>
      </c>
      <c r="AA112" s="22">
        <v>0</v>
      </c>
      <c r="AB112" s="22">
        <v>1</v>
      </c>
      <c r="AC112" s="22">
        <v>0</v>
      </c>
      <c r="AD112" s="22">
        <v>0</v>
      </c>
      <c r="AE112" s="20">
        <v>57</v>
      </c>
      <c r="AF112" s="20">
        <v>0</v>
      </c>
      <c r="AG112" s="20">
        <v>26.1</v>
      </c>
      <c r="AH112" s="20">
        <v>5.6</v>
      </c>
      <c r="AI112" s="20">
        <v>0</v>
      </c>
      <c r="AJ112" s="20">
        <v>0</v>
      </c>
      <c r="AK112" s="20">
        <v>1.7</v>
      </c>
      <c r="AL112" s="20">
        <v>117.5</v>
      </c>
      <c r="AM112" s="20">
        <v>130.4</v>
      </c>
      <c r="AN112" s="20">
        <v>185.6</v>
      </c>
      <c r="AO112" s="20">
        <v>189.4</v>
      </c>
      <c r="AP112" s="20">
        <v>0</v>
      </c>
      <c r="AQ112" s="20">
        <v>58.2</v>
      </c>
      <c r="AR112" s="20">
        <v>58.5</v>
      </c>
      <c r="AS112" s="1">
        <f t="shared" si="1"/>
      </c>
    </row>
    <row r="113" spans="1:45" ht="12">
      <c r="A113">
        <v>71</v>
      </c>
      <c r="B113" t="s">
        <v>294</v>
      </c>
      <c r="C113" t="s">
        <v>530</v>
      </c>
      <c r="D113">
        <v>23</v>
      </c>
      <c r="E113">
        <v>71023</v>
      </c>
      <c r="F113" s="2">
        <v>9</v>
      </c>
      <c r="G113" s="2">
        <v>1</v>
      </c>
      <c r="H113" s="2">
        <v>3</v>
      </c>
      <c r="I113" s="6">
        <v>40</v>
      </c>
      <c r="J113" t="s">
        <v>9</v>
      </c>
      <c r="K113" s="2">
        <v>3</v>
      </c>
      <c r="L113" s="2">
        <v>2</v>
      </c>
      <c r="M113" s="2">
        <v>1</v>
      </c>
      <c r="N113" s="2">
        <v>0</v>
      </c>
      <c r="O113" s="2">
        <v>0</v>
      </c>
      <c r="P113">
        <v>1337</v>
      </c>
      <c r="Q113" s="20">
        <v>0</v>
      </c>
      <c r="R113" s="24">
        <v>67.4</v>
      </c>
      <c r="S113" s="20">
        <v>45.9</v>
      </c>
      <c r="T113" s="20">
        <v>19.4</v>
      </c>
      <c r="U113" s="20">
        <v>0</v>
      </c>
      <c r="V113" s="20">
        <v>11.8</v>
      </c>
      <c r="W113" s="20">
        <v>0.1</v>
      </c>
      <c r="X113" s="20">
        <v>14.2</v>
      </c>
      <c r="Y113" s="20">
        <v>303.8</v>
      </c>
      <c r="Z113" s="23">
        <v>1</v>
      </c>
      <c r="AA113" s="22">
        <v>1</v>
      </c>
      <c r="AB113" s="22">
        <v>0</v>
      </c>
      <c r="AC113" s="22">
        <v>0</v>
      </c>
      <c r="AD113" s="22">
        <v>0</v>
      </c>
      <c r="AE113" s="20">
        <v>0</v>
      </c>
      <c r="AF113" s="20">
        <v>0</v>
      </c>
      <c r="AG113" s="20">
        <v>39.1</v>
      </c>
      <c r="AH113" s="20">
        <v>6.6</v>
      </c>
      <c r="AI113" s="20">
        <v>0</v>
      </c>
      <c r="AJ113" s="20">
        <v>19.4</v>
      </c>
      <c r="AK113" s="20">
        <v>0.8</v>
      </c>
      <c r="AL113" s="20">
        <v>145.1</v>
      </c>
      <c r="AM113" s="20">
        <v>448.9</v>
      </c>
      <c r="AN113" s="20">
        <v>434.6</v>
      </c>
      <c r="AO113" s="20">
        <v>448.9</v>
      </c>
      <c r="AP113" s="20">
        <v>0</v>
      </c>
      <c r="AQ113" s="20">
        <v>144.6</v>
      </c>
      <c r="AR113" s="20">
        <v>145.1</v>
      </c>
      <c r="AS113" s="1">
        <f t="shared" si="1"/>
      </c>
    </row>
    <row r="114" spans="1:45" ht="12">
      <c r="A114">
        <v>71</v>
      </c>
      <c r="B114" t="s">
        <v>294</v>
      </c>
      <c r="C114" t="s">
        <v>530</v>
      </c>
      <c r="D114">
        <v>24</v>
      </c>
      <c r="E114">
        <v>71024</v>
      </c>
      <c r="F114" s="2">
        <v>9</v>
      </c>
      <c r="G114" s="2">
        <v>1</v>
      </c>
      <c r="H114" s="2">
        <v>3</v>
      </c>
      <c r="I114" s="6">
        <v>82</v>
      </c>
      <c r="J114" t="s">
        <v>516</v>
      </c>
      <c r="K114" s="2">
        <v>7</v>
      </c>
      <c r="L114" s="2">
        <v>2</v>
      </c>
      <c r="M114" s="2">
        <v>1</v>
      </c>
      <c r="N114" s="2">
        <v>0</v>
      </c>
      <c r="O114" s="2">
        <v>0</v>
      </c>
      <c r="P114">
        <v>1337</v>
      </c>
      <c r="Q114" s="20">
        <v>197.4</v>
      </c>
      <c r="R114" s="24">
        <v>296.2</v>
      </c>
      <c r="S114" s="20">
        <v>66.8</v>
      </c>
      <c r="T114" s="20">
        <v>49.8</v>
      </c>
      <c r="U114" s="20">
        <v>0</v>
      </c>
      <c r="V114" s="20">
        <v>58.3</v>
      </c>
      <c r="W114" s="20">
        <v>19</v>
      </c>
      <c r="X114" s="20">
        <v>43.1</v>
      </c>
      <c r="Y114" s="20">
        <v>133.8</v>
      </c>
      <c r="Z114" s="23">
        <v>1</v>
      </c>
      <c r="AA114" s="22">
        <v>1</v>
      </c>
      <c r="AB114" s="22">
        <v>0</v>
      </c>
      <c r="AC114" s="22">
        <v>0</v>
      </c>
      <c r="AD114" s="22">
        <v>0</v>
      </c>
      <c r="AE114" s="20">
        <v>31</v>
      </c>
      <c r="AF114" s="20">
        <v>13.7</v>
      </c>
      <c r="AG114" s="20">
        <v>33.4</v>
      </c>
      <c r="AH114" s="20">
        <v>33.4</v>
      </c>
      <c r="AI114" s="20">
        <v>0</v>
      </c>
      <c r="AJ114" s="20">
        <v>49.8</v>
      </c>
      <c r="AK114" s="20">
        <v>11</v>
      </c>
      <c r="AL114" s="20">
        <v>687.9</v>
      </c>
      <c r="AM114" s="20">
        <v>624.3</v>
      </c>
      <c r="AN114" s="20">
        <v>778.6</v>
      </c>
      <c r="AO114" s="20">
        <v>821.7</v>
      </c>
      <c r="AP114" s="20">
        <v>0</v>
      </c>
      <c r="AQ114" s="20">
        <v>490.1</v>
      </c>
      <c r="AR114" s="20">
        <v>490.5</v>
      </c>
      <c r="AS114" s="1">
        <f t="shared" si="1"/>
      </c>
    </row>
    <row r="115" spans="1:45" ht="12">
      <c r="A115">
        <v>71</v>
      </c>
      <c r="B115" t="s">
        <v>294</v>
      </c>
      <c r="C115" t="s">
        <v>530</v>
      </c>
      <c r="D115">
        <v>25</v>
      </c>
      <c r="E115">
        <v>71025</v>
      </c>
      <c r="F115" s="2">
        <v>9</v>
      </c>
      <c r="G115" s="2">
        <v>1</v>
      </c>
      <c r="H115" s="2">
        <v>3</v>
      </c>
      <c r="I115" s="6">
        <v>44</v>
      </c>
      <c r="J115" t="s">
        <v>147</v>
      </c>
      <c r="K115" s="2">
        <v>7</v>
      </c>
      <c r="L115" s="2">
        <v>2</v>
      </c>
      <c r="M115" s="2">
        <v>0</v>
      </c>
      <c r="N115" s="2">
        <v>0</v>
      </c>
      <c r="O115" s="2">
        <v>0</v>
      </c>
      <c r="P115">
        <v>1337</v>
      </c>
      <c r="Q115" s="20">
        <v>0</v>
      </c>
      <c r="R115" s="24">
        <v>0</v>
      </c>
      <c r="S115" s="20">
        <v>24.2</v>
      </c>
      <c r="T115" s="20">
        <v>0</v>
      </c>
      <c r="U115" s="20">
        <v>0</v>
      </c>
      <c r="V115" s="20">
        <v>17.1</v>
      </c>
      <c r="W115" s="20">
        <v>2.1</v>
      </c>
      <c r="X115" s="20">
        <v>9.6</v>
      </c>
      <c r="Y115" s="20">
        <v>252.7</v>
      </c>
      <c r="Z115" s="23">
        <v>1</v>
      </c>
      <c r="AA115" s="22">
        <v>0</v>
      </c>
      <c r="AB115" s="22">
        <v>1</v>
      </c>
      <c r="AC115" s="22">
        <v>0</v>
      </c>
      <c r="AD115" s="22">
        <v>0</v>
      </c>
      <c r="AE115" s="20">
        <v>0</v>
      </c>
      <c r="AF115" s="20">
        <v>0</v>
      </c>
      <c r="AG115" s="20">
        <v>11.1</v>
      </c>
      <c r="AH115" s="20">
        <v>13.1</v>
      </c>
      <c r="AI115" s="20">
        <v>0</v>
      </c>
      <c r="AJ115" s="20">
        <v>0</v>
      </c>
      <c r="AK115" s="20">
        <v>1</v>
      </c>
      <c r="AL115" s="20">
        <v>43.6</v>
      </c>
      <c r="AM115" s="20">
        <v>296.5</v>
      </c>
      <c r="AN115" s="20">
        <v>286.9</v>
      </c>
      <c r="AO115" s="20">
        <v>296.5</v>
      </c>
      <c r="AP115" s="20">
        <v>0</v>
      </c>
      <c r="AQ115" s="20">
        <v>43.4</v>
      </c>
      <c r="AR115" s="20">
        <v>43.6</v>
      </c>
      <c r="AS115" s="1">
        <f t="shared" si="1"/>
      </c>
    </row>
    <row r="116" spans="1:45" ht="12">
      <c r="A116">
        <v>71</v>
      </c>
      <c r="B116" t="s">
        <v>294</v>
      </c>
      <c r="C116" t="s">
        <v>530</v>
      </c>
      <c r="D116">
        <v>26</v>
      </c>
      <c r="E116">
        <v>71026</v>
      </c>
      <c r="F116" s="2">
        <v>9</v>
      </c>
      <c r="G116" s="2">
        <v>1</v>
      </c>
      <c r="H116" s="2">
        <v>3</v>
      </c>
      <c r="I116" s="6">
        <v>43</v>
      </c>
      <c r="J116" t="s">
        <v>152</v>
      </c>
      <c r="K116" s="2">
        <v>5</v>
      </c>
      <c r="L116" s="2">
        <v>1</v>
      </c>
      <c r="M116" s="2">
        <v>0</v>
      </c>
      <c r="N116" s="2">
        <v>0</v>
      </c>
      <c r="O116" s="2">
        <v>0</v>
      </c>
      <c r="P116">
        <v>1337</v>
      </c>
      <c r="Q116" s="20">
        <v>0.1</v>
      </c>
      <c r="R116" s="24">
        <v>0</v>
      </c>
      <c r="S116" s="20">
        <v>21</v>
      </c>
      <c r="T116" s="20">
        <v>39.4</v>
      </c>
      <c r="U116" s="20">
        <v>0</v>
      </c>
      <c r="V116" s="20">
        <v>10.7</v>
      </c>
      <c r="W116" s="20">
        <v>2</v>
      </c>
      <c r="X116" s="20">
        <v>16.1</v>
      </c>
      <c r="Y116" s="20">
        <v>0</v>
      </c>
      <c r="Z116" s="23">
        <v>0</v>
      </c>
      <c r="AA116" s="22">
        <v>0</v>
      </c>
      <c r="AB116" s="22">
        <v>0</v>
      </c>
      <c r="AC116" s="22">
        <v>0</v>
      </c>
      <c r="AD116" s="22">
        <v>1</v>
      </c>
      <c r="AE116" s="20">
        <v>0</v>
      </c>
      <c r="AF116" s="20">
        <v>0</v>
      </c>
      <c r="AG116" s="20">
        <v>14.1</v>
      </c>
      <c r="AH116" s="20">
        <v>6.8</v>
      </c>
      <c r="AI116" s="20">
        <v>0</v>
      </c>
      <c r="AJ116" s="20">
        <v>39.4</v>
      </c>
      <c r="AK116" s="20">
        <v>0.5</v>
      </c>
      <c r="AL116" s="20">
        <v>73.6</v>
      </c>
      <c r="AM116" s="20">
        <v>73.4</v>
      </c>
      <c r="AN116" s="20">
        <v>57.4</v>
      </c>
      <c r="AO116" s="20">
        <v>73.5</v>
      </c>
      <c r="AP116" s="20">
        <v>0</v>
      </c>
      <c r="AQ116" s="20">
        <v>73.1</v>
      </c>
      <c r="AR116" s="20">
        <v>73.5</v>
      </c>
      <c r="AS116" s="1">
        <f t="shared" si="1"/>
      </c>
    </row>
    <row r="117" spans="1:45" ht="12">
      <c r="A117">
        <v>71</v>
      </c>
      <c r="B117" t="s">
        <v>294</v>
      </c>
      <c r="C117" t="s">
        <v>530</v>
      </c>
      <c r="D117">
        <v>27</v>
      </c>
      <c r="E117">
        <v>71027</v>
      </c>
      <c r="F117" s="2">
        <v>9</v>
      </c>
      <c r="G117" s="2">
        <v>1</v>
      </c>
      <c r="H117" s="2">
        <v>2</v>
      </c>
      <c r="I117" s="6">
        <v>40</v>
      </c>
      <c r="J117" t="s">
        <v>9</v>
      </c>
      <c r="K117" s="2">
        <v>7</v>
      </c>
      <c r="L117" s="2">
        <v>1</v>
      </c>
      <c r="M117" s="2">
        <v>1</v>
      </c>
      <c r="N117" s="2">
        <v>0</v>
      </c>
      <c r="O117" s="2">
        <v>0</v>
      </c>
      <c r="P117">
        <v>7628</v>
      </c>
      <c r="Q117" s="20">
        <v>2.5</v>
      </c>
      <c r="R117" s="24">
        <v>198.6</v>
      </c>
      <c r="S117" s="20">
        <v>93</v>
      </c>
      <c r="T117" s="20">
        <v>147.1</v>
      </c>
      <c r="U117" s="20">
        <v>0</v>
      </c>
      <c r="V117" s="20">
        <v>31.5</v>
      </c>
      <c r="W117" s="20">
        <v>15</v>
      </c>
      <c r="X117" s="20">
        <v>342.1</v>
      </c>
      <c r="Y117" s="20">
        <v>670.5</v>
      </c>
      <c r="Z117" s="23">
        <v>1</v>
      </c>
      <c r="AA117" s="22">
        <v>1</v>
      </c>
      <c r="AB117" s="22">
        <v>0</v>
      </c>
      <c r="AC117" s="22">
        <v>0</v>
      </c>
      <c r="AD117" s="22">
        <v>0</v>
      </c>
      <c r="AE117" s="20">
        <v>0.2</v>
      </c>
      <c r="AF117" s="20">
        <v>0</v>
      </c>
      <c r="AG117" s="20">
        <v>80.7</v>
      </c>
      <c r="AH117" s="20">
        <v>12.2</v>
      </c>
      <c r="AI117" s="20">
        <v>0</v>
      </c>
      <c r="AJ117" s="20">
        <v>147.1</v>
      </c>
      <c r="AK117" s="20">
        <v>3.6</v>
      </c>
      <c r="AL117" s="20">
        <v>488.2</v>
      </c>
      <c r="AM117" s="20">
        <v>1156.2</v>
      </c>
      <c r="AN117" s="20">
        <v>816.5</v>
      </c>
      <c r="AO117" s="20">
        <v>1158.7</v>
      </c>
      <c r="AP117" s="20">
        <v>0</v>
      </c>
      <c r="AQ117" s="20">
        <v>485.2</v>
      </c>
      <c r="AR117" s="20">
        <v>485.7</v>
      </c>
      <c r="AS117" s="1">
        <f t="shared" si="1"/>
      </c>
    </row>
    <row r="118" spans="1:45" ht="12">
      <c r="A118">
        <v>71</v>
      </c>
      <c r="B118" t="s">
        <v>294</v>
      </c>
      <c r="C118" t="s">
        <v>530</v>
      </c>
      <c r="D118">
        <v>28</v>
      </c>
      <c r="E118">
        <v>71028</v>
      </c>
      <c r="F118" s="2">
        <v>9</v>
      </c>
      <c r="G118" s="2">
        <v>1</v>
      </c>
      <c r="H118" s="2">
        <v>4</v>
      </c>
      <c r="I118" s="6">
        <v>99</v>
      </c>
      <c r="J118" t="s">
        <v>641</v>
      </c>
      <c r="K118" s="2">
        <v>5</v>
      </c>
      <c r="L118" s="2">
        <v>2</v>
      </c>
      <c r="M118" s="2">
        <v>0</v>
      </c>
      <c r="N118" s="2">
        <v>0</v>
      </c>
      <c r="O118" s="2">
        <v>0</v>
      </c>
      <c r="P118">
        <v>3289</v>
      </c>
      <c r="Q118" s="20">
        <v>0</v>
      </c>
      <c r="R118" s="24">
        <v>0</v>
      </c>
      <c r="S118" s="20">
        <v>2.8</v>
      </c>
      <c r="T118" s="20">
        <v>0</v>
      </c>
      <c r="U118" s="20">
        <v>0</v>
      </c>
      <c r="V118" s="20">
        <v>0.5</v>
      </c>
      <c r="W118" s="20">
        <v>0</v>
      </c>
      <c r="X118" s="20">
        <v>0.7</v>
      </c>
      <c r="Y118" s="20">
        <v>0</v>
      </c>
      <c r="Z118" s="23">
        <v>0</v>
      </c>
      <c r="AA118" s="22">
        <v>0</v>
      </c>
      <c r="AB118" s="22">
        <v>0</v>
      </c>
      <c r="AC118" s="22">
        <v>0</v>
      </c>
      <c r="AD118" s="22">
        <v>1</v>
      </c>
      <c r="AE118" s="20">
        <v>0</v>
      </c>
      <c r="AF118" s="20">
        <v>0</v>
      </c>
      <c r="AG118" s="20">
        <v>2.8</v>
      </c>
      <c r="AH118" s="20">
        <v>0</v>
      </c>
      <c r="AI118" s="20">
        <v>0</v>
      </c>
      <c r="AJ118" s="20">
        <v>0</v>
      </c>
      <c r="AK118" s="20">
        <v>0</v>
      </c>
      <c r="AL118" s="20">
        <v>3.5</v>
      </c>
      <c r="AM118" s="20">
        <v>3.5</v>
      </c>
      <c r="AN118" s="20">
        <v>2.7</v>
      </c>
      <c r="AO118" s="20">
        <v>3.5</v>
      </c>
      <c r="AP118" s="20">
        <v>0</v>
      </c>
      <c r="AQ118" s="20">
        <v>3.3</v>
      </c>
      <c r="AR118" s="20">
        <v>3.5</v>
      </c>
      <c r="AS118" s="1">
        <f t="shared" si="1"/>
      </c>
    </row>
    <row r="119" spans="1:45" ht="12">
      <c r="A119">
        <v>71</v>
      </c>
      <c r="B119" t="s">
        <v>294</v>
      </c>
      <c r="C119" t="s">
        <v>530</v>
      </c>
      <c r="D119">
        <v>29</v>
      </c>
      <c r="E119">
        <v>71029</v>
      </c>
      <c r="F119" s="2">
        <v>9</v>
      </c>
      <c r="G119" s="2">
        <v>1</v>
      </c>
      <c r="H119" s="2">
        <v>3</v>
      </c>
      <c r="I119" s="6">
        <v>40</v>
      </c>
      <c r="J119" t="s">
        <v>9</v>
      </c>
      <c r="K119" s="2">
        <v>5</v>
      </c>
      <c r="L119" s="2">
        <v>2</v>
      </c>
      <c r="M119" s="2">
        <v>0</v>
      </c>
      <c r="N119" s="2">
        <v>0</v>
      </c>
      <c r="O119" s="2">
        <v>0</v>
      </c>
      <c r="P119">
        <v>1337</v>
      </c>
      <c r="Q119" s="20">
        <v>4</v>
      </c>
      <c r="R119" s="24">
        <v>0</v>
      </c>
      <c r="S119" s="20">
        <v>26.1</v>
      </c>
      <c r="T119" s="20">
        <v>38.9</v>
      </c>
      <c r="U119" s="20">
        <v>0</v>
      </c>
      <c r="V119" s="20">
        <v>11.5</v>
      </c>
      <c r="W119" s="20">
        <v>4.7</v>
      </c>
      <c r="X119" s="20">
        <v>18</v>
      </c>
      <c r="Y119" s="20">
        <v>0</v>
      </c>
      <c r="Z119" s="23">
        <v>0</v>
      </c>
      <c r="AA119" s="22">
        <v>0</v>
      </c>
      <c r="AB119" s="22">
        <v>0</v>
      </c>
      <c r="AC119" s="22">
        <v>0</v>
      </c>
      <c r="AD119" s="22">
        <v>1</v>
      </c>
      <c r="AE119" s="20">
        <v>4</v>
      </c>
      <c r="AF119" s="20">
        <v>0</v>
      </c>
      <c r="AG119" s="20">
        <v>15.6</v>
      </c>
      <c r="AH119" s="20">
        <v>10.3</v>
      </c>
      <c r="AI119" s="20">
        <v>0</v>
      </c>
      <c r="AJ119" s="20">
        <v>38.9</v>
      </c>
      <c r="AK119" s="20">
        <v>2</v>
      </c>
      <c r="AL119" s="20">
        <v>85.7</v>
      </c>
      <c r="AM119" s="20">
        <v>81.6</v>
      </c>
      <c r="AN119" s="20">
        <v>67.6</v>
      </c>
      <c r="AO119" s="20">
        <v>85.6</v>
      </c>
      <c r="AP119" s="20">
        <v>0</v>
      </c>
      <c r="AQ119" s="20">
        <v>81.2</v>
      </c>
      <c r="AR119" s="20">
        <v>81.7</v>
      </c>
      <c r="AS119" s="1">
        <f t="shared" si="1"/>
      </c>
    </row>
    <row r="120" spans="1:45" ht="12">
      <c r="A120">
        <v>71</v>
      </c>
      <c r="B120" t="s">
        <v>294</v>
      </c>
      <c r="C120" t="s">
        <v>530</v>
      </c>
      <c r="D120">
        <v>30</v>
      </c>
      <c r="E120">
        <v>71030</v>
      </c>
      <c r="F120" s="2">
        <v>9</v>
      </c>
      <c r="G120" s="2">
        <v>1</v>
      </c>
      <c r="H120" s="2">
        <v>3</v>
      </c>
      <c r="I120" s="6">
        <v>40</v>
      </c>
      <c r="J120" t="s">
        <v>9</v>
      </c>
      <c r="K120" s="2">
        <v>9</v>
      </c>
      <c r="L120" s="2">
        <v>2</v>
      </c>
      <c r="M120" s="2">
        <v>0</v>
      </c>
      <c r="N120" s="2">
        <v>0</v>
      </c>
      <c r="O120" s="2">
        <v>0</v>
      </c>
      <c r="P120">
        <v>1337</v>
      </c>
      <c r="Q120" s="20">
        <v>20.2</v>
      </c>
      <c r="R120" s="24">
        <v>640.3</v>
      </c>
      <c r="S120" s="20">
        <v>163.3</v>
      </c>
      <c r="T120" s="20">
        <v>136.3</v>
      </c>
      <c r="U120" s="20">
        <v>0</v>
      </c>
      <c r="V120" s="20">
        <v>53.2</v>
      </c>
      <c r="W120" s="20">
        <v>0.8</v>
      </c>
      <c r="X120" s="20">
        <v>219.9</v>
      </c>
      <c r="Y120" s="20">
        <v>1652.2</v>
      </c>
      <c r="Z120" s="23">
        <v>1</v>
      </c>
      <c r="AA120" s="22">
        <v>1</v>
      </c>
      <c r="AB120" s="22">
        <v>0</v>
      </c>
      <c r="AC120" s="22">
        <v>0</v>
      </c>
      <c r="AD120" s="22">
        <v>0</v>
      </c>
      <c r="AE120" s="20">
        <v>16.7</v>
      </c>
      <c r="AF120" s="20">
        <v>0</v>
      </c>
      <c r="AG120" s="20">
        <v>132.3</v>
      </c>
      <c r="AH120" s="20">
        <v>31</v>
      </c>
      <c r="AI120" s="20">
        <v>0</v>
      </c>
      <c r="AJ120" s="20">
        <v>136.3</v>
      </c>
      <c r="AK120" s="20">
        <v>2.8</v>
      </c>
      <c r="AL120" s="20">
        <v>1014.8</v>
      </c>
      <c r="AM120" s="20">
        <v>2646.8</v>
      </c>
      <c r="AN120" s="20">
        <v>2447.1</v>
      </c>
      <c r="AO120" s="20">
        <v>2667</v>
      </c>
      <c r="AP120" s="20">
        <v>0</v>
      </c>
      <c r="AQ120" s="20">
        <v>993.9</v>
      </c>
      <c r="AR120" s="20">
        <v>994.6</v>
      </c>
      <c r="AS120" s="1">
        <f t="shared" si="1"/>
      </c>
    </row>
    <row r="121" spans="1:45" ht="12">
      <c r="A121">
        <v>71</v>
      </c>
      <c r="B121" t="s">
        <v>294</v>
      </c>
      <c r="C121" t="s">
        <v>530</v>
      </c>
      <c r="D121">
        <v>31</v>
      </c>
      <c r="E121">
        <v>71031</v>
      </c>
      <c r="F121" s="2">
        <v>9</v>
      </c>
      <c r="G121" s="2">
        <v>1</v>
      </c>
      <c r="H121" s="2">
        <v>4</v>
      </c>
      <c r="I121" s="6">
        <v>44</v>
      </c>
      <c r="J121" t="s">
        <v>147</v>
      </c>
      <c r="K121" s="2">
        <v>7</v>
      </c>
      <c r="L121" s="2">
        <v>2</v>
      </c>
      <c r="M121" s="2">
        <v>0</v>
      </c>
      <c r="N121" s="2">
        <v>0</v>
      </c>
      <c r="O121" s="2">
        <v>0</v>
      </c>
      <c r="P121">
        <v>3289</v>
      </c>
      <c r="Q121" s="20">
        <v>2.5</v>
      </c>
      <c r="R121" s="24">
        <v>48.7</v>
      </c>
      <c r="S121" s="20">
        <v>67.4</v>
      </c>
      <c r="T121" s="20">
        <v>91.1</v>
      </c>
      <c r="U121" s="20">
        <v>0</v>
      </c>
      <c r="V121" s="20">
        <v>38</v>
      </c>
      <c r="W121" s="20">
        <v>8.3</v>
      </c>
      <c r="X121" s="20">
        <v>56.2</v>
      </c>
      <c r="Y121" s="20">
        <v>168.3</v>
      </c>
      <c r="Z121" s="23">
        <v>1</v>
      </c>
      <c r="AA121" s="22">
        <v>1</v>
      </c>
      <c r="AB121" s="22">
        <v>0</v>
      </c>
      <c r="AC121" s="22">
        <v>0</v>
      </c>
      <c r="AD121" s="22">
        <v>0</v>
      </c>
      <c r="AE121" s="20">
        <v>2.5</v>
      </c>
      <c r="AF121" s="20">
        <v>0</v>
      </c>
      <c r="AG121" s="20">
        <v>47.8</v>
      </c>
      <c r="AH121" s="20">
        <v>19.5</v>
      </c>
      <c r="AI121" s="20">
        <v>0</v>
      </c>
      <c r="AJ121" s="20">
        <v>91.1</v>
      </c>
      <c r="AK121" s="20">
        <v>6.8</v>
      </c>
      <c r="AL121" s="20">
        <v>256.6</v>
      </c>
      <c r="AM121" s="20">
        <v>422.5</v>
      </c>
      <c r="AN121" s="20">
        <v>368.8</v>
      </c>
      <c r="AO121" s="20">
        <v>425</v>
      </c>
      <c r="AP121" s="20">
        <v>0</v>
      </c>
      <c r="AQ121" s="20">
        <v>253.5</v>
      </c>
      <c r="AR121" s="20">
        <v>254.1</v>
      </c>
      <c r="AS121" s="1">
        <f t="shared" si="1"/>
      </c>
    </row>
    <row r="122" spans="1:45" ht="12">
      <c r="A122">
        <v>71</v>
      </c>
      <c r="B122" t="s">
        <v>294</v>
      </c>
      <c r="C122" t="s">
        <v>530</v>
      </c>
      <c r="D122">
        <v>32</v>
      </c>
      <c r="E122">
        <v>71032</v>
      </c>
      <c r="F122" s="2">
        <v>9</v>
      </c>
      <c r="G122" s="2">
        <v>1</v>
      </c>
      <c r="H122" s="2">
        <v>4</v>
      </c>
      <c r="I122" s="6">
        <v>40</v>
      </c>
      <c r="J122" t="s">
        <v>9</v>
      </c>
      <c r="K122" s="2">
        <v>7</v>
      </c>
      <c r="L122" s="2">
        <v>2</v>
      </c>
      <c r="M122" s="2">
        <v>1</v>
      </c>
      <c r="N122" s="2">
        <v>0</v>
      </c>
      <c r="O122" s="2">
        <v>0</v>
      </c>
      <c r="P122">
        <v>3289</v>
      </c>
      <c r="Q122" s="20">
        <v>7.2</v>
      </c>
      <c r="R122" s="24">
        <v>44.9</v>
      </c>
      <c r="S122" s="20">
        <v>83.6</v>
      </c>
      <c r="T122" s="20">
        <v>38.6</v>
      </c>
      <c r="U122" s="20">
        <v>0</v>
      </c>
      <c r="V122" s="20">
        <v>21.4</v>
      </c>
      <c r="W122" s="20">
        <v>21.2</v>
      </c>
      <c r="X122" s="20">
        <v>42.3</v>
      </c>
      <c r="Y122" s="20">
        <v>519.8</v>
      </c>
      <c r="Z122" s="23">
        <v>1</v>
      </c>
      <c r="AA122" s="22">
        <v>1</v>
      </c>
      <c r="AB122" s="22">
        <v>0</v>
      </c>
      <c r="AC122" s="22">
        <v>0</v>
      </c>
      <c r="AD122" s="22">
        <v>0</v>
      </c>
      <c r="AE122" s="20">
        <v>7.2</v>
      </c>
      <c r="AF122" s="20">
        <v>0</v>
      </c>
      <c r="AG122" s="20">
        <v>62.2</v>
      </c>
      <c r="AH122" s="20">
        <v>21.2</v>
      </c>
      <c r="AI122" s="20">
        <v>0</v>
      </c>
      <c r="AJ122" s="20">
        <v>38.3</v>
      </c>
      <c r="AK122" s="20">
        <v>1.8</v>
      </c>
      <c r="AL122" s="20">
        <v>217.3</v>
      </c>
      <c r="AM122" s="20">
        <v>730</v>
      </c>
      <c r="AN122" s="20">
        <v>694.9</v>
      </c>
      <c r="AO122" s="20">
        <v>737.2</v>
      </c>
      <c r="AP122" s="20">
        <v>0</v>
      </c>
      <c r="AQ122" s="20">
        <v>209.7</v>
      </c>
      <c r="AR122" s="20">
        <v>210.1</v>
      </c>
      <c r="AS122" s="1">
        <f t="shared" si="1"/>
      </c>
    </row>
    <row r="123" spans="1:45" ht="12">
      <c r="A123">
        <v>71</v>
      </c>
      <c r="B123" t="s">
        <v>294</v>
      </c>
      <c r="C123" t="s">
        <v>530</v>
      </c>
      <c r="D123">
        <v>33</v>
      </c>
      <c r="E123">
        <v>71033</v>
      </c>
      <c r="F123" s="2">
        <v>9</v>
      </c>
      <c r="G123" s="2">
        <v>1</v>
      </c>
      <c r="H123" s="2">
        <v>3</v>
      </c>
      <c r="I123" s="6">
        <v>40</v>
      </c>
      <c r="J123" t="s">
        <v>9</v>
      </c>
      <c r="K123" s="2">
        <v>7</v>
      </c>
      <c r="L123" s="2">
        <v>2</v>
      </c>
      <c r="M123" s="2">
        <v>0</v>
      </c>
      <c r="N123" s="2">
        <v>0</v>
      </c>
      <c r="O123" s="2">
        <v>0</v>
      </c>
      <c r="P123">
        <v>1337</v>
      </c>
      <c r="Q123" s="20">
        <v>0</v>
      </c>
      <c r="R123" s="24">
        <v>47.9</v>
      </c>
      <c r="S123" s="20">
        <v>21</v>
      </c>
      <c r="T123" s="20">
        <v>0</v>
      </c>
      <c r="U123" s="20">
        <v>0</v>
      </c>
      <c r="V123" s="20">
        <v>2.8</v>
      </c>
      <c r="W123" s="20">
        <v>0</v>
      </c>
      <c r="X123" s="20">
        <v>15.9</v>
      </c>
      <c r="Y123" s="20">
        <v>460.8</v>
      </c>
      <c r="Z123" s="23">
        <v>1</v>
      </c>
      <c r="AA123" s="22">
        <v>1</v>
      </c>
      <c r="AB123" s="22">
        <v>0</v>
      </c>
      <c r="AC123" s="22">
        <v>0</v>
      </c>
      <c r="AD123" s="22">
        <v>0</v>
      </c>
      <c r="AE123" s="20">
        <v>0</v>
      </c>
      <c r="AF123" s="20">
        <v>0</v>
      </c>
      <c r="AG123" s="20">
        <v>13.3</v>
      </c>
      <c r="AH123" s="20">
        <v>7.5</v>
      </c>
      <c r="AI123" s="20">
        <v>0</v>
      </c>
      <c r="AJ123" s="20">
        <v>0</v>
      </c>
      <c r="AK123" s="20">
        <v>0</v>
      </c>
      <c r="AL123" s="20">
        <v>71.9</v>
      </c>
      <c r="AM123" s="20">
        <v>532.9</v>
      </c>
      <c r="AN123" s="20">
        <v>517</v>
      </c>
      <c r="AO123" s="20">
        <v>532.9</v>
      </c>
      <c r="AP123" s="20">
        <v>0</v>
      </c>
      <c r="AQ123" s="20">
        <v>71.7</v>
      </c>
      <c r="AR123" s="20">
        <v>71.9</v>
      </c>
      <c r="AS123" s="1">
        <f t="shared" si="1"/>
      </c>
    </row>
    <row r="124" spans="1:45" ht="12">
      <c r="A124">
        <v>71</v>
      </c>
      <c r="B124" t="s">
        <v>294</v>
      </c>
      <c r="C124" t="s">
        <v>530</v>
      </c>
      <c r="D124">
        <v>34</v>
      </c>
      <c r="E124">
        <v>71034</v>
      </c>
      <c r="F124" s="2">
        <v>9</v>
      </c>
      <c r="G124" s="2">
        <v>1</v>
      </c>
      <c r="H124" s="2">
        <v>1</v>
      </c>
      <c r="I124" s="6">
        <v>99</v>
      </c>
      <c r="J124" t="s">
        <v>641</v>
      </c>
      <c r="K124" s="2">
        <v>5</v>
      </c>
      <c r="L124" s="2">
        <v>2</v>
      </c>
      <c r="M124" s="2">
        <v>0</v>
      </c>
      <c r="N124" s="2">
        <v>0</v>
      </c>
      <c r="O124" s="2">
        <v>0</v>
      </c>
      <c r="P124">
        <v>7628</v>
      </c>
      <c r="Q124" s="20">
        <v>1.7</v>
      </c>
      <c r="R124" s="24">
        <v>0</v>
      </c>
      <c r="S124" s="20">
        <v>12.2</v>
      </c>
      <c r="T124" s="20">
        <v>0</v>
      </c>
      <c r="U124" s="20">
        <v>0</v>
      </c>
      <c r="V124" s="20">
        <v>9.8</v>
      </c>
      <c r="W124" s="20">
        <v>0</v>
      </c>
      <c r="X124" s="20">
        <v>4.8</v>
      </c>
      <c r="Y124" s="20">
        <v>0</v>
      </c>
      <c r="Z124" s="23">
        <v>0</v>
      </c>
      <c r="AA124" s="22">
        <v>0</v>
      </c>
      <c r="AB124" s="22">
        <v>0</v>
      </c>
      <c r="AC124" s="22">
        <v>0</v>
      </c>
      <c r="AD124" s="22">
        <v>1</v>
      </c>
      <c r="AE124" s="20">
        <v>1.7</v>
      </c>
      <c r="AF124" s="20">
        <v>0</v>
      </c>
      <c r="AG124" s="20">
        <v>11.1</v>
      </c>
      <c r="AH124" s="20">
        <v>1</v>
      </c>
      <c r="AI124" s="20">
        <v>0</v>
      </c>
      <c r="AJ124" s="20">
        <v>0</v>
      </c>
      <c r="AK124" s="20">
        <v>9.8</v>
      </c>
      <c r="AL124" s="20">
        <v>24.1</v>
      </c>
      <c r="AM124" s="20">
        <v>22.2</v>
      </c>
      <c r="AN124" s="20">
        <v>19.1</v>
      </c>
      <c r="AO124" s="20">
        <v>23.9</v>
      </c>
      <c r="AP124" s="20">
        <v>0</v>
      </c>
      <c r="AQ124" s="20">
        <v>22</v>
      </c>
      <c r="AR124" s="20">
        <v>22.4</v>
      </c>
      <c r="AS124" s="1">
        <f t="shared" si="1"/>
      </c>
    </row>
    <row r="125" spans="1:45" ht="12">
      <c r="A125">
        <v>71</v>
      </c>
      <c r="B125" t="s">
        <v>294</v>
      </c>
      <c r="C125" t="s">
        <v>530</v>
      </c>
      <c r="D125">
        <v>35</v>
      </c>
      <c r="E125">
        <v>71035</v>
      </c>
      <c r="F125" s="2">
        <v>9</v>
      </c>
      <c r="G125" s="2">
        <v>1</v>
      </c>
      <c r="H125" s="2">
        <v>2</v>
      </c>
      <c r="I125" s="6">
        <v>44</v>
      </c>
      <c r="J125" t="s">
        <v>147</v>
      </c>
      <c r="K125" s="2">
        <v>7</v>
      </c>
      <c r="L125" s="2">
        <v>1</v>
      </c>
      <c r="M125" s="2">
        <v>1</v>
      </c>
      <c r="N125" s="2">
        <v>0</v>
      </c>
      <c r="O125" s="2">
        <v>0</v>
      </c>
      <c r="P125">
        <v>7628</v>
      </c>
      <c r="Q125" s="20">
        <v>36.8</v>
      </c>
      <c r="R125" s="24">
        <v>198.6</v>
      </c>
      <c r="S125" s="20">
        <v>106.9</v>
      </c>
      <c r="T125" s="20">
        <v>150.9</v>
      </c>
      <c r="U125" s="20">
        <v>0</v>
      </c>
      <c r="V125" s="20">
        <v>49.7</v>
      </c>
      <c r="W125" s="20">
        <v>15.3</v>
      </c>
      <c r="X125" s="20">
        <v>45.3</v>
      </c>
      <c r="Y125" s="20">
        <v>873.5</v>
      </c>
      <c r="Z125" s="23">
        <v>1</v>
      </c>
      <c r="AA125" s="22">
        <v>1</v>
      </c>
      <c r="AB125" s="22">
        <v>0</v>
      </c>
      <c r="AC125" s="22">
        <v>0</v>
      </c>
      <c r="AD125" s="22">
        <v>0</v>
      </c>
      <c r="AE125" s="20">
        <v>7.7</v>
      </c>
      <c r="AF125" s="20">
        <v>0</v>
      </c>
      <c r="AG125" s="20">
        <v>85</v>
      </c>
      <c r="AH125" s="20">
        <v>21.9</v>
      </c>
      <c r="AI125" s="20">
        <v>0</v>
      </c>
      <c r="AJ125" s="20">
        <v>150.9</v>
      </c>
      <c r="AK125" s="20">
        <v>7.3</v>
      </c>
      <c r="AL125" s="20">
        <v>558.7</v>
      </c>
      <c r="AM125" s="20">
        <v>1395.6</v>
      </c>
      <c r="AN125" s="20">
        <v>1387</v>
      </c>
      <c r="AO125" s="20">
        <v>1432.4</v>
      </c>
      <c r="AP125" s="20">
        <v>0</v>
      </c>
      <c r="AQ125" s="20">
        <v>521.4</v>
      </c>
      <c r="AR125" s="20">
        <v>521.9</v>
      </c>
      <c r="AS125" s="1">
        <f t="shared" si="1"/>
      </c>
    </row>
    <row r="126" spans="1:45" ht="12">
      <c r="A126">
        <v>71</v>
      </c>
      <c r="B126" t="s">
        <v>294</v>
      </c>
      <c r="C126" t="s">
        <v>530</v>
      </c>
      <c r="D126">
        <v>36</v>
      </c>
      <c r="E126">
        <v>71036</v>
      </c>
      <c r="F126" s="2">
        <v>9</v>
      </c>
      <c r="G126" s="2">
        <v>1</v>
      </c>
      <c r="H126" s="2">
        <v>4</v>
      </c>
      <c r="I126" s="6">
        <v>99</v>
      </c>
      <c r="J126" t="s">
        <v>641</v>
      </c>
      <c r="K126" s="2">
        <v>5</v>
      </c>
      <c r="L126" s="2">
        <v>2</v>
      </c>
      <c r="M126" s="2">
        <v>1</v>
      </c>
      <c r="N126" s="2">
        <v>0</v>
      </c>
      <c r="O126" s="2">
        <v>0</v>
      </c>
      <c r="P126">
        <v>3289</v>
      </c>
      <c r="Q126" s="20">
        <v>0.2</v>
      </c>
      <c r="R126" s="24">
        <v>0</v>
      </c>
      <c r="S126" s="20">
        <v>0.1</v>
      </c>
      <c r="T126" s="20">
        <v>4</v>
      </c>
      <c r="U126" s="20">
        <v>0</v>
      </c>
      <c r="V126" s="20">
        <v>0.2</v>
      </c>
      <c r="W126" s="20">
        <v>0</v>
      </c>
      <c r="X126" s="20">
        <v>2.6</v>
      </c>
      <c r="Y126" s="20">
        <v>0</v>
      </c>
      <c r="Z126" s="23">
        <v>0</v>
      </c>
      <c r="AA126" s="22">
        <v>0</v>
      </c>
      <c r="AB126" s="22">
        <v>0</v>
      </c>
      <c r="AC126" s="22">
        <v>0</v>
      </c>
      <c r="AD126" s="22">
        <v>1</v>
      </c>
      <c r="AE126" s="20">
        <v>0.2</v>
      </c>
      <c r="AF126" s="20">
        <v>0</v>
      </c>
      <c r="AG126" s="20">
        <v>0</v>
      </c>
      <c r="AH126" s="20">
        <v>0.1</v>
      </c>
      <c r="AI126" s="20">
        <v>0</v>
      </c>
      <c r="AJ126" s="20">
        <v>4</v>
      </c>
      <c r="AK126" s="20">
        <v>0.2</v>
      </c>
      <c r="AL126" s="20">
        <v>5</v>
      </c>
      <c r="AM126" s="20">
        <v>4.6</v>
      </c>
      <c r="AN126" s="20">
        <v>2.3</v>
      </c>
      <c r="AO126" s="20">
        <v>4.8</v>
      </c>
      <c r="AP126" s="20">
        <v>0</v>
      </c>
      <c r="AQ126" s="20">
        <v>4.3</v>
      </c>
      <c r="AR126" s="20">
        <v>4.8</v>
      </c>
      <c r="AS126" s="1">
        <f t="shared" si="1"/>
      </c>
    </row>
    <row r="127" spans="1:45" ht="12">
      <c r="A127">
        <v>71</v>
      </c>
      <c r="B127" t="s">
        <v>294</v>
      </c>
      <c r="C127" t="s">
        <v>530</v>
      </c>
      <c r="D127">
        <v>37</v>
      </c>
      <c r="E127">
        <v>71037</v>
      </c>
      <c r="F127" s="2">
        <v>9</v>
      </c>
      <c r="G127" s="2">
        <v>1</v>
      </c>
      <c r="H127" s="2">
        <v>3</v>
      </c>
      <c r="I127" s="6">
        <v>52</v>
      </c>
      <c r="J127" t="s">
        <v>445</v>
      </c>
      <c r="K127" s="2">
        <v>7</v>
      </c>
      <c r="L127" s="2">
        <v>2</v>
      </c>
      <c r="M127" s="2">
        <v>0</v>
      </c>
      <c r="N127" s="2">
        <v>0</v>
      </c>
      <c r="O127" s="2">
        <v>0</v>
      </c>
      <c r="P127">
        <v>1337</v>
      </c>
      <c r="Q127" s="20">
        <v>0</v>
      </c>
      <c r="R127" s="24">
        <v>62.9</v>
      </c>
      <c r="S127" s="20">
        <v>44</v>
      </c>
      <c r="T127" s="20">
        <v>35.6</v>
      </c>
      <c r="U127" s="20">
        <v>0</v>
      </c>
      <c r="V127" s="20">
        <v>18.2</v>
      </c>
      <c r="W127" s="20">
        <v>0</v>
      </c>
      <c r="X127" s="20">
        <v>35.5</v>
      </c>
      <c r="Y127" s="20">
        <v>400.3</v>
      </c>
      <c r="Z127" s="23">
        <v>1</v>
      </c>
      <c r="AA127" s="22">
        <v>1</v>
      </c>
      <c r="AB127" s="22">
        <v>0</v>
      </c>
      <c r="AC127" s="22">
        <v>0</v>
      </c>
      <c r="AD127" s="22">
        <v>0</v>
      </c>
      <c r="AE127" s="20">
        <v>0</v>
      </c>
      <c r="AF127" s="20">
        <v>0</v>
      </c>
      <c r="AG127" s="20">
        <v>31.5</v>
      </c>
      <c r="AH127" s="20">
        <v>12.5</v>
      </c>
      <c r="AI127" s="20">
        <v>0</v>
      </c>
      <c r="AJ127" s="20">
        <v>35.6</v>
      </c>
      <c r="AK127" s="20">
        <v>2.1</v>
      </c>
      <c r="AL127" s="20">
        <v>161.2</v>
      </c>
      <c r="AM127" s="20">
        <v>561.6</v>
      </c>
      <c r="AN127" s="20">
        <v>526</v>
      </c>
      <c r="AO127" s="20">
        <v>561.6</v>
      </c>
      <c r="AP127" s="20">
        <v>0</v>
      </c>
      <c r="AQ127" s="20">
        <v>160.7</v>
      </c>
      <c r="AR127" s="20">
        <v>161.2</v>
      </c>
      <c r="AS127" s="1">
        <f t="shared" si="1"/>
      </c>
    </row>
    <row r="128" spans="1:45" ht="12">
      <c r="A128">
        <v>71</v>
      </c>
      <c r="B128" t="s">
        <v>294</v>
      </c>
      <c r="C128" t="s">
        <v>530</v>
      </c>
      <c r="D128">
        <v>38</v>
      </c>
      <c r="E128">
        <v>71038</v>
      </c>
      <c r="F128" s="2">
        <v>9</v>
      </c>
      <c r="G128" s="2">
        <v>1</v>
      </c>
      <c r="H128" s="2">
        <v>3</v>
      </c>
      <c r="I128" s="6">
        <v>44</v>
      </c>
      <c r="J128" t="s">
        <v>147</v>
      </c>
      <c r="K128" s="2">
        <v>5</v>
      </c>
      <c r="L128" s="2">
        <v>2</v>
      </c>
      <c r="M128" s="2">
        <v>1</v>
      </c>
      <c r="N128" s="2">
        <v>0</v>
      </c>
      <c r="O128" s="2">
        <v>0</v>
      </c>
      <c r="P128">
        <v>1337</v>
      </c>
      <c r="Q128" s="20">
        <v>0.6</v>
      </c>
      <c r="R128" s="24">
        <v>29.9</v>
      </c>
      <c r="S128" s="20">
        <v>60.3</v>
      </c>
      <c r="T128" s="20">
        <v>70.2</v>
      </c>
      <c r="U128" s="20">
        <v>0</v>
      </c>
      <c r="V128" s="20">
        <v>15.9</v>
      </c>
      <c r="W128" s="20">
        <v>5.5</v>
      </c>
      <c r="X128" s="20">
        <v>25.1</v>
      </c>
      <c r="Y128" s="20">
        <v>0</v>
      </c>
      <c r="Z128" s="23">
        <v>0</v>
      </c>
      <c r="AA128" s="22">
        <v>0</v>
      </c>
      <c r="AB128" s="22">
        <v>0</v>
      </c>
      <c r="AC128" s="22">
        <v>1</v>
      </c>
      <c r="AD128" s="22">
        <v>0</v>
      </c>
      <c r="AE128" s="20">
        <v>0.6</v>
      </c>
      <c r="AF128" s="20">
        <v>0</v>
      </c>
      <c r="AG128" s="20">
        <v>45.1</v>
      </c>
      <c r="AH128" s="20">
        <v>15.2</v>
      </c>
      <c r="AI128" s="20">
        <v>0</v>
      </c>
      <c r="AJ128" s="20">
        <v>70.2</v>
      </c>
      <c r="AK128" s="20">
        <v>2.8</v>
      </c>
      <c r="AL128" s="20">
        <v>183</v>
      </c>
      <c r="AM128" s="20">
        <v>182.2</v>
      </c>
      <c r="AN128" s="20">
        <v>157.7</v>
      </c>
      <c r="AO128" s="20">
        <v>182.8</v>
      </c>
      <c r="AP128" s="20">
        <v>0</v>
      </c>
      <c r="AQ128" s="20">
        <v>181.8</v>
      </c>
      <c r="AR128" s="20">
        <v>182.4</v>
      </c>
      <c r="AS128" s="1">
        <f t="shared" si="1"/>
      </c>
    </row>
    <row r="129" spans="1:45" ht="12">
      <c r="A129">
        <v>72</v>
      </c>
      <c r="B129" t="s">
        <v>531</v>
      </c>
      <c r="C129" t="s">
        <v>530</v>
      </c>
      <c r="D129">
        <v>1</v>
      </c>
      <c r="E129">
        <v>72001</v>
      </c>
      <c r="F129" s="2">
        <v>9</v>
      </c>
      <c r="G129" s="2">
        <v>2</v>
      </c>
      <c r="H129" s="2">
        <v>4</v>
      </c>
      <c r="I129" s="6">
        <v>98</v>
      </c>
      <c r="J129" t="s">
        <v>640</v>
      </c>
      <c r="K129" s="2">
        <v>5</v>
      </c>
      <c r="L129" s="2">
        <v>2</v>
      </c>
      <c r="M129" s="2">
        <v>1</v>
      </c>
      <c r="N129" s="2">
        <v>0</v>
      </c>
      <c r="O129" s="2">
        <v>0</v>
      </c>
      <c r="P129">
        <v>4630</v>
      </c>
      <c r="Q129" s="20">
        <v>9.3</v>
      </c>
      <c r="R129" s="24">
        <v>459.6</v>
      </c>
      <c r="S129" s="20">
        <v>80.8</v>
      </c>
      <c r="T129" s="20">
        <v>35.3</v>
      </c>
      <c r="U129" s="20">
        <v>0</v>
      </c>
      <c r="V129" s="20">
        <v>73.6</v>
      </c>
      <c r="W129" s="20">
        <v>5.5</v>
      </c>
      <c r="X129" s="20">
        <v>17.6</v>
      </c>
      <c r="Y129" s="20">
        <v>0</v>
      </c>
      <c r="Z129" s="23">
        <v>0</v>
      </c>
      <c r="AA129" s="22">
        <v>0</v>
      </c>
      <c r="AB129" s="22">
        <v>0</v>
      </c>
      <c r="AC129" s="22">
        <v>1</v>
      </c>
      <c r="AD129" s="22">
        <v>0</v>
      </c>
      <c r="AE129" s="20">
        <v>9.3</v>
      </c>
      <c r="AF129" s="20">
        <v>0</v>
      </c>
      <c r="AG129" s="20">
        <v>39.6</v>
      </c>
      <c r="AH129" s="20">
        <v>41.1</v>
      </c>
      <c r="AI129" s="20">
        <v>0</v>
      </c>
      <c r="AJ129" s="20">
        <v>35.3</v>
      </c>
      <c r="AK129" s="20">
        <v>0</v>
      </c>
      <c r="AL129" s="20">
        <v>664.8</v>
      </c>
      <c r="AM129" s="20">
        <v>655.2</v>
      </c>
      <c r="AN129" s="20">
        <v>647</v>
      </c>
      <c r="AO129" s="20">
        <v>664.5</v>
      </c>
      <c r="AP129" s="20">
        <v>0</v>
      </c>
      <c r="AQ129" s="20">
        <v>654.8</v>
      </c>
      <c r="AR129" s="20">
        <v>655.5</v>
      </c>
      <c r="AS129" s="1">
        <f t="shared" si="1"/>
      </c>
    </row>
    <row r="130" spans="1:45" ht="12">
      <c r="A130">
        <v>72</v>
      </c>
      <c r="B130" t="s">
        <v>531</v>
      </c>
      <c r="C130" t="s">
        <v>530</v>
      </c>
      <c r="D130">
        <v>2</v>
      </c>
      <c r="E130">
        <v>72002</v>
      </c>
      <c r="F130" s="2">
        <v>9</v>
      </c>
      <c r="G130" s="2">
        <v>2</v>
      </c>
      <c r="H130" s="2">
        <v>3</v>
      </c>
      <c r="I130" s="6">
        <v>98</v>
      </c>
      <c r="J130" t="s">
        <v>640</v>
      </c>
      <c r="K130" s="2">
        <v>7</v>
      </c>
      <c r="L130" s="2">
        <v>1</v>
      </c>
      <c r="M130" s="2">
        <v>1</v>
      </c>
      <c r="N130" s="2">
        <v>1</v>
      </c>
      <c r="O130" s="2">
        <v>0</v>
      </c>
      <c r="P130">
        <v>2123</v>
      </c>
      <c r="Q130" s="20">
        <v>40.3</v>
      </c>
      <c r="R130" s="24">
        <v>421.5</v>
      </c>
      <c r="S130" s="20">
        <v>228.1</v>
      </c>
      <c r="T130" s="20">
        <v>51.3</v>
      </c>
      <c r="U130" s="20">
        <v>0</v>
      </c>
      <c r="V130" s="20">
        <v>69.3</v>
      </c>
      <c r="W130" s="20">
        <v>70.8</v>
      </c>
      <c r="X130" s="20">
        <v>122.5</v>
      </c>
      <c r="Y130" s="20">
        <v>1101.7</v>
      </c>
      <c r="Z130" s="23">
        <v>1</v>
      </c>
      <c r="AA130" s="22">
        <v>1</v>
      </c>
      <c r="AB130" s="22">
        <v>0</v>
      </c>
      <c r="AC130" s="22">
        <v>0</v>
      </c>
      <c r="AD130" s="22">
        <v>0</v>
      </c>
      <c r="AE130" s="20">
        <v>33.5</v>
      </c>
      <c r="AF130" s="20">
        <v>0</v>
      </c>
      <c r="AG130" s="20">
        <v>141.7</v>
      </c>
      <c r="AH130" s="20">
        <v>86.1</v>
      </c>
      <c r="AI130" s="20">
        <v>0</v>
      </c>
      <c r="AJ130" s="20">
        <v>51.3</v>
      </c>
      <c r="AK130" s="20">
        <v>2.7</v>
      </c>
      <c r="AL130" s="20">
        <v>881.6</v>
      </c>
      <c r="AM130" s="20">
        <v>1943.1</v>
      </c>
      <c r="AN130" s="20">
        <v>1860.8</v>
      </c>
      <c r="AO130" s="20">
        <v>1983.4</v>
      </c>
      <c r="AP130" s="20">
        <v>0</v>
      </c>
      <c r="AQ130" s="20">
        <v>841</v>
      </c>
      <c r="AR130" s="20">
        <v>841.3</v>
      </c>
      <c r="AS130" s="1">
        <f t="shared" si="1"/>
      </c>
    </row>
    <row r="131" spans="1:45" ht="12">
      <c r="A131">
        <v>72</v>
      </c>
      <c r="B131" t="s">
        <v>531</v>
      </c>
      <c r="C131" t="s">
        <v>530</v>
      </c>
      <c r="D131">
        <v>3</v>
      </c>
      <c r="E131">
        <v>72003</v>
      </c>
      <c r="F131" s="2">
        <v>9</v>
      </c>
      <c r="G131" s="2">
        <v>1</v>
      </c>
      <c r="H131" s="2">
        <v>3</v>
      </c>
      <c r="I131" s="6">
        <v>44</v>
      </c>
      <c r="J131" t="s">
        <v>147</v>
      </c>
      <c r="K131" s="2">
        <v>9</v>
      </c>
      <c r="L131" s="2">
        <v>1</v>
      </c>
      <c r="M131" s="2">
        <v>1</v>
      </c>
      <c r="N131" s="2">
        <v>0</v>
      </c>
      <c r="O131" s="2">
        <v>0</v>
      </c>
      <c r="P131">
        <v>2123</v>
      </c>
      <c r="Q131" s="20">
        <v>0</v>
      </c>
      <c r="R131" s="24">
        <v>277.6</v>
      </c>
      <c r="S131" s="20">
        <v>58</v>
      </c>
      <c r="T131" s="20">
        <v>57.8</v>
      </c>
      <c r="U131" s="20">
        <v>0</v>
      </c>
      <c r="V131" s="20">
        <v>38.1</v>
      </c>
      <c r="W131" s="20">
        <v>12.2</v>
      </c>
      <c r="X131" s="20">
        <v>47.5</v>
      </c>
      <c r="Y131" s="20">
        <v>591.8</v>
      </c>
      <c r="Z131" s="23">
        <v>1</v>
      </c>
      <c r="AA131" s="22">
        <v>1</v>
      </c>
      <c r="AB131" s="22">
        <v>0</v>
      </c>
      <c r="AC131" s="22">
        <v>0</v>
      </c>
      <c r="AD131" s="22">
        <v>0</v>
      </c>
      <c r="AE131" s="20">
        <v>0</v>
      </c>
      <c r="AF131" s="20">
        <v>0</v>
      </c>
      <c r="AG131" s="20">
        <v>40.3</v>
      </c>
      <c r="AH131" s="20">
        <v>17.7</v>
      </c>
      <c r="AI131" s="20">
        <v>0</v>
      </c>
      <c r="AJ131" s="20">
        <v>57.8</v>
      </c>
      <c r="AK131" s="20">
        <v>1.7</v>
      </c>
      <c r="AL131" s="20">
        <v>444.3</v>
      </c>
      <c r="AM131" s="20">
        <v>1036.2</v>
      </c>
      <c r="AN131" s="20">
        <v>988.7</v>
      </c>
      <c r="AO131" s="20">
        <v>1036.2</v>
      </c>
      <c r="AP131" s="20">
        <v>0</v>
      </c>
      <c r="AQ131" s="20">
        <v>443.7</v>
      </c>
      <c r="AR131" s="20">
        <v>444.3</v>
      </c>
      <c r="AS131" s="1">
        <f t="shared" si="1"/>
      </c>
    </row>
    <row r="132" spans="1:45" ht="12">
      <c r="A132">
        <v>72</v>
      </c>
      <c r="B132" t="s">
        <v>531</v>
      </c>
      <c r="C132" t="s">
        <v>530</v>
      </c>
      <c r="D132">
        <v>4</v>
      </c>
      <c r="E132">
        <v>72004</v>
      </c>
      <c r="F132" s="2">
        <v>9</v>
      </c>
      <c r="G132" s="2">
        <v>1</v>
      </c>
      <c r="H132" s="2">
        <v>3</v>
      </c>
      <c r="I132" s="6">
        <v>61</v>
      </c>
      <c r="J132" s="6" t="s">
        <v>622</v>
      </c>
      <c r="K132" s="2">
        <v>9</v>
      </c>
      <c r="L132" s="2">
        <v>2</v>
      </c>
      <c r="M132" s="2">
        <v>1</v>
      </c>
      <c r="N132" s="2">
        <v>0</v>
      </c>
      <c r="O132" s="2">
        <v>0</v>
      </c>
      <c r="P132">
        <v>2123</v>
      </c>
      <c r="Q132" s="20">
        <v>186.4</v>
      </c>
      <c r="R132" s="24">
        <v>335.5</v>
      </c>
      <c r="S132" s="20">
        <v>113.1</v>
      </c>
      <c r="T132" s="20">
        <v>19.2</v>
      </c>
      <c r="U132" s="20">
        <v>0</v>
      </c>
      <c r="V132" s="20">
        <v>48.2</v>
      </c>
      <c r="W132" s="20">
        <v>13.5</v>
      </c>
      <c r="X132" s="20">
        <v>72.9</v>
      </c>
      <c r="Y132" s="20">
        <v>469.8</v>
      </c>
      <c r="Z132" s="23">
        <v>1</v>
      </c>
      <c r="AA132" s="22">
        <v>1</v>
      </c>
      <c r="AB132" s="22">
        <v>0</v>
      </c>
      <c r="AC132" s="22">
        <v>0</v>
      </c>
      <c r="AD132" s="22">
        <v>0</v>
      </c>
      <c r="AE132" s="20">
        <v>14.5</v>
      </c>
      <c r="AF132" s="20">
        <v>59.9</v>
      </c>
      <c r="AG132" s="20">
        <v>66.8</v>
      </c>
      <c r="AH132" s="20">
        <v>46.1</v>
      </c>
      <c r="AI132" s="20">
        <v>0</v>
      </c>
      <c r="AJ132" s="20">
        <v>19.2</v>
      </c>
      <c r="AK132" s="20">
        <v>10.7</v>
      </c>
      <c r="AL132" s="20">
        <v>716.3</v>
      </c>
      <c r="AM132" s="20">
        <v>999.9</v>
      </c>
      <c r="AN132" s="20">
        <v>1113.4</v>
      </c>
      <c r="AO132" s="20">
        <v>1186.3</v>
      </c>
      <c r="AP132" s="20">
        <v>0</v>
      </c>
      <c r="AQ132" s="20">
        <v>529.5</v>
      </c>
      <c r="AR132" s="20">
        <v>529.9</v>
      </c>
      <c r="AS132" s="1">
        <f t="shared" si="1"/>
      </c>
    </row>
    <row r="133" spans="1:45" ht="12">
      <c r="A133">
        <v>72</v>
      </c>
      <c r="B133" t="s">
        <v>531</v>
      </c>
      <c r="C133" t="s">
        <v>530</v>
      </c>
      <c r="D133">
        <v>5</v>
      </c>
      <c r="E133">
        <v>72005</v>
      </c>
      <c r="F133" s="2">
        <v>9</v>
      </c>
      <c r="G133" s="2">
        <v>1</v>
      </c>
      <c r="H133" s="2">
        <v>4</v>
      </c>
      <c r="I133" s="6">
        <v>82</v>
      </c>
      <c r="J133" t="s">
        <v>516</v>
      </c>
      <c r="K133" s="2">
        <v>5</v>
      </c>
      <c r="L133" s="2">
        <v>2</v>
      </c>
      <c r="M133" s="2">
        <v>0</v>
      </c>
      <c r="N133" s="2">
        <v>0</v>
      </c>
      <c r="O133" s="2">
        <v>0</v>
      </c>
      <c r="P133">
        <v>4630</v>
      </c>
      <c r="Q133" s="20">
        <v>0</v>
      </c>
      <c r="R133" s="24">
        <v>44.9</v>
      </c>
      <c r="S133" s="20">
        <v>10</v>
      </c>
      <c r="T133" s="20">
        <v>4.3</v>
      </c>
      <c r="U133" s="20">
        <v>0</v>
      </c>
      <c r="V133" s="20">
        <v>3.5</v>
      </c>
      <c r="W133" s="20">
        <v>0</v>
      </c>
      <c r="X133" s="20">
        <v>13.8</v>
      </c>
      <c r="Y133" s="20">
        <v>0</v>
      </c>
      <c r="Z133" s="23">
        <v>0</v>
      </c>
      <c r="AA133" s="22">
        <v>0</v>
      </c>
      <c r="AB133" s="22">
        <v>0</v>
      </c>
      <c r="AC133" s="22">
        <v>1</v>
      </c>
      <c r="AD133" s="22">
        <v>0</v>
      </c>
      <c r="AE133" s="20">
        <v>0</v>
      </c>
      <c r="AF133" s="20">
        <v>0</v>
      </c>
      <c r="AG133" s="20">
        <v>6.5</v>
      </c>
      <c r="AH133" s="20">
        <v>3.5</v>
      </c>
      <c r="AI133" s="20">
        <v>0</v>
      </c>
      <c r="AJ133" s="20">
        <v>4.3</v>
      </c>
      <c r="AK133" s="20">
        <v>0.2</v>
      </c>
      <c r="AL133" s="20">
        <v>63.1</v>
      </c>
      <c r="AM133" s="20">
        <v>63.1</v>
      </c>
      <c r="AN133" s="20">
        <v>49.2</v>
      </c>
      <c r="AO133" s="20">
        <v>63.1</v>
      </c>
      <c r="AP133" s="20">
        <v>0</v>
      </c>
      <c r="AQ133" s="20">
        <v>62.7</v>
      </c>
      <c r="AR133" s="20">
        <v>63.1</v>
      </c>
      <c r="AS133" s="1">
        <f t="shared" si="1"/>
      </c>
    </row>
    <row r="134" spans="1:45" ht="12">
      <c r="A134">
        <v>72</v>
      </c>
      <c r="B134" t="s">
        <v>531</v>
      </c>
      <c r="C134" t="s">
        <v>530</v>
      </c>
      <c r="D134">
        <v>6</v>
      </c>
      <c r="E134">
        <v>72006</v>
      </c>
      <c r="F134" s="2">
        <v>9</v>
      </c>
      <c r="G134" s="2">
        <v>1</v>
      </c>
      <c r="H134" s="2">
        <v>4</v>
      </c>
      <c r="I134" s="6">
        <v>67</v>
      </c>
      <c r="J134" t="s">
        <v>743</v>
      </c>
      <c r="K134" s="2">
        <v>5</v>
      </c>
      <c r="L134" s="2">
        <v>2</v>
      </c>
      <c r="M134" s="2">
        <v>1</v>
      </c>
      <c r="N134" s="2">
        <v>0</v>
      </c>
      <c r="O134" s="2">
        <v>0</v>
      </c>
      <c r="P134">
        <v>4630</v>
      </c>
      <c r="Q134" s="20">
        <v>0</v>
      </c>
      <c r="R134" s="24">
        <v>0</v>
      </c>
      <c r="S134" s="20">
        <v>1</v>
      </c>
      <c r="T134" s="20">
        <v>0</v>
      </c>
      <c r="U134" s="20">
        <v>0.6</v>
      </c>
      <c r="V134" s="20">
        <v>9.5</v>
      </c>
      <c r="W134" s="20">
        <v>0</v>
      </c>
      <c r="X134" s="20">
        <v>8.8</v>
      </c>
      <c r="Y134" s="20">
        <v>0</v>
      </c>
      <c r="Z134" s="23">
        <v>0</v>
      </c>
      <c r="AA134" s="22">
        <v>0</v>
      </c>
      <c r="AB134" s="22">
        <v>0</v>
      </c>
      <c r="AC134" s="22">
        <v>0</v>
      </c>
      <c r="AD134" s="22">
        <v>1</v>
      </c>
      <c r="AE134" s="20">
        <v>0</v>
      </c>
      <c r="AF134" s="20">
        <v>0</v>
      </c>
      <c r="AG134" s="20">
        <v>0</v>
      </c>
      <c r="AH134" s="20">
        <v>0.2</v>
      </c>
      <c r="AI134" s="20">
        <v>0.6</v>
      </c>
      <c r="AJ134" s="20">
        <v>0</v>
      </c>
      <c r="AK134" s="20">
        <v>2.5</v>
      </c>
      <c r="AL134" s="20">
        <v>11.3</v>
      </c>
      <c r="AM134" s="20">
        <v>11.3</v>
      </c>
      <c r="AN134" s="20">
        <v>2.5</v>
      </c>
      <c r="AO134" s="20">
        <v>11.3</v>
      </c>
      <c r="AP134" s="20">
        <v>0</v>
      </c>
      <c r="AQ134" s="20">
        <v>11.1</v>
      </c>
      <c r="AR134" s="20">
        <v>11.3</v>
      </c>
      <c r="AS134" s="1">
        <f t="shared" si="1"/>
      </c>
    </row>
    <row r="135" spans="1:45" ht="12">
      <c r="A135">
        <v>72</v>
      </c>
      <c r="B135" t="s">
        <v>531</v>
      </c>
      <c r="C135" t="s">
        <v>530</v>
      </c>
      <c r="D135">
        <v>7</v>
      </c>
      <c r="E135">
        <v>72007</v>
      </c>
      <c r="F135" s="2">
        <v>9</v>
      </c>
      <c r="G135" s="2">
        <v>1</v>
      </c>
      <c r="H135" s="2">
        <v>3</v>
      </c>
      <c r="I135" s="6">
        <v>44</v>
      </c>
      <c r="J135" t="s">
        <v>147</v>
      </c>
      <c r="K135" s="2">
        <v>7</v>
      </c>
      <c r="L135" s="2">
        <v>2</v>
      </c>
      <c r="M135" s="2">
        <v>1</v>
      </c>
      <c r="N135" s="2">
        <v>0</v>
      </c>
      <c r="O135" s="2">
        <v>0</v>
      </c>
      <c r="P135">
        <v>2123</v>
      </c>
      <c r="Q135" s="20">
        <v>17.9</v>
      </c>
      <c r="R135" s="24">
        <v>314.1</v>
      </c>
      <c r="S135" s="20">
        <v>100.6</v>
      </c>
      <c r="T135" s="20">
        <v>28.4</v>
      </c>
      <c r="U135" s="20">
        <v>0</v>
      </c>
      <c r="V135" s="20">
        <v>32.6</v>
      </c>
      <c r="W135" s="20">
        <v>3.7</v>
      </c>
      <c r="X135" s="20">
        <v>99.2</v>
      </c>
      <c r="Y135" s="20">
        <v>89.3</v>
      </c>
      <c r="Z135" s="23">
        <v>1</v>
      </c>
      <c r="AA135" s="22">
        <v>1</v>
      </c>
      <c r="AB135" s="22">
        <v>0</v>
      </c>
      <c r="AC135" s="22">
        <v>0</v>
      </c>
      <c r="AD135" s="22">
        <v>0</v>
      </c>
      <c r="AE135" s="20">
        <v>0</v>
      </c>
      <c r="AF135" s="20">
        <v>0</v>
      </c>
      <c r="AG135" s="20">
        <v>59.9</v>
      </c>
      <c r="AH135" s="20">
        <v>40.5</v>
      </c>
      <c r="AI135" s="20">
        <v>0</v>
      </c>
      <c r="AJ135" s="20">
        <v>28.4</v>
      </c>
      <c r="AK135" s="20">
        <v>12.6</v>
      </c>
      <c r="AL135" s="20">
        <v>497.9</v>
      </c>
      <c r="AM135" s="20">
        <v>569.4</v>
      </c>
      <c r="AN135" s="20">
        <v>488</v>
      </c>
      <c r="AO135" s="20">
        <v>587.3</v>
      </c>
      <c r="AP135" s="20">
        <v>0</v>
      </c>
      <c r="AQ135" s="20">
        <v>479.4</v>
      </c>
      <c r="AR135" s="20">
        <v>480</v>
      </c>
      <c r="AS135" s="1">
        <f aca="true" t="shared" si="2" ref="AS135:AS198">IF(ISERROR((AR135/AQ135)),"",IF(AND((AR135/AQ135)&gt;1.05,AR135-AQ135&gt;5),"Manual Calculations of Portable Physical Wealth do not match Assumed Calculations",""))</f>
      </c>
    </row>
    <row r="136" spans="1:45" ht="12">
      <c r="A136">
        <v>72</v>
      </c>
      <c r="B136" t="s">
        <v>531</v>
      </c>
      <c r="C136" t="s">
        <v>530</v>
      </c>
      <c r="D136">
        <v>8</v>
      </c>
      <c r="E136">
        <v>72008</v>
      </c>
      <c r="F136" s="2">
        <v>9</v>
      </c>
      <c r="G136" s="2">
        <v>1</v>
      </c>
      <c r="H136" s="2">
        <v>3</v>
      </c>
      <c r="I136" s="6">
        <v>40</v>
      </c>
      <c r="J136" t="s">
        <v>9</v>
      </c>
      <c r="K136" s="2">
        <v>5</v>
      </c>
      <c r="L136" s="2">
        <v>2</v>
      </c>
      <c r="M136" s="2">
        <v>1</v>
      </c>
      <c r="N136" s="2">
        <v>0</v>
      </c>
      <c r="O136" s="2">
        <v>0</v>
      </c>
      <c r="P136">
        <v>2123</v>
      </c>
      <c r="Q136" s="20">
        <v>0</v>
      </c>
      <c r="R136" s="24">
        <v>0</v>
      </c>
      <c r="S136" s="20">
        <v>37.9</v>
      </c>
      <c r="T136" s="20">
        <v>3.2</v>
      </c>
      <c r="U136" s="20">
        <v>0</v>
      </c>
      <c r="V136" s="20">
        <v>9.7</v>
      </c>
      <c r="W136" s="20">
        <v>8.3</v>
      </c>
      <c r="X136" s="20">
        <v>9.8</v>
      </c>
      <c r="Y136" s="20">
        <v>0</v>
      </c>
      <c r="Z136" s="23">
        <v>0</v>
      </c>
      <c r="AA136" s="22">
        <v>0</v>
      </c>
      <c r="AB136" s="22">
        <v>0</v>
      </c>
      <c r="AC136" s="22">
        <v>0</v>
      </c>
      <c r="AD136" s="22">
        <v>1</v>
      </c>
      <c r="AE136" s="20">
        <v>0</v>
      </c>
      <c r="AF136" s="20">
        <v>0</v>
      </c>
      <c r="AG136" s="20">
        <v>30.4</v>
      </c>
      <c r="AH136" s="20">
        <v>7.5</v>
      </c>
      <c r="AI136" s="20">
        <v>0</v>
      </c>
      <c r="AJ136" s="20">
        <v>3.2</v>
      </c>
      <c r="AK136" s="20">
        <v>2.1</v>
      </c>
      <c r="AL136" s="20">
        <v>59.5</v>
      </c>
      <c r="AM136" s="20">
        <v>59.5</v>
      </c>
      <c r="AN136" s="20">
        <v>49.7</v>
      </c>
      <c r="AO136" s="20">
        <v>59.5</v>
      </c>
      <c r="AP136" s="20">
        <v>0</v>
      </c>
      <c r="AQ136" s="20">
        <v>59.1</v>
      </c>
      <c r="AR136" s="20">
        <v>59.5</v>
      </c>
      <c r="AS136" s="1">
        <f t="shared" si="2"/>
      </c>
    </row>
    <row r="137" spans="1:45" ht="12">
      <c r="A137">
        <v>72</v>
      </c>
      <c r="B137" t="s">
        <v>531</v>
      </c>
      <c r="C137" t="s">
        <v>530</v>
      </c>
      <c r="D137">
        <v>9</v>
      </c>
      <c r="E137">
        <v>72009</v>
      </c>
      <c r="F137" s="2">
        <v>9</v>
      </c>
      <c r="G137" s="2">
        <v>1</v>
      </c>
      <c r="H137" s="2">
        <v>2</v>
      </c>
      <c r="I137" s="6">
        <v>45</v>
      </c>
      <c r="J137" t="s">
        <v>252</v>
      </c>
      <c r="K137" s="2">
        <v>3</v>
      </c>
      <c r="L137" s="2">
        <v>1</v>
      </c>
      <c r="M137" s="2">
        <v>1</v>
      </c>
      <c r="N137" s="2">
        <v>0</v>
      </c>
      <c r="O137" s="2">
        <v>0</v>
      </c>
      <c r="P137">
        <v>8568</v>
      </c>
      <c r="Q137" s="20">
        <v>278.2</v>
      </c>
      <c r="R137" s="24">
        <v>394.3</v>
      </c>
      <c r="S137" s="20">
        <v>117</v>
      </c>
      <c r="T137" s="20">
        <v>86.5</v>
      </c>
      <c r="U137" s="20">
        <v>0</v>
      </c>
      <c r="V137" s="20">
        <v>100.9</v>
      </c>
      <c r="W137" s="20">
        <v>8.3</v>
      </c>
      <c r="X137" s="20">
        <v>69.9</v>
      </c>
      <c r="Y137" s="20">
        <v>936.1</v>
      </c>
      <c r="Z137" s="23">
        <v>1</v>
      </c>
      <c r="AA137" s="22">
        <v>1</v>
      </c>
      <c r="AB137" s="22">
        <v>0</v>
      </c>
      <c r="AC137" s="22">
        <v>0</v>
      </c>
      <c r="AD137" s="22">
        <v>0</v>
      </c>
      <c r="AE137" s="20">
        <v>270.5</v>
      </c>
      <c r="AF137" s="20">
        <v>7.7</v>
      </c>
      <c r="AG137" s="20">
        <v>89.3</v>
      </c>
      <c r="AH137" s="20">
        <v>27.5</v>
      </c>
      <c r="AI137" s="20">
        <v>0</v>
      </c>
      <c r="AJ137" s="20">
        <v>86.5</v>
      </c>
      <c r="AK137" s="20">
        <v>17.5</v>
      </c>
      <c r="AL137" s="20">
        <v>985.7</v>
      </c>
      <c r="AM137" s="20">
        <v>1643.6</v>
      </c>
      <c r="AN137" s="20">
        <v>1851.8</v>
      </c>
      <c r="AO137" s="20">
        <v>1921.8</v>
      </c>
      <c r="AP137" s="20">
        <v>0</v>
      </c>
      <c r="AQ137" s="20">
        <v>707</v>
      </c>
      <c r="AR137" s="20">
        <v>707.5</v>
      </c>
      <c r="AS137" s="1">
        <f t="shared" si="2"/>
      </c>
    </row>
    <row r="138" spans="1:45" ht="12">
      <c r="A138">
        <v>72</v>
      </c>
      <c r="B138" t="s">
        <v>531</v>
      </c>
      <c r="C138" t="s">
        <v>530</v>
      </c>
      <c r="D138">
        <v>10</v>
      </c>
      <c r="E138">
        <v>72010</v>
      </c>
      <c r="F138" s="2">
        <v>9</v>
      </c>
      <c r="G138" s="2">
        <v>1</v>
      </c>
      <c r="H138" s="2">
        <v>4</v>
      </c>
      <c r="I138" s="6">
        <v>40</v>
      </c>
      <c r="J138" t="s">
        <v>9</v>
      </c>
      <c r="K138" s="2">
        <v>3</v>
      </c>
      <c r="L138" s="2">
        <v>2</v>
      </c>
      <c r="M138" s="2">
        <v>0</v>
      </c>
      <c r="N138" s="2">
        <v>0</v>
      </c>
      <c r="O138" s="2">
        <v>0</v>
      </c>
      <c r="P138">
        <v>4630</v>
      </c>
      <c r="Q138" s="20">
        <v>0</v>
      </c>
      <c r="R138" s="24">
        <v>374.8</v>
      </c>
      <c r="S138" s="20">
        <v>33.3</v>
      </c>
      <c r="T138" s="20">
        <v>39.8</v>
      </c>
      <c r="U138" s="20">
        <v>0</v>
      </c>
      <c r="V138" s="20">
        <v>53.2</v>
      </c>
      <c r="W138" s="20">
        <v>1.7</v>
      </c>
      <c r="X138" s="20">
        <v>111.3</v>
      </c>
      <c r="Y138" s="20">
        <v>352.8</v>
      </c>
      <c r="Z138" s="23">
        <v>1</v>
      </c>
      <c r="AA138" s="22">
        <v>1</v>
      </c>
      <c r="AB138" s="22">
        <v>0</v>
      </c>
      <c r="AC138" s="22">
        <v>0</v>
      </c>
      <c r="AD138" s="22">
        <v>0</v>
      </c>
      <c r="AE138" s="20">
        <v>0</v>
      </c>
      <c r="AF138" s="20">
        <v>0</v>
      </c>
      <c r="AG138" s="20">
        <v>26.1</v>
      </c>
      <c r="AH138" s="20">
        <v>7.1</v>
      </c>
      <c r="AI138" s="20">
        <v>0</v>
      </c>
      <c r="AJ138" s="20">
        <v>39.8</v>
      </c>
      <c r="AK138" s="20">
        <v>5.1</v>
      </c>
      <c r="AL138" s="20">
        <v>503.3</v>
      </c>
      <c r="AM138" s="20">
        <v>856.1</v>
      </c>
      <c r="AN138" s="20">
        <v>744.8</v>
      </c>
      <c r="AO138" s="20">
        <v>856.1</v>
      </c>
      <c r="AP138" s="20">
        <v>0</v>
      </c>
      <c r="AQ138" s="20">
        <v>502.8</v>
      </c>
      <c r="AR138" s="20">
        <v>503.3</v>
      </c>
      <c r="AS138" s="1">
        <f t="shared" si="2"/>
      </c>
    </row>
    <row r="139" spans="1:45" ht="12">
      <c r="A139">
        <v>72</v>
      </c>
      <c r="B139" t="s">
        <v>531</v>
      </c>
      <c r="C139" t="s">
        <v>530</v>
      </c>
      <c r="D139">
        <v>11</v>
      </c>
      <c r="E139">
        <v>72011</v>
      </c>
      <c r="F139" s="2">
        <v>9</v>
      </c>
      <c r="G139" s="2">
        <v>1</v>
      </c>
      <c r="H139" s="2">
        <v>4</v>
      </c>
      <c r="I139" s="6">
        <v>67</v>
      </c>
      <c r="J139" t="s">
        <v>743</v>
      </c>
      <c r="K139" s="2">
        <v>5</v>
      </c>
      <c r="L139" s="2">
        <v>2</v>
      </c>
      <c r="M139" s="2">
        <v>0</v>
      </c>
      <c r="N139" s="2">
        <v>0</v>
      </c>
      <c r="O139" s="2">
        <v>0</v>
      </c>
      <c r="P139">
        <v>4630</v>
      </c>
      <c r="Q139" s="20">
        <v>0</v>
      </c>
      <c r="R139" s="24">
        <v>0</v>
      </c>
      <c r="S139" s="20">
        <v>1.2</v>
      </c>
      <c r="T139" s="20">
        <v>0</v>
      </c>
      <c r="U139" s="20">
        <v>0</v>
      </c>
      <c r="V139" s="20">
        <v>11.1</v>
      </c>
      <c r="W139" s="20">
        <v>0</v>
      </c>
      <c r="X139" s="20">
        <v>2.7</v>
      </c>
      <c r="Y139" s="20">
        <v>0</v>
      </c>
      <c r="Z139" s="23">
        <v>0</v>
      </c>
      <c r="AA139" s="22">
        <v>0</v>
      </c>
      <c r="AB139" s="22">
        <v>0</v>
      </c>
      <c r="AC139" s="22">
        <v>0</v>
      </c>
      <c r="AD139" s="22">
        <v>1</v>
      </c>
      <c r="AE139" s="20">
        <v>0</v>
      </c>
      <c r="AF139" s="20">
        <v>0</v>
      </c>
      <c r="AG139" s="20">
        <v>0</v>
      </c>
      <c r="AH139" s="20">
        <v>1.2</v>
      </c>
      <c r="AI139" s="20">
        <v>0</v>
      </c>
      <c r="AJ139" s="20">
        <v>0</v>
      </c>
      <c r="AK139" s="20">
        <v>0.1</v>
      </c>
      <c r="AL139" s="20">
        <v>12.5</v>
      </c>
      <c r="AM139" s="20">
        <v>12.5</v>
      </c>
      <c r="AN139" s="20">
        <v>9.7</v>
      </c>
      <c r="AO139" s="20">
        <v>12.5</v>
      </c>
      <c r="AP139" s="20">
        <v>0</v>
      </c>
      <c r="AQ139" s="20">
        <v>12.3</v>
      </c>
      <c r="AR139" s="20">
        <v>12.5</v>
      </c>
      <c r="AS139" s="1">
        <f t="shared" si="2"/>
      </c>
    </row>
    <row r="140" spans="1:45" ht="12">
      <c r="A140">
        <v>72</v>
      </c>
      <c r="B140" t="s">
        <v>531</v>
      </c>
      <c r="C140" t="s">
        <v>530</v>
      </c>
      <c r="D140">
        <v>12</v>
      </c>
      <c r="E140">
        <v>72012</v>
      </c>
      <c r="F140" s="2">
        <v>3</v>
      </c>
      <c r="G140" s="2">
        <v>1</v>
      </c>
      <c r="H140" s="2">
        <v>4</v>
      </c>
      <c r="I140" s="6">
        <v>69</v>
      </c>
      <c r="J140" t="s">
        <v>744</v>
      </c>
      <c r="K140" s="2">
        <v>7</v>
      </c>
      <c r="L140" s="2">
        <v>2</v>
      </c>
      <c r="M140" s="2">
        <v>1</v>
      </c>
      <c r="N140" s="2">
        <v>0</v>
      </c>
      <c r="O140" s="2">
        <v>0</v>
      </c>
      <c r="P140">
        <v>4630</v>
      </c>
      <c r="Q140" s="20">
        <v>0</v>
      </c>
      <c r="R140" s="24">
        <v>0</v>
      </c>
      <c r="S140" s="20">
        <v>0</v>
      </c>
      <c r="T140" s="20">
        <v>0</v>
      </c>
      <c r="U140" s="20">
        <v>0</v>
      </c>
      <c r="V140" s="20">
        <v>6.5</v>
      </c>
      <c r="W140" s="20">
        <v>0</v>
      </c>
      <c r="X140" s="20">
        <v>107.5</v>
      </c>
      <c r="Y140" s="20">
        <v>271.4</v>
      </c>
      <c r="Z140" s="23">
        <v>1</v>
      </c>
      <c r="AA140" s="22">
        <v>0</v>
      </c>
      <c r="AB140" s="22">
        <v>1</v>
      </c>
      <c r="AC140" s="22">
        <v>0</v>
      </c>
      <c r="AD140" s="22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0.8</v>
      </c>
      <c r="AL140" s="20">
        <v>6.5</v>
      </c>
      <c r="AM140" s="20">
        <v>277.9</v>
      </c>
      <c r="AN140" s="20">
        <v>170.3</v>
      </c>
      <c r="AO140" s="20">
        <v>277.9</v>
      </c>
      <c r="AP140" s="20">
        <v>0</v>
      </c>
      <c r="AQ140" s="20">
        <v>6.5</v>
      </c>
      <c r="AR140" s="20">
        <v>6.5</v>
      </c>
      <c r="AS140" s="1">
        <f t="shared" si="2"/>
      </c>
    </row>
    <row r="141" spans="1:45" ht="12">
      <c r="A141">
        <v>72</v>
      </c>
      <c r="B141" t="s">
        <v>531</v>
      </c>
      <c r="C141" t="s">
        <v>530</v>
      </c>
      <c r="D141">
        <v>13</v>
      </c>
      <c r="E141">
        <v>72013</v>
      </c>
      <c r="F141" s="2">
        <v>9</v>
      </c>
      <c r="G141" s="2">
        <v>1</v>
      </c>
      <c r="H141" s="2">
        <v>3</v>
      </c>
      <c r="I141" s="6">
        <v>21</v>
      </c>
      <c r="J141" t="s">
        <v>350</v>
      </c>
      <c r="K141" s="2">
        <v>9</v>
      </c>
      <c r="L141" s="2">
        <v>1</v>
      </c>
      <c r="M141" s="2">
        <v>1</v>
      </c>
      <c r="N141" s="2">
        <v>1</v>
      </c>
      <c r="O141" s="2">
        <v>0</v>
      </c>
      <c r="P141">
        <v>2123</v>
      </c>
      <c r="Q141" s="20">
        <v>35.4</v>
      </c>
      <c r="R141" s="24">
        <v>719.2</v>
      </c>
      <c r="S141" s="20">
        <v>290.4</v>
      </c>
      <c r="T141" s="20">
        <v>16</v>
      </c>
      <c r="U141" s="20">
        <v>0</v>
      </c>
      <c r="V141" s="20">
        <v>95.6</v>
      </c>
      <c r="W141" s="20">
        <v>1.6</v>
      </c>
      <c r="X141" s="20">
        <v>122.5</v>
      </c>
      <c r="Y141" s="20">
        <v>1482.2</v>
      </c>
      <c r="Z141" s="23">
        <v>1</v>
      </c>
      <c r="AA141" s="22">
        <v>1</v>
      </c>
      <c r="AB141" s="22">
        <v>0</v>
      </c>
      <c r="AC141" s="22">
        <v>0</v>
      </c>
      <c r="AD141" s="22">
        <v>0</v>
      </c>
      <c r="AE141" s="20">
        <v>35.4</v>
      </c>
      <c r="AF141" s="20">
        <v>0</v>
      </c>
      <c r="AG141" s="20">
        <v>198.9</v>
      </c>
      <c r="AH141" s="20">
        <v>91.3</v>
      </c>
      <c r="AI141" s="20">
        <v>0</v>
      </c>
      <c r="AJ141" s="20">
        <v>15.1</v>
      </c>
      <c r="AK141" s="20">
        <v>24.6</v>
      </c>
      <c r="AL141" s="20">
        <v>1158.7</v>
      </c>
      <c r="AM141" s="20">
        <v>2605.5</v>
      </c>
      <c r="AN141" s="20">
        <v>2518.3</v>
      </c>
      <c r="AO141" s="20">
        <v>2640.9</v>
      </c>
      <c r="AP141" s="20">
        <v>0</v>
      </c>
      <c r="AQ141" s="20">
        <v>1122.8</v>
      </c>
      <c r="AR141" s="20">
        <v>1123.3</v>
      </c>
      <c r="AS141" s="1">
        <f t="shared" si="2"/>
      </c>
    </row>
    <row r="142" spans="1:45" ht="12">
      <c r="A142">
        <v>72</v>
      </c>
      <c r="B142" t="s">
        <v>531</v>
      </c>
      <c r="C142" t="s">
        <v>530</v>
      </c>
      <c r="D142">
        <v>14</v>
      </c>
      <c r="E142">
        <v>72014</v>
      </c>
      <c r="F142" s="2">
        <v>9</v>
      </c>
      <c r="G142" s="2">
        <v>1</v>
      </c>
      <c r="H142" s="2">
        <v>4</v>
      </c>
      <c r="I142" s="6">
        <v>99</v>
      </c>
      <c r="J142" t="s">
        <v>641</v>
      </c>
      <c r="K142" s="2">
        <v>1</v>
      </c>
      <c r="L142" s="2">
        <v>1</v>
      </c>
      <c r="M142" s="2">
        <v>0</v>
      </c>
      <c r="N142" s="2">
        <v>4</v>
      </c>
      <c r="O142" s="2">
        <v>0</v>
      </c>
      <c r="P142">
        <v>4630</v>
      </c>
      <c r="Q142" s="20">
        <v>69.4</v>
      </c>
      <c r="R142" s="24">
        <v>0</v>
      </c>
      <c r="S142" s="20">
        <v>0.3</v>
      </c>
      <c r="T142" s="20">
        <v>0</v>
      </c>
      <c r="U142" s="20">
        <v>0</v>
      </c>
      <c r="V142" s="20">
        <v>1.2</v>
      </c>
      <c r="W142" s="20">
        <v>0</v>
      </c>
      <c r="X142" s="20">
        <v>9.2</v>
      </c>
      <c r="Y142" s="20">
        <v>3.5</v>
      </c>
      <c r="Z142" s="23">
        <v>1</v>
      </c>
      <c r="AA142" s="22">
        <v>0</v>
      </c>
      <c r="AB142" s="22">
        <v>1</v>
      </c>
      <c r="AC142" s="22">
        <v>0</v>
      </c>
      <c r="AD142" s="22">
        <v>0</v>
      </c>
      <c r="AE142" s="20">
        <v>3.6</v>
      </c>
      <c r="AF142" s="20">
        <v>14.3</v>
      </c>
      <c r="AG142" s="20">
        <v>0</v>
      </c>
      <c r="AH142" s="20">
        <v>0.3</v>
      </c>
      <c r="AI142" s="20">
        <v>0</v>
      </c>
      <c r="AJ142" s="20">
        <v>0</v>
      </c>
      <c r="AK142" s="20">
        <v>1</v>
      </c>
      <c r="AL142" s="20">
        <v>71.1</v>
      </c>
      <c r="AM142" s="20">
        <v>5.2</v>
      </c>
      <c r="AN142" s="20">
        <v>65.3</v>
      </c>
      <c r="AO142" s="20">
        <v>74.6</v>
      </c>
      <c r="AP142" s="20">
        <v>0</v>
      </c>
      <c r="AQ142" s="20">
        <v>1.5</v>
      </c>
      <c r="AR142" s="20">
        <v>1.7</v>
      </c>
      <c r="AS142" s="1">
        <f t="shared" si="2"/>
      </c>
    </row>
    <row r="143" spans="1:45" ht="12">
      <c r="A143">
        <v>72</v>
      </c>
      <c r="B143" t="s">
        <v>531</v>
      </c>
      <c r="C143" t="s">
        <v>530</v>
      </c>
      <c r="D143">
        <v>15</v>
      </c>
      <c r="E143">
        <v>72015</v>
      </c>
      <c r="F143" s="2">
        <v>9</v>
      </c>
      <c r="G143" s="2">
        <v>1</v>
      </c>
      <c r="H143" s="2">
        <v>4</v>
      </c>
      <c r="I143" s="6">
        <v>40</v>
      </c>
      <c r="J143" t="s">
        <v>9</v>
      </c>
      <c r="K143" s="2">
        <v>5</v>
      </c>
      <c r="L143" s="2">
        <v>2</v>
      </c>
      <c r="M143" s="2">
        <v>0</v>
      </c>
      <c r="N143" s="2">
        <v>0</v>
      </c>
      <c r="O143" s="2">
        <v>0</v>
      </c>
      <c r="P143">
        <v>4630</v>
      </c>
      <c r="Q143" s="20">
        <v>0</v>
      </c>
      <c r="R143" s="24">
        <v>6.6</v>
      </c>
      <c r="S143" s="20">
        <v>19.7</v>
      </c>
      <c r="T143" s="20">
        <v>20.7</v>
      </c>
      <c r="U143" s="20">
        <v>0</v>
      </c>
      <c r="V143" s="20">
        <v>7.6</v>
      </c>
      <c r="W143" s="20">
        <v>0</v>
      </c>
      <c r="X143" s="20">
        <v>12.1</v>
      </c>
      <c r="Y143" s="20">
        <v>0</v>
      </c>
      <c r="Z143" s="23">
        <v>0</v>
      </c>
      <c r="AA143" s="22">
        <v>0</v>
      </c>
      <c r="AB143" s="22">
        <v>0</v>
      </c>
      <c r="AC143" s="22">
        <v>1</v>
      </c>
      <c r="AD143" s="22">
        <v>0</v>
      </c>
      <c r="AE143" s="20">
        <v>0</v>
      </c>
      <c r="AF143" s="20">
        <v>0</v>
      </c>
      <c r="AG143" s="20">
        <v>17</v>
      </c>
      <c r="AH143" s="20">
        <v>2.7</v>
      </c>
      <c r="AI143" s="20">
        <v>0</v>
      </c>
      <c r="AJ143" s="20">
        <v>20.7</v>
      </c>
      <c r="AK143" s="20">
        <v>4.7</v>
      </c>
      <c r="AL143" s="20">
        <v>55</v>
      </c>
      <c r="AM143" s="20">
        <v>55</v>
      </c>
      <c r="AN143" s="20">
        <v>42.9</v>
      </c>
      <c r="AO143" s="20">
        <v>55</v>
      </c>
      <c r="AP143" s="20">
        <v>0</v>
      </c>
      <c r="AQ143" s="20">
        <v>54.6</v>
      </c>
      <c r="AR143" s="20">
        <v>55</v>
      </c>
      <c r="AS143" s="1">
        <f t="shared" si="2"/>
      </c>
    </row>
    <row r="144" spans="1:45" ht="12">
      <c r="A144">
        <v>72</v>
      </c>
      <c r="B144" t="s">
        <v>531</v>
      </c>
      <c r="C144" t="s">
        <v>530</v>
      </c>
      <c r="D144">
        <v>16</v>
      </c>
      <c r="E144">
        <v>72016</v>
      </c>
      <c r="F144" s="2">
        <v>3</v>
      </c>
      <c r="G144" s="2">
        <v>2</v>
      </c>
      <c r="H144" s="2">
        <v>3</v>
      </c>
      <c r="I144" s="6">
        <v>98</v>
      </c>
      <c r="J144" t="s">
        <v>640</v>
      </c>
      <c r="K144" s="2">
        <v>5</v>
      </c>
      <c r="L144" s="2">
        <v>1</v>
      </c>
      <c r="M144" s="2">
        <v>0</v>
      </c>
      <c r="N144" s="2">
        <v>0</v>
      </c>
      <c r="O144" s="2">
        <v>0</v>
      </c>
      <c r="P144">
        <v>2123</v>
      </c>
      <c r="Q144" s="20">
        <v>803.9</v>
      </c>
      <c r="R144" s="24">
        <v>0</v>
      </c>
      <c r="S144" s="20">
        <v>157.1</v>
      </c>
      <c r="T144" s="20">
        <v>0</v>
      </c>
      <c r="U144" s="20">
        <v>0</v>
      </c>
      <c r="V144" s="20">
        <v>277.4</v>
      </c>
      <c r="W144" s="20">
        <v>1</v>
      </c>
      <c r="X144" s="20">
        <v>96.4</v>
      </c>
      <c r="Y144" s="20">
        <v>0</v>
      </c>
      <c r="Z144" s="23">
        <v>0</v>
      </c>
      <c r="AA144" s="22">
        <v>0</v>
      </c>
      <c r="AB144" s="22">
        <v>0</v>
      </c>
      <c r="AC144" s="22">
        <v>0</v>
      </c>
      <c r="AD144" s="22">
        <v>1</v>
      </c>
      <c r="AE144" s="20">
        <v>0</v>
      </c>
      <c r="AF144" s="20">
        <v>0</v>
      </c>
      <c r="AG144" s="20">
        <v>0</v>
      </c>
      <c r="AH144" s="20">
        <v>22.1</v>
      </c>
      <c r="AI144" s="20">
        <v>134.9</v>
      </c>
      <c r="AJ144" s="20">
        <v>0</v>
      </c>
      <c r="AK144" s="20">
        <v>0</v>
      </c>
      <c r="AL144" s="20">
        <v>1239.7</v>
      </c>
      <c r="AM144" s="20">
        <v>435.8</v>
      </c>
      <c r="AN144" s="20">
        <v>1143.3</v>
      </c>
      <c r="AO144" s="20">
        <v>1239.7</v>
      </c>
      <c r="AP144" s="20">
        <v>0</v>
      </c>
      <c r="AQ144" s="20">
        <v>435.5</v>
      </c>
      <c r="AR144" s="20">
        <v>435.8</v>
      </c>
      <c r="AS144" s="1">
        <f t="shared" si="2"/>
      </c>
    </row>
    <row r="145" spans="1:45" ht="12">
      <c r="A145">
        <v>72</v>
      </c>
      <c r="B145" t="s">
        <v>531</v>
      </c>
      <c r="C145" t="s">
        <v>530</v>
      </c>
      <c r="D145">
        <v>17</v>
      </c>
      <c r="E145">
        <v>72017</v>
      </c>
      <c r="F145" s="2">
        <v>9</v>
      </c>
      <c r="G145" s="2">
        <v>1</v>
      </c>
      <c r="H145" s="2">
        <v>2</v>
      </c>
      <c r="I145" s="6">
        <v>44</v>
      </c>
      <c r="J145" t="s">
        <v>147</v>
      </c>
      <c r="K145" s="2">
        <v>3</v>
      </c>
      <c r="L145" s="2">
        <v>1</v>
      </c>
      <c r="M145" s="2">
        <v>1</v>
      </c>
      <c r="N145" s="2">
        <v>0</v>
      </c>
      <c r="O145" s="2">
        <v>0</v>
      </c>
      <c r="P145">
        <v>8568</v>
      </c>
      <c r="Q145" s="20">
        <v>0</v>
      </c>
      <c r="R145" s="24">
        <v>239.8</v>
      </c>
      <c r="S145" s="20">
        <v>117.1</v>
      </c>
      <c r="T145" s="20">
        <v>42.3</v>
      </c>
      <c r="U145" s="20">
        <v>0</v>
      </c>
      <c r="V145" s="20">
        <v>26.2</v>
      </c>
      <c r="W145" s="20">
        <v>9.2</v>
      </c>
      <c r="X145" s="20">
        <v>11.8</v>
      </c>
      <c r="Y145" s="20">
        <v>714.3</v>
      </c>
      <c r="Z145" s="23">
        <v>1</v>
      </c>
      <c r="AA145" s="22">
        <v>1</v>
      </c>
      <c r="AB145" s="22">
        <v>0</v>
      </c>
      <c r="AC145" s="22">
        <v>0</v>
      </c>
      <c r="AD145" s="22">
        <v>0</v>
      </c>
      <c r="AE145" s="20">
        <v>0</v>
      </c>
      <c r="AF145" s="20">
        <v>0</v>
      </c>
      <c r="AG145" s="20">
        <v>90</v>
      </c>
      <c r="AH145" s="20">
        <v>27.1</v>
      </c>
      <c r="AI145" s="20">
        <v>0</v>
      </c>
      <c r="AJ145" s="20">
        <v>42.3</v>
      </c>
      <c r="AK145" s="20">
        <v>1.7</v>
      </c>
      <c r="AL145" s="20">
        <v>435.3</v>
      </c>
      <c r="AM145" s="20">
        <v>1149.7</v>
      </c>
      <c r="AN145" s="20">
        <v>1137.8</v>
      </c>
      <c r="AO145" s="20">
        <v>1149.7</v>
      </c>
      <c r="AP145" s="20">
        <v>0</v>
      </c>
      <c r="AQ145" s="20">
        <v>434.6</v>
      </c>
      <c r="AR145" s="20">
        <v>435.3</v>
      </c>
      <c r="AS145" s="1">
        <f t="shared" si="2"/>
      </c>
    </row>
    <row r="146" spans="1:45" ht="12">
      <c r="A146">
        <v>72</v>
      </c>
      <c r="B146" t="s">
        <v>531</v>
      </c>
      <c r="C146" t="s">
        <v>530</v>
      </c>
      <c r="D146">
        <v>18</v>
      </c>
      <c r="E146">
        <v>72018</v>
      </c>
      <c r="F146" s="2">
        <v>9</v>
      </c>
      <c r="G146" s="2">
        <v>1</v>
      </c>
      <c r="H146" s="2">
        <v>2</v>
      </c>
      <c r="I146" s="6">
        <v>40</v>
      </c>
      <c r="J146" t="s">
        <v>9</v>
      </c>
      <c r="K146" s="2">
        <v>3</v>
      </c>
      <c r="L146" s="2">
        <v>2</v>
      </c>
      <c r="M146" s="2">
        <v>1</v>
      </c>
      <c r="N146" s="2">
        <v>0</v>
      </c>
      <c r="O146" s="2">
        <v>0</v>
      </c>
      <c r="P146">
        <v>8568</v>
      </c>
      <c r="Q146" s="20">
        <v>77.8</v>
      </c>
      <c r="R146" s="24">
        <v>161.1</v>
      </c>
      <c r="S146" s="20">
        <v>135.3</v>
      </c>
      <c r="T146" s="20">
        <v>66.8</v>
      </c>
      <c r="U146" s="20">
        <v>0</v>
      </c>
      <c r="V146" s="20">
        <v>54.2</v>
      </c>
      <c r="W146" s="20">
        <v>11.3</v>
      </c>
      <c r="X146" s="20">
        <v>140</v>
      </c>
      <c r="Y146" s="20">
        <v>414.7</v>
      </c>
      <c r="Z146" s="23">
        <v>1</v>
      </c>
      <c r="AA146" s="22">
        <v>1</v>
      </c>
      <c r="AB146" s="22">
        <v>0</v>
      </c>
      <c r="AC146" s="22">
        <v>0</v>
      </c>
      <c r="AD146" s="22">
        <v>0</v>
      </c>
      <c r="AE146" s="20">
        <v>77.8</v>
      </c>
      <c r="AF146" s="20">
        <v>0</v>
      </c>
      <c r="AG146" s="20">
        <v>105</v>
      </c>
      <c r="AH146" s="20">
        <v>30.1</v>
      </c>
      <c r="AI146" s="20">
        <v>0</v>
      </c>
      <c r="AJ146" s="20">
        <v>66.8</v>
      </c>
      <c r="AK146" s="20">
        <v>8.1</v>
      </c>
      <c r="AL146" s="20">
        <v>507.1</v>
      </c>
      <c r="AM146" s="20">
        <v>843.9</v>
      </c>
      <c r="AN146" s="20">
        <v>781.7</v>
      </c>
      <c r="AO146" s="20">
        <v>921.7</v>
      </c>
      <c r="AP146" s="20">
        <v>0</v>
      </c>
      <c r="AQ146" s="20">
        <v>428.7</v>
      </c>
      <c r="AR146" s="20">
        <v>429.3</v>
      </c>
      <c r="AS146" s="1">
        <f t="shared" si="2"/>
      </c>
    </row>
    <row r="147" spans="1:45" ht="12">
      <c r="A147">
        <v>72</v>
      </c>
      <c r="B147" t="s">
        <v>531</v>
      </c>
      <c r="C147" t="s">
        <v>530</v>
      </c>
      <c r="D147">
        <v>19</v>
      </c>
      <c r="E147">
        <v>72019</v>
      </c>
      <c r="F147" s="2">
        <v>9</v>
      </c>
      <c r="G147" s="2">
        <v>1</v>
      </c>
      <c r="H147" s="2">
        <v>4</v>
      </c>
      <c r="I147" s="6">
        <v>8</v>
      </c>
      <c r="J147" t="s">
        <v>287</v>
      </c>
      <c r="K147" s="2">
        <v>3</v>
      </c>
      <c r="L147" s="2">
        <v>1</v>
      </c>
      <c r="M147" s="2">
        <v>0</v>
      </c>
      <c r="N147" s="2">
        <v>0</v>
      </c>
      <c r="O147" s="2">
        <v>0</v>
      </c>
      <c r="P147">
        <v>4630</v>
      </c>
      <c r="Q147" s="20">
        <v>0</v>
      </c>
      <c r="R147" s="24">
        <v>59.9</v>
      </c>
      <c r="S147" s="20">
        <v>33</v>
      </c>
      <c r="T147" s="20">
        <v>6.8</v>
      </c>
      <c r="U147" s="20">
        <v>0</v>
      </c>
      <c r="V147" s="20">
        <v>43</v>
      </c>
      <c r="W147" s="20">
        <v>1.2</v>
      </c>
      <c r="X147" s="20">
        <v>69</v>
      </c>
      <c r="Y147" s="20">
        <v>604.8</v>
      </c>
      <c r="Z147" s="23">
        <v>1</v>
      </c>
      <c r="AA147" s="22">
        <v>1</v>
      </c>
      <c r="AB147" s="22">
        <v>0</v>
      </c>
      <c r="AC147" s="22">
        <v>0</v>
      </c>
      <c r="AD147" s="22">
        <v>0</v>
      </c>
      <c r="AE147" s="20">
        <v>0</v>
      </c>
      <c r="AF147" s="20">
        <v>0</v>
      </c>
      <c r="AG147" s="20">
        <v>21.6</v>
      </c>
      <c r="AH147" s="20">
        <v>11.2</v>
      </c>
      <c r="AI147" s="20">
        <v>0</v>
      </c>
      <c r="AJ147" s="20">
        <v>6.8</v>
      </c>
      <c r="AK147" s="20">
        <v>28.4</v>
      </c>
      <c r="AL147" s="20">
        <v>144.3</v>
      </c>
      <c r="AM147" s="20">
        <v>749.3</v>
      </c>
      <c r="AN147" s="20">
        <v>673.8</v>
      </c>
      <c r="AO147" s="20">
        <v>749.3</v>
      </c>
      <c r="AP147" s="20">
        <v>0</v>
      </c>
      <c r="AQ147" s="20">
        <v>143.9</v>
      </c>
      <c r="AR147" s="20">
        <v>144.3</v>
      </c>
      <c r="AS147" s="1">
        <f t="shared" si="2"/>
      </c>
    </row>
    <row r="148" spans="1:45" ht="12">
      <c r="A148">
        <v>72</v>
      </c>
      <c r="B148" t="s">
        <v>531</v>
      </c>
      <c r="C148" t="s">
        <v>530</v>
      </c>
      <c r="D148">
        <v>20</v>
      </c>
      <c r="E148">
        <v>72020</v>
      </c>
      <c r="F148" s="2">
        <v>9</v>
      </c>
      <c r="G148" s="2">
        <v>1</v>
      </c>
      <c r="H148" s="2">
        <v>2</v>
      </c>
      <c r="I148" s="6">
        <v>44</v>
      </c>
      <c r="J148" t="s">
        <v>147</v>
      </c>
      <c r="K148" s="2">
        <v>3</v>
      </c>
      <c r="L148" s="2">
        <v>1</v>
      </c>
      <c r="M148" s="2">
        <v>1</v>
      </c>
      <c r="N148" s="2">
        <v>0</v>
      </c>
      <c r="O148" s="2">
        <v>0</v>
      </c>
      <c r="P148">
        <v>8568</v>
      </c>
      <c r="Q148" s="20">
        <v>45.5</v>
      </c>
      <c r="R148" s="24">
        <v>146.2</v>
      </c>
      <c r="S148" s="20">
        <v>78.1</v>
      </c>
      <c r="T148" s="20">
        <v>19.9</v>
      </c>
      <c r="U148" s="20">
        <v>0</v>
      </c>
      <c r="V148" s="20">
        <v>23</v>
      </c>
      <c r="W148" s="20">
        <v>6.2</v>
      </c>
      <c r="X148" s="20">
        <v>24.9</v>
      </c>
      <c r="Y148" s="20">
        <v>403.2</v>
      </c>
      <c r="Z148" s="23">
        <v>1</v>
      </c>
      <c r="AA148" s="22">
        <v>1</v>
      </c>
      <c r="AB148" s="22">
        <v>0</v>
      </c>
      <c r="AC148" s="22">
        <v>0</v>
      </c>
      <c r="AD148" s="22">
        <v>0</v>
      </c>
      <c r="AE148" s="20">
        <v>10.3</v>
      </c>
      <c r="AF148" s="20">
        <v>0</v>
      </c>
      <c r="AG148" s="20">
        <v>56.7</v>
      </c>
      <c r="AH148" s="20">
        <v>21.4</v>
      </c>
      <c r="AI148" s="20">
        <v>0</v>
      </c>
      <c r="AJ148" s="20">
        <v>19.9</v>
      </c>
      <c r="AK148" s="20">
        <v>4.6</v>
      </c>
      <c r="AL148" s="20">
        <v>319.3</v>
      </c>
      <c r="AM148" s="20">
        <v>677</v>
      </c>
      <c r="AN148" s="20">
        <v>697.7</v>
      </c>
      <c r="AO148" s="20">
        <v>722.5</v>
      </c>
      <c r="AP148" s="20">
        <v>0</v>
      </c>
      <c r="AQ148" s="20">
        <v>273.4</v>
      </c>
      <c r="AR148" s="20">
        <v>273.8</v>
      </c>
      <c r="AS148" s="1">
        <f t="shared" si="2"/>
      </c>
    </row>
    <row r="149" spans="1:45" ht="12">
      <c r="A149">
        <v>72</v>
      </c>
      <c r="B149" t="s">
        <v>531</v>
      </c>
      <c r="C149" t="s">
        <v>530</v>
      </c>
      <c r="D149">
        <v>21</v>
      </c>
      <c r="E149">
        <v>72021</v>
      </c>
      <c r="F149" s="2">
        <v>9</v>
      </c>
      <c r="G149" s="2">
        <v>2</v>
      </c>
      <c r="H149" s="2">
        <v>3</v>
      </c>
      <c r="I149" s="6">
        <v>98</v>
      </c>
      <c r="J149" t="s">
        <v>640</v>
      </c>
      <c r="K149" s="2">
        <v>3</v>
      </c>
      <c r="L149" s="2">
        <v>1</v>
      </c>
      <c r="M149" s="2">
        <v>1</v>
      </c>
      <c r="N149" s="2">
        <v>0</v>
      </c>
      <c r="O149" s="2">
        <v>0</v>
      </c>
      <c r="P149">
        <v>2123</v>
      </c>
      <c r="Q149" s="20">
        <v>0</v>
      </c>
      <c r="R149" s="24">
        <v>227.1</v>
      </c>
      <c r="S149" s="20">
        <v>82.6</v>
      </c>
      <c r="T149" s="20">
        <v>36.4</v>
      </c>
      <c r="U149" s="20">
        <v>0</v>
      </c>
      <c r="V149" s="20">
        <v>76.8</v>
      </c>
      <c r="W149" s="20">
        <v>1.5</v>
      </c>
      <c r="X149" s="20">
        <v>116.4</v>
      </c>
      <c r="Y149" s="20">
        <v>359.9</v>
      </c>
      <c r="Z149" s="23">
        <v>1</v>
      </c>
      <c r="AA149" s="22">
        <v>1</v>
      </c>
      <c r="AB149" s="22">
        <v>0</v>
      </c>
      <c r="AC149" s="22">
        <v>0</v>
      </c>
      <c r="AD149" s="22">
        <v>0</v>
      </c>
      <c r="AE149" s="20">
        <v>0</v>
      </c>
      <c r="AF149" s="20">
        <v>0</v>
      </c>
      <c r="AG149" s="20">
        <v>64.7</v>
      </c>
      <c r="AH149" s="20">
        <v>17.7</v>
      </c>
      <c r="AI149" s="20">
        <v>0</v>
      </c>
      <c r="AJ149" s="20">
        <v>36.4</v>
      </c>
      <c r="AK149" s="20">
        <v>0</v>
      </c>
      <c r="AL149" s="20">
        <v>424.8</v>
      </c>
      <c r="AM149" s="20">
        <v>784.8</v>
      </c>
      <c r="AN149" s="20">
        <v>668.4</v>
      </c>
      <c r="AO149" s="20">
        <v>784.8</v>
      </c>
      <c r="AP149" s="20">
        <v>0</v>
      </c>
      <c r="AQ149" s="20">
        <v>424.4</v>
      </c>
      <c r="AR149" s="20">
        <v>424.8</v>
      </c>
      <c r="AS149" s="1">
        <f t="shared" si="2"/>
      </c>
    </row>
    <row r="150" spans="1:45" ht="12">
      <c r="A150">
        <v>72</v>
      </c>
      <c r="B150" t="s">
        <v>531</v>
      </c>
      <c r="C150" t="s">
        <v>530</v>
      </c>
      <c r="D150">
        <v>22</v>
      </c>
      <c r="E150">
        <v>72022</v>
      </c>
      <c r="F150" s="2">
        <v>9</v>
      </c>
      <c r="G150" s="2">
        <v>1</v>
      </c>
      <c r="H150" s="2">
        <v>3</v>
      </c>
      <c r="I150" s="6">
        <v>47</v>
      </c>
      <c r="J150" t="s">
        <v>409</v>
      </c>
      <c r="K150" s="2">
        <v>7</v>
      </c>
      <c r="L150" s="2">
        <v>1</v>
      </c>
      <c r="M150" s="2">
        <v>1</v>
      </c>
      <c r="N150" s="2">
        <v>0</v>
      </c>
      <c r="O150" s="2">
        <v>0</v>
      </c>
      <c r="P150">
        <v>2123</v>
      </c>
      <c r="Q150" s="20">
        <v>0</v>
      </c>
      <c r="R150" s="24">
        <v>311.1</v>
      </c>
      <c r="S150" s="20">
        <v>97.7</v>
      </c>
      <c r="T150" s="20">
        <v>42.5</v>
      </c>
      <c r="U150" s="20">
        <v>0</v>
      </c>
      <c r="V150" s="20">
        <v>32.4</v>
      </c>
      <c r="W150" s="20">
        <v>0</v>
      </c>
      <c r="X150" s="20">
        <v>13.1</v>
      </c>
      <c r="Y150" s="20">
        <v>1103.3</v>
      </c>
      <c r="Z150" s="23">
        <v>1</v>
      </c>
      <c r="AA150" s="22">
        <v>1</v>
      </c>
      <c r="AB150" s="22">
        <v>0</v>
      </c>
      <c r="AC150" s="22">
        <v>0</v>
      </c>
      <c r="AD150" s="22">
        <v>0</v>
      </c>
      <c r="AE150" s="20">
        <v>0</v>
      </c>
      <c r="AF150" s="20">
        <v>0</v>
      </c>
      <c r="AG150" s="20">
        <v>56.9</v>
      </c>
      <c r="AH150" s="20">
        <v>40.6</v>
      </c>
      <c r="AI150" s="20">
        <v>0</v>
      </c>
      <c r="AJ150" s="20">
        <v>36</v>
      </c>
      <c r="AK150" s="20">
        <v>4.3</v>
      </c>
      <c r="AL150" s="20">
        <v>484.1</v>
      </c>
      <c r="AM150" s="20">
        <v>1587.6</v>
      </c>
      <c r="AN150" s="20">
        <v>1574.5</v>
      </c>
      <c r="AO150" s="20">
        <v>1587.6</v>
      </c>
      <c r="AP150" s="20">
        <v>0</v>
      </c>
      <c r="AQ150" s="20">
        <v>483.7</v>
      </c>
      <c r="AR150" s="20">
        <v>484.1</v>
      </c>
      <c r="AS150" s="1">
        <f t="shared" si="2"/>
      </c>
    </row>
    <row r="151" spans="1:45" ht="12">
      <c r="A151">
        <v>72</v>
      </c>
      <c r="B151" t="s">
        <v>531</v>
      </c>
      <c r="C151" t="s">
        <v>530</v>
      </c>
      <c r="D151">
        <v>23</v>
      </c>
      <c r="E151">
        <v>72023</v>
      </c>
      <c r="F151" s="2">
        <v>9</v>
      </c>
      <c r="G151" s="2">
        <v>2</v>
      </c>
      <c r="H151" s="2">
        <v>3</v>
      </c>
      <c r="I151" s="6">
        <v>98</v>
      </c>
      <c r="J151" t="s">
        <v>640</v>
      </c>
      <c r="K151" s="2">
        <v>3</v>
      </c>
      <c r="L151" s="2">
        <v>1</v>
      </c>
      <c r="M151" s="2">
        <v>0</v>
      </c>
      <c r="N151" s="2">
        <v>0</v>
      </c>
      <c r="O151" s="2">
        <v>0</v>
      </c>
      <c r="P151">
        <v>2123</v>
      </c>
      <c r="Q151" s="20">
        <v>0</v>
      </c>
      <c r="R151" s="24">
        <v>839.8</v>
      </c>
      <c r="S151" s="20">
        <v>272.9</v>
      </c>
      <c r="T151" s="20">
        <v>34.6</v>
      </c>
      <c r="U151" s="20">
        <v>0</v>
      </c>
      <c r="V151" s="20">
        <v>23.6</v>
      </c>
      <c r="W151" s="20">
        <v>5.3</v>
      </c>
      <c r="X151" s="20">
        <v>260.2</v>
      </c>
      <c r="Y151" s="20">
        <v>276.4</v>
      </c>
      <c r="Z151" s="23">
        <v>1</v>
      </c>
      <c r="AA151" s="22">
        <v>1</v>
      </c>
      <c r="AB151" s="22">
        <v>0</v>
      </c>
      <c r="AC151" s="22">
        <v>0</v>
      </c>
      <c r="AD151" s="22">
        <v>0</v>
      </c>
      <c r="AE151" s="20">
        <v>0</v>
      </c>
      <c r="AF151" s="20">
        <v>0</v>
      </c>
      <c r="AG151" s="20">
        <v>21.6</v>
      </c>
      <c r="AH151" s="20">
        <v>5.5</v>
      </c>
      <c r="AI151" s="20">
        <v>0</v>
      </c>
      <c r="AJ151" s="20">
        <v>34.6</v>
      </c>
      <c r="AK151" s="20">
        <v>2.8</v>
      </c>
      <c r="AL151" s="20">
        <v>1176.8</v>
      </c>
      <c r="AM151" s="20">
        <v>1453.3</v>
      </c>
      <c r="AN151" s="20">
        <v>1193</v>
      </c>
      <c r="AO151" s="20">
        <v>1453.3</v>
      </c>
      <c r="AP151" s="20">
        <v>0</v>
      </c>
      <c r="AQ151" s="20">
        <v>1176.2</v>
      </c>
      <c r="AR151" s="20">
        <v>1176.8</v>
      </c>
      <c r="AS151" s="1">
        <f t="shared" si="2"/>
      </c>
    </row>
    <row r="152" spans="1:45" ht="12">
      <c r="A152">
        <v>72</v>
      </c>
      <c r="B152" t="s">
        <v>531</v>
      </c>
      <c r="C152" t="s">
        <v>530</v>
      </c>
      <c r="D152">
        <v>24</v>
      </c>
      <c r="E152">
        <v>72024</v>
      </c>
      <c r="F152" s="2">
        <v>9</v>
      </c>
      <c r="G152" s="2">
        <v>1</v>
      </c>
      <c r="H152" s="2">
        <v>2</v>
      </c>
      <c r="I152" s="6">
        <v>44</v>
      </c>
      <c r="J152" t="s">
        <v>147</v>
      </c>
      <c r="K152" s="2">
        <v>8</v>
      </c>
      <c r="L152" s="2">
        <v>2</v>
      </c>
      <c r="M152" s="2">
        <v>1</v>
      </c>
      <c r="N152" s="2">
        <v>0</v>
      </c>
      <c r="O152" s="2">
        <v>0</v>
      </c>
      <c r="P152">
        <v>8568</v>
      </c>
      <c r="Q152" s="20">
        <v>2.6</v>
      </c>
      <c r="R152" s="24">
        <v>0</v>
      </c>
      <c r="S152" s="20">
        <v>0.8</v>
      </c>
      <c r="T152" s="20">
        <v>1.2</v>
      </c>
      <c r="U152" s="20">
        <v>0</v>
      </c>
      <c r="V152" s="20">
        <v>8.8</v>
      </c>
      <c r="W152" s="20">
        <v>3.5</v>
      </c>
      <c r="X152" s="20">
        <v>9.6</v>
      </c>
      <c r="Y152" s="20">
        <v>0</v>
      </c>
      <c r="Z152" s="23">
        <v>0</v>
      </c>
      <c r="AA152" s="22">
        <v>0</v>
      </c>
      <c r="AB152" s="22">
        <v>0</v>
      </c>
      <c r="AC152" s="22">
        <v>0</v>
      </c>
      <c r="AD152" s="22">
        <v>1</v>
      </c>
      <c r="AE152" s="20">
        <v>0</v>
      </c>
      <c r="AF152" s="20">
        <v>2</v>
      </c>
      <c r="AG152" s="20">
        <v>0.8</v>
      </c>
      <c r="AH152" s="20">
        <v>0</v>
      </c>
      <c r="AI152" s="20">
        <v>0</v>
      </c>
      <c r="AJ152" s="20">
        <v>0</v>
      </c>
      <c r="AK152" s="20">
        <v>3.6</v>
      </c>
      <c r="AL152" s="20">
        <v>17.5</v>
      </c>
      <c r="AM152" s="20">
        <v>14.8</v>
      </c>
      <c r="AN152" s="20">
        <v>8</v>
      </c>
      <c r="AO152" s="20">
        <v>17.4</v>
      </c>
      <c r="AP152" s="20">
        <v>0</v>
      </c>
      <c r="AQ152" s="20">
        <v>14.3</v>
      </c>
      <c r="AR152" s="20">
        <v>14.9</v>
      </c>
      <c r="AS152" s="1">
        <f t="shared" si="2"/>
      </c>
    </row>
    <row r="153" spans="1:45" ht="12">
      <c r="A153">
        <v>72</v>
      </c>
      <c r="B153" t="s">
        <v>531</v>
      </c>
      <c r="C153" t="s">
        <v>530</v>
      </c>
      <c r="D153">
        <v>25</v>
      </c>
      <c r="E153">
        <v>72025</v>
      </c>
      <c r="F153" s="2">
        <v>9</v>
      </c>
      <c r="G153" s="2">
        <v>1</v>
      </c>
      <c r="H153" s="2">
        <v>3</v>
      </c>
      <c r="I153" s="6">
        <v>4</v>
      </c>
      <c r="J153" t="s">
        <v>215</v>
      </c>
      <c r="K153" s="2">
        <v>3</v>
      </c>
      <c r="L153" s="2">
        <v>1</v>
      </c>
      <c r="M153" s="2">
        <v>1</v>
      </c>
      <c r="N153" s="2">
        <v>0</v>
      </c>
      <c r="O153" s="2">
        <v>0</v>
      </c>
      <c r="P153">
        <v>2123</v>
      </c>
      <c r="Q153" s="20">
        <v>127.5</v>
      </c>
      <c r="R153" s="24">
        <v>398.1</v>
      </c>
      <c r="S153" s="20">
        <v>198</v>
      </c>
      <c r="T153" s="20">
        <v>70.4</v>
      </c>
      <c r="U153" s="20">
        <v>0</v>
      </c>
      <c r="V153" s="20">
        <v>52</v>
      </c>
      <c r="W153" s="20">
        <v>9</v>
      </c>
      <c r="X153" s="20">
        <v>4.2</v>
      </c>
      <c r="Y153" s="20">
        <v>1794.4</v>
      </c>
      <c r="Z153" s="23">
        <v>1</v>
      </c>
      <c r="AA153" s="22">
        <v>1</v>
      </c>
      <c r="AB153" s="22">
        <v>0</v>
      </c>
      <c r="AC153" s="22">
        <v>0</v>
      </c>
      <c r="AD153" s="22">
        <v>0</v>
      </c>
      <c r="AE153" s="20">
        <v>19.7</v>
      </c>
      <c r="AF153" s="20">
        <v>0</v>
      </c>
      <c r="AG153" s="20">
        <v>134.9</v>
      </c>
      <c r="AH153" s="20">
        <v>63.1</v>
      </c>
      <c r="AI153" s="20">
        <v>0</v>
      </c>
      <c r="AJ153" s="20">
        <v>70.4</v>
      </c>
      <c r="AK153" s="20">
        <v>5.1</v>
      </c>
      <c r="AL153" s="20">
        <v>855.5</v>
      </c>
      <c r="AM153" s="20">
        <v>2522.6</v>
      </c>
      <c r="AN153" s="20">
        <v>2645.9</v>
      </c>
      <c r="AO153" s="20">
        <v>2650.1</v>
      </c>
      <c r="AP153" s="20">
        <v>0</v>
      </c>
      <c r="AQ153" s="20">
        <v>727.5</v>
      </c>
      <c r="AR153" s="20">
        <v>728</v>
      </c>
      <c r="AS153" s="1">
        <f t="shared" si="2"/>
      </c>
    </row>
    <row r="154" spans="1:45" ht="12">
      <c r="A154">
        <v>72</v>
      </c>
      <c r="B154" t="s">
        <v>531</v>
      </c>
      <c r="C154" t="s">
        <v>530</v>
      </c>
      <c r="D154">
        <v>26</v>
      </c>
      <c r="E154">
        <v>72026</v>
      </c>
      <c r="F154" s="2">
        <v>9</v>
      </c>
      <c r="G154" s="2">
        <v>2</v>
      </c>
      <c r="H154" s="2">
        <v>2</v>
      </c>
      <c r="I154" s="6">
        <v>98</v>
      </c>
      <c r="J154" t="s">
        <v>640</v>
      </c>
      <c r="K154" s="2">
        <v>5</v>
      </c>
      <c r="L154" s="2">
        <v>2</v>
      </c>
      <c r="M154" s="2">
        <v>1</v>
      </c>
      <c r="N154" s="2">
        <v>0</v>
      </c>
      <c r="O154" s="2">
        <v>0</v>
      </c>
      <c r="P154">
        <v>8568</v>
      </c>
      <c r="Q154" s="20">
        <v>1.6</v>
      </c>
      <c r="R154" s="24">
        <v>0</v>
      </c>
      <c r="S154" s="20">
        <v>1.7</v>
      </c>
      <c r="T154" s="20">
        <v>12.2</v>
      </c>
      <c r="U154" s="20">
        <v>0</v>
      </c>
      <c r="V154" s="20">
        <v>1.5</v>
      </c>
      <c r="W154" s="20">
        <v>15.6</v>
      </c>
      <c r="X154" s="20">
        <v>8.5</v>
      </c>
      <c r="Y154" s="20">
        <v>0</v>
      </c>
      <c r="Z154" s="23">
        <v>0</v>
      </c>
      <c r="AA154" s="22">
        <v>0</v>
      </c>
      <c r="AB154" s="22">
        <v>0</v>
      </c>
      <c r="AC154" s="22">
        <v>0</v>
      </c>
      <c r="AD154" s="22">
        <v>1</v>
      </c>
      <c r="AE154" s="20">
        <v>1.6</v>
      </c>
      <c r="AF154" s="20">
        <v>0</v>
      </c>
      <c r="AG154" s="20">
        <v>0</v>
      </c>
      <c r="AH154" s="20">
        <v>1.7</v>
      </c>
      <c r="AI154" s="20">
        <v>0</v>
      </c>
      <c r="AJ154" s="20">
        <v>12.2</v>
      </c>
      <c r="AK154" s="20">
        <v>1.5</v>
      </c>
      <c r="AL154" s="20">
        <v>33.1</v>
      </c>
      <c r="AM154" s="20">
        <v>31.4</v>
      </c>
      <c r="AN154" s="20">
        <v>24.5</v>
      </c>
      <c r="AO154" s="20">
        <v>33</v>
      </c>
      <c r="AP154" s="20">
        <v>0</v>
      </c>
      <c r="AQ154" s="20">
        <v>31</v>
      </c>
      <c r="AR154" s="20">
        <v>31.5</v>
      </c>
      <c r="AS154" s="1">
        <f t="shared" si="2"/>
      </c>
    </row>
    <row r="155" spans="1:45" ht="12">
      <c r="A155">
        <v>72</v>
      </c>
      <c r="B155" t="s">
        <v>531</v>
      </c>
      <c r="C155" t="s">
        <v>530</v>
      </c>
      <c r="D155">
        <v>27</v>
      </c>
      <c r="E155">
        <v>72027</v>
      </c>
      <c r="F155" s="2">
        <v>9</v>
      </c>
      <c r="G155" s="2">
        <v>1</v>
      </c>
      <c r="H155" s="2">
        <v>2</v>
      </c>
      <c r="I155" s="6">
        <v>44</v>
      </c>
      <c r="J155" t="s">
        <v>147</v>
      </c>
      <c r="K155" s="2">
        <v>3</v>
      </c>
      <c r="L155" s="2">
        <v>2</v>
      </c>
      <c r="M155" s="2">
        <v>1</v>
      </c>
      <c r="N155" s="2">
        <v>0</v>
      </c>
      <c r="O155" s="2">
        <v>0</v>
      </c>
      <c r="P155">
        <v>8568</v>
      </c>
      <c r="Q155" s="20">
        <v>29.1</v>
      </c>
      <c r="R155" s="24">
        <v>63.7</v>
      </c>
      <c r="S155" s="20">
        <v>43.3</v>
      </c>
      <c r="T155" s="20">
        <v>1.2</v>
      </c>
      <c r="U155" s="20">
        <v>0</v>
      </c>
      <c r="V155" s="20">
        <v>19.4</v>
      </c>
      <c r="W155" s="20">
        <v>0.1</v>
      </c>
      <c r="X155" s="20">
        <v>54.3</v>
      </c>
      <c r="Y155" s="20">
        <v>201.5</v>
      </c>
      <c r="Z155" s="23">
        <v>1</v>
      </c>
      <c r="AA155" s="22">
        <v>1</v>
      </c>
      <c r="AB155" s="22">
        <v>0</v>
      </c>
      <c r="AC155" s="22">
        <v>0</v>
      </c>
      <c r="AD155" s="22">
        <v>0</v>
      </c>
      <c r="AE155" s="20">
        <v>16.9</v>
      </c>
      <c r="AF155" s="20">
        <v>0</v>
      </c>
      <c r="AG155" s="20">
        <v>27.4</v>
      </c>
      <c r="AH155" s="20">
        <v>15.7</v>
      </c>
      <c r="AI155" s="20">
        <v>0</v>
      </c>
      <c r="AJ155" s="20">
        <v>1.2</v>
      </c>
      <c r="AK155" s="20">
        <v>1.8</v>
      </c>
      <c r="AL155" s="20">
        <v>157.2</v>
      </c>
      <c r="AM155" s="20">
        <v>329.6</v>
      </c>
      <c r="AN155" s="20">
        <v>304.4</v>
      </c>
      <c r="AO155" s="20">
        <v>358.7</v>
      </c>
      <c r="AP155" s="20">
        <v>0</v>
      </c>
      <c r="AQ155" s="20">
        <v>127.7</v>
      </c>
      <c r="AR155" s="20">
        <v>128.1</v>
      </c>
      <c r="AS155" s="1">
        <f t="shared" si="2"/>
      </c>
    </row>
    <row r="156" spans="1:45" ht="12">
      <c r="A156">
        <v>81</v>
      </c>
      <c r="B156" t="s">
        <v>547</v>
      </c>
      <c r="C156" t="s">
        <v>532</v>
      </c>
      <c r="D156">
        <v>1</v>
      </c>
      <c r="E156">
        <v>81001</v>
      </c>
      <c r="F156" s="2">
        <v>9</v>
      </c>
      <c r="G156" s="2">
        <v>1</v>
      </c>
      <c r="H156" s="2">
        <v>4</v>
      </c>
      <c r="I156" s="6">
        <v>40</v>
      </c>
      <c r="J156" t="s">
        <v>9</v>
      </c>
      <c r="K156" s="2">
        <v>5</v>
      </c>
      <c r="L156" s="2">
        <v>1</v>
      </c>
      <c r="M156" s="2">
        <v>0</v>
      </c>
      <c r="N156" s="2">
        <v>0</v>
      </c>
      <c r="O156" s="2">
        <v>0</v>
      </c>
      <c r="P156">
        <v>5000</v>
      </c>
      <c r="Q156" s="20">
        <v>0</v>
      </c>
      <c r="R156" s="24">
        <v>356.2</v>
      </c>
      <c r="S156" s="20">
        <v>48.3</v>
      </c>
      <c r="T156" s="20">
        <v>31</v>
      </c>
      <c r="U156" s="20">
        <v>0</v>
      </c>
      <c r="V156" s="20">
        <v>4.8</v>
      </c>
      <c r="W156" s="20">
        <v>41.6</v>
      </c>
      <c r="X156" s="20">
        <v>106.6</v>
      </c>
      <c r="Y156" s="20">
        <v>0</v>
      </c>
      <c r="Z156" s="23">
        <v>0</v>
      </c>
      <c r="AA156" s="22">
        <v>0</v>
      </c>
      <c r="AB156" s="22">
        <v>0</v>
      </c>
      <c r="AC156" s="22">
        <v>1</v>
      </c>
      <c r="AD156" s="22">
        <v>0</v>
      </c>
      <c r="AE156" s="20">
        <v>0</v>
      </c>
      <c r="AF156" s="20">
        <v>0</v>
      </c>
      <c r="AG156" s="20">
        <v>45.5</v>
      </c>
      <c r="AH156" s="20">
        <v>2.8</v>
      </c>
      <c r="AI156" s="20">
        <v>0</v>
      </c>
      <c r="AJ156" s="20">
        <v>30.3</v>
      </c>
      <c r="AK156" s="20">
        <v>1.5</v>
      </c>
      <c r="AL156" s="20">
        <v>482.1</v>
      </c>
      <c r="AM156" s="20">
        <v>482.1</v>
      </c>
      <c r="AN156" s="20">
        <v>375.5</v>
      </c>
      <c r="AO156" s="20">
        <v>482.1</v>
      </c>
      <c r="AP156" s="20">
        <v>0</v>
      </c>
      <c r="AQ156" s="20">
        <v>481.9</v>
      </c>
      <c r="AR156" s="20">
        <v>482.1</v>
      </c>
      <c r="AS156" s="1">
        <f t="shared" si="2"/>
      </c>
    </row>
    <row r="157" spans="1:45" ht="12">
      <c r="A157">
        <v>81</v>
      </c>
      <c r="B157" t="s">
        <v>547</v>
      </c>
      <c r="C157" t="s">
        <v>532</v>
      </c>
      <c r="D157">
        <v>2</v>
      </c>
      <c r="E157">
        <v>81002</v>
      </c>
      <c r="F157" s="2">
        <v>9</v>
      </c>
      <c r="G157" s="2">
        <v>1</v>
      </c>
      <c r="H157" s="2">
        <v>2</v>
      </c>
      <c r="I157" s="6">
        <v>40</v>
      </c>
      <c r="J157" t="s">
        <v>9</v>
      </c>
      <c r="K157" s="2">
        <v>7</v>
      </c>
      <c r="L157" s="2">
        <v>1</v>
      </c>
      <c r="M157" s="2">
        <v>0</v>
      </c>
      <c r="N157" s="2">
        <v>0</v>
      </c>
      <c r="O157" s="2">
        <v>0</v>
      </c>
      <c r="P157">
        <v>6897</v>
      </c>
      <c r="Q157" s="20">
        <v>0</v>
      </c>
      <c r="R157" s="24">
        <v>413.1</v>
      </c>
      <c r="S157" s="20">
        <v>114.9</v>
      </c>
      <c r="T157" s="20">
        <v>26.5</v>
      </c>
      <c r="U157" s="20">
        <v>0</v>
      </c>
      <c r="V157" s="20">
        <v>24.3</v>
      </c>
      <c r="W157" s="20">
        <v>0</v>
      </c>
      <c r="X157" s="20">
        <v>128</v>
      </c>
      <c r="Y157" s="20">
        <v>94.8</v>
      </c>
      <c r="Z157" s="23">
        <v>1</v>
      </c>
      <c r="AA157" s="22">
        <v>1</v>
      </c>
      <c r="AB157" s="22">
        <v>0</v>
      </c>
      <c r="AC157" s="22">
        <v>0</v>
      </c>
      <c r="AD157" s="22">
        <v>0</v>
      </c>
      <c r="AE157" s="20">
        <v>0</v>
      </c>
      <c r="AF157" s="20">
        <v>0</v>
      </c>
      <c r="AG157" s="20">
        <v>106.1</v>
      </c>
      <c r="AH157" s="20">
        <v>8.7</v>
      </c>
      <c r="AI157" s="20">
        <v>0</v>
      </c>
      <c r="AJ157" s="20">
        <v>26.5</v>
      </c>
      <c r="AK157" s="20">
        <v>0</v>
      </c>
      <c r="AL157" s="20">
        <v>578.8</v>
      </c>
      <c r="AM157" s="20">
        <v>673.7</v>
      </c>
      <c r="AN157" s="20">
        <v>545.7</v>
      </c>
      <c r="AO157" s="20">
        <v>673.7</v>
      </c>
      <c r="AP157" s="20">
        <v>0</v>
      </c>
      <c r="AQ157" s="20">
        <v>578.8</v>
      </c>
      <c r="AR157" s="20">
        <v>578.8</v>
      </c>
      <c r="AS157" s="1">
        <f t="shared" si="2"/>
      </c>
    </row>
    <row r="158" spans="1:45" ht="12">
      <c r="A158">
        <v>81</v>
      </c>
      <c r="B158" t="s">
        <v>547</v>
      </c>
      <c r="C158" t="s">
        <v>532</v>
      </c>
      <c r="D158">
        <v>3</v>
      </c>
      <c r="E158">
        <v>81003</v>
      </c>
      <c r="F158" s="2">
        <v>9</v>
      </c>
      <c r="G158" s="2">
        <v>1</v>
      </c>
      <c r="H158" s="2">
        <v>2</v>
      </c>
      <c r="I158" s="6">
        <v>45</v>
      </c>
      <c r="J158" t="s">
        <v>252</v>
      </c>
      <c r="K158" s="2">
        <v>7</v>
      </c>
      <c r="L158" s="2">
        <v>1</v>
      </c>
      <c r="M158" s="2">
        <v>1</v>
      </c>
      <c r="N158" s="2">
        <v>0</v>
      </c>
      <c r="O158" s="2">
        <v>0</v>
      </c>
      <c r="P158">
        <v>6897</v>
      </c>
      <c r="Q158" s="20">
        <v>205</v>
      </c>
      <c r="R158" s="24">
        <v>640.8</v>
      </c>
      <c r="S158" s="20">
        <v>195.7</v>
      </c>
      <c r="T158" s="20">
        <v>0</v>
      </c>
      <c r="U158" s="20">
        <v>0</v>
      </c>
      <c r="V158" s="20">
        <v>51.5</v>
      </c>
      <c r="W158" s="20">
        <v>26.5</v>
      </c>
      <c r="X158" s="20">
        <v>235</v>
      </c>
      <c r="Y158" s="20">
        <v>729.6</v>
      </c>
      <c r="Z158" s="23">
        <v>1</v>
      </c>
      <c r="AA158" s="22">
        <v>1</v>
      </c>
      <c r="AB158" s="22">
        <v>0</v>
      </c>
      <c r="AC158" s="22">
        <v>0</v>
      </c>
      <c r="AD158" s="22">
        <v>0</v>
      </c>
      <c r="AE158" s="20">
        <v>0</v>
      </c>
      <c r="AF158" s="20">
        <v>0</v>
      </c>
      <c r="AG158" s="20">
        <v>145.6</v>
      </c>
      <c r="AH158" s="20">
        <v>50.1</v>
      </c>
      <c r="AI158" s="20">
        <v>0</v>
      </c>
      <c r="AJ158" s="20">
        <v>0</v>
      </c>
      <c r="AK158" s="20">
        <v>0</v>
      </c>
      <c r="AL158" s="20">
        <v>1119.7</v>
      </c>
      <c r="AM158" s="20">
        <v>1644.3</v>
      </c>
      <c r="AN158" s="20">
        <v>1614.3</v>
      </c>
      <c r="AO158" s="20">
        <v>1849.3</v>
      </c>
      <c r="AP158" s="20">
        <v>0</v>
      </c>
      <c r="AQ158" s="20">
        <v>914.5</v>
      </c>
      <c r="AR158" s="20">
        <v>914.7</v>
      </c>
      <c r="AS158" s="1">
        <f t="shared" si="2"/>
      </c>
    </row>
    <row r="159" spans="1:45" ht="12">
      <c r="A159">
        <v>81</v>
      </c>
      <c r="B159" t="s">
        <v>547</v>
      </c>
      <c r="C159" t="s">
        <v>532</v>
      </c>
      <c r="D159">
        <v>4</v>
      </c>
      <c r="E159">
        <v>81004</v>
      </c>
      <c r="F159" s="2">
        <v>9</v>
      </c>
      <c r="G159" s="2">
        <v>1</v>
      </c>
      <c r="H159" s="2">
        <v>3</v>
      </c>
      <c r="I159" s="6">
        <v>40</v>
      </c>
      <c r="J159" t="s">
        <v>9</v>
      </c>
      <c r="K159" s="2">
        <v>7</v>
      </c>
      <c r="L159" s="2">
        <v>2</v>
      </c>
      <c r="M159" s="2">
        <v>1</v>
      </c>
      <c r="N159" s="2">
        <v>0</v>
      </c>
      <c r="O159" s="2">
        <v>0</v>
      </c>
      <c r="P159">
        <v>2930</v>
      </c>
      <c r="Q159" s="20">
        <v>75.2</v>
      </c>
      <c r="R159" s="24">
        <v>477.5</v>
      </c>
      <c r="S159" s="20">
        <v>96.4</v>
      </c>
      <c r="T159" s="20">
        <v>0</v>
      </c>
      <c r="U159" s="20">
        <v>0</v>
      </c>
      <c r="V159" s="20">
        <v>27.1</v>
      </c>
      <c r="W159" s="20">
        <v>0</v>
      </c>
      <c r="X159" s="20">
        <v>57.2</v>
      </c>
      <c r="Y159" s="20">
        <v>1345</v>
      </c>
      <c r="Z159" s="23">
        <v>1</v>
      </c>
      <c r="AA159" s="22">
        <v>1</v>
      </c>
      <c r="AB159" s="22">
        <v>0</v>
      </c>
      <c r="AC159" s="22">
        <v>0</v>
      </c>
      <c r="AD159" s="22">
        <v>0</v>
      </c>
      <c r="AE159" s="20">
        <v>0</v>
      </c>
      <c r="AF159" s="20">
        <v>0</v>
      </c>
      <c r="AG159" s="20">
        <v>90.9</v>
      </c>
      <c r="AH159" s="20">
        <v>5.5</v>
      </c>
      <c r="AI159" s="20">
        <v>0</v>
      </c>
      <c r="AJ159" s="20">
        <v>0</v>
      </c>
      <c r="AK159" s="20">
        <v>0</v>
      </c>
      <c r="AL159" s="20">
        <v>676.4</v>
      </c>
      <c r="AM159" s="20">
        <v>1946.2</v>
      </c>
      <c r="AN159" s="20">
        <v>1964.2</v>
      </c>
      <c r="AO159" s="20">
        <v>2021.4</v>
      </c>
      <c r="AP159" s="20">
        <v>0</v>
      </c>
      <c r="AQ159" s="20">
        <v>601</v>
      </c>
      <c r="AR159" s="20">
        <v>601.2</v>
      </c>
      <c r="AS159" s="1">
        <f t="shared" si="2"/>
      </c>
    </row>
    <row r="160" spans="1:45" ht="12">
      <c r="A160">
        <v>81</v>
      </c>
      <c r="B160" t="s">
        <v>547</v>
      </c>
      <c r="C160" t="s">
        <v>532</v>
      </c>
      <c r="D160">
        <v>5</v>
      </c>
      <c r="E160">
        <v>81005</v>
      </c>
      <c r="F160" s="2">
        <v>9</v>
      </c>
      <c r="G160" s="2">
        <v>1</v>
      </c>
      <c r="H160" s="2">
        <v>3</v>
      </c>
      <c r="I160" s="6">
        <v>40</v>
      </c>
      <c r="J160" t="s">
        <v>9</v>
      </c>
      <c r="K160" s="2">
        <v>1</v>
      </c>
      <c r="L160" s="2">
        <v>2</v>
      </c>
      <c r="M160" s="2">
        <v>0</v>
      </c>
      <c r="N160" s="2">
        <v>0</v>
      </c>
      <c r="O160" s="2">
        <v>0</v>
      </c>
      <c r="P160">
        <v>2930</v>
      </c>
      <c r="Q160" s="20">
        <v>0</v>
      </c>
      <c r="R160" s="24">
        <v>0</v>
      </c>
      <c r="S160" s="20">
        <v>61.7</v>
      </c>
      <c r="T160" s="20">
        <v>9</v>
      </c>
      <c r="U160" s="20">
        <v>0</v>
      </c>
      <c r="V160" s="20">
        <v>37.5</v>
      </c>
      <c r="W160" s="20">
        <v>0</v>
      </c>
      <c r="X160" s="20">
        <v>23.9</v>
      </c>
      <c r="Y160" s="20">
        <v>39.7</v>
      </c>
      <c r="Z160" s="23">
        <v>1</v>
      </c>
      <c r="AA160" s="22">
        <v>0</v>
      </c>
      <c r="AB160" s="22">
        <v>1</v>
      </c>
      <c r="AC160" s="22">
        <v>0</v>
      </c>
      <c r="AD160" s="22">
        <v>0</v>
      </c>
      <c r="AE160" s="20">
        <v>0</v>
      </c>
      <c r="AF160" s="20">
        <v>0</v>
      </c>
      <c r="AG160" s="20">
        <v>45.4</v>
      </c>
      <c r="AH160" s="20">
        <v>16.4</v>
      </c>
      <c r="AI160" s="20">
        <v>0</v>
      </c>
      <c r="AJ160" s="20">
        <v>9</v>
      </c>
      <c r="AK160" s="20">
        <v>2.5</v>
      </c>
      <c r="AL160" s="20">
        <v>108.3</v>
      </c>
      <c r="AM160" s="20">
        <v>148.1</v>
      </c>
      <c r="AN160" s="20">
        <v>124.2</v>
      </c>
      <c r="AO160" s="20">
        <v>148.1</v>
      </c>
      <c r="AP160" s="20">
        <v>0</v>
      </c>
      <c r="AQ160" s="20">
        <v>108.2</v>
      </c>
      <c r="AR160" s="20">
        <v>108.3</v>
      </c>
      <c r="AS160" s="1">
        <f t="shared" si="2"/>
      </c>
    </row>
    <row r="161" spans="1:45" ht="12">
      <c r="A161">
        <v>81</v>
      </c>
      <c r="B161" t="s">
        <v>547</v>
      </c>
      <c r="C161" t="s">
        <v>532</v>
      </c>
      <c r="D161">
        <v>6</v>
      </c>
      <c r="E161">
        <v>81006</v>
      </c>
      <c r="F161" s="2">
        <v>9</v>
      </c>
      <c r="G161" s="2">
        <v>1</v>
      </c>
      <c r="H161" s="2">
        <v>2</v>
      </c>
      <c r="I161" s="6">
        <v>40</v>
      </c>
      <c r="J161" t="s">
        <v>9</v>
      </c>
      <c r="K161" s="2">
        <v>1</v>
      </c>
      <c r="L161" s="2">
        <v>2</v>
      </c>
      <c r="M161" s="2">
        <v>1</v>
      </c>
      <c r="N161" s="2">
        <v>0</v>
      </c>
      <c r="O161" s="2">
        <v>0</v>
      </c>
      <c r="P161">
        <v>6897</v>
      </c>
      <c r="Q161" s="20">
        <v>3.1</v>
      </c>
      <c r="R161" s="24">
        <v>83.3</v>
      </c>
      <c r="S161" s="20">
        <v>9.3</v>
      </c>
      <c r="T161" s="20">
        <v>1.5</v>
      </c>
      <c r="U161" s="20">
        <v>0</v>
      </c>
      <c r="V161" s="20">
        <v>12.8</v>
      </c>
      <c r="W161" s="20">
        <v>0</v>
      </c>
      <c r="X161" s="20">
        <v>47.5</v>
      </c>
      <c r="Y161" s="20">
        <v>99.1</v>
      </c>
      <c r="Z161" s="23">
        <v>1</v>
      </c>
      <c r="AA161" s="22">
        <v>1</v>
      </c>
      <c r="AB161" s="22">
        <v>0</v>
      </c>
      <c r="AC161" s="22">
        <v>0</v>
      </c>
      <c r="AD161" s="22">
        <v>0</v>
      </c>
      <c r="AE161" s="20">
        <v>0</v>
      </c>
      <c r="AF161" s="20">
        <v>0</v>
      </c>
      <c r="AG161" s="20">
        <v>6</v>
      </c>
      <c r="AH161" s="20">
        <v>3.2</v>
      </c>
      <c r="AI161" s="20">
        <v>0</v>
      </c>
      <c r="AJ161" s="20">
        <v>1.5</v>
      </c>
      <c r="AK161" s="20">
        <v>0</v>
      </c>
      <c r="AL161" s="20">
        <v>110.1</v>
      </c>
      <c r="AM161" s="20">
        <v>206.1</v>
      </c>
      <c r="AN161" s="20">
        <v>161.7</v>
      </c>
      <c r="AO161" s="20">
        <v>209.2</v>
      </c>
      <c r="AP161" s="20">
        <v>0</v>
      </c>
      <c r="AQ161" s="20">
        <v>106.9</v>
      </c>
      <c r="AR161" s="20">
        <v>107</v>
      </c>
      <c r="AS161" s="1">
        <f t="shared" si="2"/>
      </c>
    </row>
    <row r="162" spans="1:45" ht="12">
      <c r="A162">
        <v>81</v>
      </c>
      <c r="B162" t="s">
        <v>547</v>
      </c>
      <c r="C162" t="s">
        <v>532</v>
      </c>
      <c r="D162">
        <v>7</v>
      </c>
      <c r="E162">
        <v>81007</v>
      </c>
      <c r="F162" s="2">
        <v>9</v>
      </c>
      <c r="G162" s="2">
        <v>1</v>
      </c>
      <c r="H162" s="2">
        <v>4</v>
      </c>
      <c r="I162" s="6">
        <v>8</v>
      </c>
      <c r="J162" t="s">
        <v>287</v>
      </c>
      <c r="K162" s="2">
        <v>5</v>
      </c>
      <c r="L162" s="2">
        <v>2</v>
      </c>
      <c r="M162" s="2">
        <v>0</v>
      </c>
      <c r="N162" s="2">
        <v>0</v>
      </c>
      <c r="O162" s="2">
        <v>0</v>
      </c>
      <c r="P162">
        <v>5000</v>
      </c>
      <c r="Q162" s="20">
        <v>0</v>
      </c>
      <c r="R162" s="24">
        <v>0</v>
      </c>
      <c r="S162" s="20">
        <v>5.1</v>
      </c>
      <c r="T162" s="20">
        <v>0</v>
      </c>
      <c r="U162" s="20">
        <v>0</v>
      </c>
      <c r="V162" s="20">
        <v>18</v>
      </c>
      <c r="W162" s="20">
        <v>0</v>
      </c>
      <c r="X162" s="20">
        <v>5.1</v>
      </c>
      <c r="Y162" s="20">
        <v>0</v>
      </c>
      <c r="Z162" s="23">
        <v>0</v>
      </c>
      <c r="AA162" s="22">
        <v>0</v>
      </c>
      <c r="AB162" s="22">
        <v>0</v>
      </c>
      <c r="AC162" s="22">
        <v>0</v>
      </c>
      <c r="AD162" s="22">
        <v>1</v>
      </c>
      <c r="AE162" s="20">
        <v>0</v>
      </c>
      <c r="AF162" s="20">
        <v>0</v>
      </c>
      <c r="AG162" s="20">
        <v>0</v>
      </c>
      <c r="AH162" s="20">
        <v>5.1</v>
      </c>
      <c r="AI162" s="20">
        <v>0</v>
      </c>
      <c r="AJ162" s="20">
        <v>0</v>
      </c>
      <c r="AK162" s="20">
        <v>15.3</v>
      </c>
      <c r="AL162" s="20">
        <v>23.1</v>
      </c>
      <c r="AM162" s="20">
        <v>23.1</v>
      </c>
      <c r="AN162" s="20">
        <v>18</v>
      </c>
      <c r="AO162" s="20">
        <v>23.1</v>
      </c>
      <c r="AP162" s="20">
        <v>0</v>
      </c>
      <c r="AQ162" s="20">
        <v>23.1</v>
      </c>
      <c r="AR162" s="20">
        <v>23.1</v>
      </c>
      <c r="AS162" s="1">
        <f t="shared" si="2"/>
      </c>
    </row>
    <row r="163" spans="1:45" ht="12">
      <c r="A163">
        <v>81</v>
      </c>
      <c r="B163" t="s">
        <v>547</v>
      </c>
      <c r="C163" t="s">
        <v>532</v>
      </c>
      <c r="D163">
        <v>8</v>
      </c>
      <c r="E163">
        <v>81008</v>
      </c>
      <c r="F163" s="2">
        <v>9</v>
      </c>
      <c r="G163" s="2">
        <v>1</v>
      </c>
      <c r="H163" s="2">
        <v>2</v>
      </c>
      <c r="I163" s="6">
        <v>40</v>
      </c>
      <c r="J163" t="s">
        <v>9</v>
      </c>
      <c r="K163" s="2">
        <v>7</v>
      </c>
      <c r="L163" s="2">
        <v>2</v>
      </c>
      <c r="M163" s="2">
        <v>0</v>
      </c>
      <c r="N163" s="2">
        <v>0</v>
      </c>
      <c r="O163" s="2">
        <v>0</v>
      </c>
      <c r="P163">
        <v>6897</v>
      </c>
      <c r="Q163" s="20">
        <v>0</v>
      </c>
      <c r="R163" s="24">
        <v>432</v>
      </c>
      <c r="S163" s="20">
        <v>143.7</v>
      </c>
      <c r="T163" s="20">
        <v>0</v>
      </c>
      <c r="U163" s="20">
        <v>0</v>
      </c>
      <c r="V163" s="20">
        <v>76.6</v>
      </c>
      <c r="W163" s="20">
        <v>1.2</v>
      </c>
      <c r="X163" s="20">
        <v>144.6</v>
      </c>
      <c r="Y163" s="20">
        <v>392.9</v>
      </c>
      <c r="Z163" s="23">
        <v>1</v>
      </c>
      <c r="AA163" s="22">
        <v>1</v>
      </c>
      <c r="AB163" s="22">
        <v>0</v>
      </c>
      <c r="AC163" s="22">
        <v>0</v>
      </c>
      <c r="AD163" s="22">
        <v>0</v>
      </c>
      <c r="AE163" s="20">
        <v>0</v>
      </c>
      <c r="AF163" s="20">
        <v>0</v>
      </c>
      <c r="AG163" s="20">
        <v>109</v>
      </c>
      <c r="AH163" s="20">
        <v>34.7</v>
      </c>
      <c r="AI163" s="20">
        <v>0</v>
      </c>
      <c r="AJ163" s="20">
        <v>0</v>
      </c>
      <c r="AK163" s="20">
        <v>0</v>
      </c>
      <c r="AL163" s="20">
        <v>653.6</v>
      </c>
      <c r="AM163" s="20">
        <v>1046.5</v>
      </c>
      <c r="AN163" s="20">
        <v>901.9</v>
      </c>
      <c r="AO163" s="20">
        <v>1046.5</v>
      </c>
      <c r="AP163" s="20">
        <v>0</v>
      </c>
      <c r="AQ163" s="20">
        <v>653.5</v>
      </c>
      <c r="AR163" s="20">
        <v>653.6</v>
      </c>
      <c r="AS163" s="1">
        <f t="shared" si="2"/>
      </c>
    </row>
    <row r="164" spans="1:45" ht="12">
      <c r="A164">
        <v>81</v>
      </c>
      <c r="B164" t="s">
        <v>547</v>
      </c>
      <c r="C164" t="s">
        <v>532</v>
      </c>
      <c r="D164">
        <v>9</v>
      </c>
      <c r="E164">
        <v>81009</v>
      </c>
      <c r="F164" s="2">
        <v>9</v>
      </c>
      <c r="G164" s="2">
        <v>1</v>
      </c>
      <c r="H164" s="2">
        <v>3</v>
      </c>
      <c r="I164" s="6">
        <v>40</v>
      </c>
      <c r="J164" t="s">
        <v>9</v>
      </c>
      <c r="K164" s="2">
        <v>1</v>
      </c>
      <c r="L164" s="2">
        <v>2</v>
      </c>
      <c r="M164" s="2">
        <v>0</v>
      </c>
      <c r="N164" s="2">
        <v>0</v>
      </c>
      <c r="O164" s="2">
        <v>0</v>
      </c>
      <c r="P164">
        <v>2930</v>
      </c>
      <c r="Q164" s="20">
        <v>0</v>
      </c>
      <c r="R164" s="24">
        <v>200.1</v>
      </c>
      <c r="S164" s="20">
        <v>70.7</v>
      </c>
      <c r="T164" s="20">
        <v>0</v>
      </c>
      <c r="U164" s="20">
        <v>0</v>
      </c>
      <c r="V164" s="20">
        <v>28</v>
      </c>
      <c r="W164" s="20">
        <v>0</v>
      </c>
      <c r="X164" s="20">
        <v>66.1</v>
      </c>
      <c r="Y164" s="20">
        <v>214.1</v>
      </c>
      <c r="Z164" s="23">
        <v>1</v>
      </c>
      <c r="AA164" s="22">
        <v>1</v>
      </c>
      <c r="AB164" s="22">
        <v>0</v>
      </c>
      <c r="AC164" s="22">
        <v>0</v>
      </c>
      <c r="AD164" s="22">
        <v>0</v>
      </c>
      <c r="AE164" s="20">
        <v>0</v>
      </c>
      <c r="AF164" s="20">
        <v>0</v>
      </c>
      <c r="AG164" s="20">
        <v>57.3</v>
      </c>
      <c r="AH164" s="20">
        <v>13.4</v>
      </c>
      <c r="AI164" s="20">
        <v>0</v>
      </c>
      <c r="AJ164" s="20">
        <v>0</v>
      </c>
      <c r="AK164" s="20">
        <v>0</v>
      </c>
      <c r="AL164" s="20">
        <v>298.8</v>
      </c>
      <c r="AM164" s="20">
        <v>513</v>
      </c>
      <c r="AN164" s="20">
        <v>446.9</v>
      </c>
      <c r="AO164" s="20">
        <v>513</v>
      </c>
      <c r="AP164" s="20">
        <v>0</v>
      </c>
      <c r="AQ164" s="20">
        <v>298.8</v>
      </c>
      <c r="AR164" s="20">
        <v>298.8</v>
      </c>
      <c r="AS164" s="1">
        <f t="shared" si="2"/>
      </c>
    </row>
    <row r="165" spans="1:45" ht="12">
      <c r="A165">
        <v>81</v>
      </c>
      <c r="B165" t="s">
        <v>547</v>
      </c>
      <c r="C165" t="s">
        <v>532</v>
      </c>
      <c r="D165">
        <v>10</v>
      </c>
      <c r="E165">
        <v>81010</v>
      </c>
      <c r="F165" s="2">
        <v>9</v>
      </c>
      <c r="G165" s="2">
        <v>1</v>
      </c>
      <c r="H165" s="2">
        <v>3</v>
      </c>
      <c r="I165" s="6">
        <v>40</v>
      </c>
      <c r="J165" t="s">
        <v>9</v>
      </c>
      <c r="K165" s="2">
        <v>7</v>
      </c>
      <c r="L165" s="2">
        <v>2</v>
      </c>
      <c r="M165" s="2">
        <v>1</v>
      </c>
      <c r="N165" s="2">
        <v>0</v>
      </c>
      <c r="O165" s="2">
        <v>0</v>
      </c>
      <c r="P165">
        <v>2930</v>
      </c>
      <c r="Q165" s="20">
        <v>94.5</v>
      </c>
      <c r="R165" s="24">
        <v>106.1</v>
      </c>
      <c r="S165" s="20">
        <v>53.7</v>
      </c>
      <c r="T165" s="20">
        <v>16.2</v>
      </c>
      <c r="U165" s="20">
        <v>0</v>
      </c>
      <c r="V165" s="20">
        <v>16.1</v>
      </c>
      <c r="W165" s="20">
        <v>5.3</v>
      </c>
      <c r="X165" s="20">
        <v>21.4</v>
      </c>
      <c r="Y165" s="20">
        <v>839.1</v>
      </c>
      <c r="Z165" s="23">
        <v>1</v>
      </c>
      <c r="AA165" s="22">
        <v>1</v>
      </c>
      <c r="AB165" s="22">
        <v>0</v>
      </c>
      <c r="AC165" s="22">
        <v>0</v>
      </c>
      <c r="AD165" s="22">
        <v>0</v>
      </c>
      <c r="AE165" s="20">
        <v>0</v>
      </c>
      <c r="AF165" s="20">
        <v>0</v>
      </c>
      <c r="AG165" s="20">
        <v>46.4</v>
      </c>
      <c r="AH165" s="20">
        <v>7.2</v>
      </c>
      <c r="AI165" s="20">
        <v>0</v>
      </c>
      <c r="AJ165" s="20">
        <v>16.2</v>
      </c>
      <c r="AK165" s="20">
        <v>3.7</v>
      </c>
      <c r="AL165" s="20">
        <v>292</v>
      </c>
      <c r="AM165" s="20">
        <v>1036.7</v>
      </c>
      <c r="AN165" s="20">
        <v>1109.8</v>
      </c>
      <c r="AO165" s="20">
        <v>1131.2</v>
      </c>
      <c r="AP165" s="20">
        <v>0</v>
      </c>
      <c r="AQ165" s="20">
        <v>197.4</v>
      </c>
      <c r="AR165" s="20">
        <v>197.5</v>
      </c>
      <c r="AS165" s="1">
        <f t="shared" si="2"/>
      </c>
    </row>
    <row r="166" spans="1:45" ht="12">
      <c r="A166">
        <v>81</v>
      </c>
      <c r="B166" t="s">
        <v>547</v>
      </c>
      <c r="C166" t="s">
        <v>532</v>
      </c>
      <c r="D166">
        <v>11</v>
      </c>
      <c r="E166">
        <v>81011</v>
      </c>
      <c r="F166" s="2">
        <v>9</v>
      </c>
      <c r="G166" s="2">
        <v>1</v>
      </c>
      <c r="H166" s="2">
        <v>3</v>
      </c>
      <c r="I166" s="6">
        <v>40</v>
      </c>
      <c r="J166" t="s">
        <v>9</v>
      </c>
      <c r="K166" s="2">
        <v>7</v>
      </c>
      <c r="L166" s="2">
        <v>1</v>
      </c>
      <c r="M166" s="2">
        <v>0</v>
      </c>
      <c r="N166" s="2">
        <v>0</v>
      </c>
      <c r="O166" s="2">
        <v>0</v>
      </c>
      <c r="P166">
        <v>2930</v>
      </c>
      <c r="Q166" s="20">
        <v>0</v>
      </c>
      <c r="R166" s="24">
        <v>238.7</v>
      </c>
      <c r="S166" s="20">
        <v>45.2</v>
      </c>
      <c r="T166" s="20">
        <v>0</v>
      </c>
      <c r="U166" s="20">
        <v>0</v>
      </c>
      <c r="V166" s="20">
        <v>31.8</v>
      </c>
      <c r="W166" s="20">
        <v>0</v>
      </c>
      <c r="X166" s="20">
        <v>69.8</v>
      </c>
      <c r="Y166" s="20">
        <v>94.5</v>
      </c>
      <c r="Z166" s="23">
        <v>1</v>
      </c>
      <c r="AA166" s="22">
        <v>1</v>
      </c>
      <c r="AB166" s="22">
        <v>0</v>
      </c>
      <c r="AC166" s="22">
        <v>0</v>
      </c>
      <c r="AD166" s="22">
        <v>0</v>
      </c>
      <c r="AE166" s="20">
        <v>0</v>
      </c>
      <c r="AF166" s="20">
        <v>0</v>
      </c>
      <c r="AG166" s="20">
        <v>35.1</v>
      </c>
      <c r="AH166" s="20">
        <v>10</v>
      </c>
      <c r="AI166" s="20">
        <v>0</v>
      </c>
      <c r="AJ166" s="20">
        <v>0</v>
      </c>
      <c r="AK166" s="20">
        <v>0</v>
      </c>
      <c r="AL166" s="20">
        <v>315.8</v>
      </c>
      <c r="AM166" s="20">
        <v>410.4</v>
      </c>
      <c r="AN166" s="20">
        <v>340.6</v>
      </c>
      <c r="AO166" s="20">
        <v>410.4</v>
      </c>
      <c r="AP166" s="20">
        <v>0</v>
      </c>
      <c r="AQ166" s="20">
        <v>315.7</v>
      </c>
      <c r="AR166" s="20">
        <v>315.8</v>
      </c>
      <c r="AS166" s="1">
        <f t="shared" si="2"/>
      </c>
    </row>
    <row r="167" spans="1:45" ht="12">
      <c r="A167">
        <v>81</v>
      </c>
      <c r="B167" t="s">
        <v>547</v>
      </c>
      <c r="C167" t="s">
        <v>532</v>
      </c>
      <c r="D167">
        <v>12</v>
      </c>
      <c r="E167">
        <v>81012</v>
      </c>
      <c r="F167" s="2">
        <v>9</v>
      </c>
      <c r="G167" s="2">
        <v>1</v>
      </c>
      <c r="H167" s="2">
        <v>2</v>
      </c>
      <c r="I167" s="6">
        <v>9</v>
      </c>
      <c r="J167" t="s">
        <v>593</v>
      </c>
      <c r="K167" s="2">
        <v>2</v>
      </c>
      <c r="L167" s="2">
        <v>1</v>
      </c>
      <c r="M167" s="2">
        <v>0</v>
      </c>
      <c r="N167" s="2">
        <v>0</v>
      </c>
      <c r="O167" s="2">
        <v>0</v>
      </c>
      <c r="P167">
        <v>6897</v>
      </c>
      <c r="Q167" s="20">
        <v>0</v>
      </c>
      <c r="R167" s="24">
        <v>0</v>
      </c>
      <c r="S167" s="20">
        <v>0.3</v>
      </c>
      <c r="T167" s="20">
        <v>0</v>
      </c>
      <c r="U167" s="20">
        <v>0</v>
      </c>
      <c r="V167" s="20">
        <v>42.1</v>
      </c>
      <c r="W167" s="20">
        <v>0</v>
      </c>
      <c r="X167" s="20">
        <v>9.3</v>
      </c>
      <c r="Y167" s="20">
        <v>143.7</v>
      </c>
      <c r="Z167" s="23">
        <v>1</v>
      </c>
      <c r="AA167" s="22">
        <v>0</v>
      </c>
      <c r="AB167" s="22">
        <v>1</v>
      </c>
      <c r="AC167" s="22">
        <v>0</v>
      </c>
      <c r="AD167" s="22">
        <v>0</v>
      </c>
      <c r="AE167" s="20">
        <v>0</v>
      </c>
      <c r="AF167" s="20">
        <v>0</v>
      </c>
      <c r="AG167" s="20">
        <v>0</v>
      </c>
      <c r="AH167" s="20">
        <v>0.3</v>
      </c>
      <c r="AI167" s="20">
        <v>0</v>
      </c>
      <c r="AJ167" s="20">
        <v>0</v>
      </c>
      <c r="AK167" s="20">
        <v>20.3</v>
      </c>
      <c r="AL167" s="20">
        <v>42.4</v>
      </c>
      <c r="AM167" s="20">
        <v>186.2</v>
      </c>
      <c r="AN167" s="20">
        <v>176.9</v>
      </c>
      <c r="AO167" s="20">
        <v>186.2</v>
      </c>
      <c r="AP167" s="20">
        <v>0</v>
      </c>
      <c r="AQ167" s="20">
        <v>42.4</v>
      </c>
      <c r="AR167" s="20">
        <v>42.4</v>
      </c>
      <c r="AS167" s="1">
        <f t="shared" si="2"/>
      </c>
    </row>
    <row r="168" spans="1:45" ht="12">
      <c r="A168">
        <v>81</v>
      </c>
      <c r="B168" t="s">
        <v>547</v>
      </c>
      <c r="C168" t="s">
        <v>532</v>
      </c>
      <c r="D168">
        <v>13</v>
      </c>
      <c r="E168">
        <v>81013</v>
      </c>
      <c r="F168" s="2">
        <v>9</v>
      </c>
      <c r="G168" s="2">
        <v>1</v>
      </c>
      <c r="H168" s="2">
        <v>2</v>
      </c>
      <c r="I168" s="6">
        <v>40</v>
      </c>
      <c r="J168" t="s">
        <v>9</v>
      </c>
      <c r="K168" s="2">
        <v>2</v>
      </c>
      <c r="L168" s="2">
        <v>1</v>
      </c>
      <c r="M168" s="2">
        <v>0</v>
      </c>
      <c r="N168" s="2">
        <v>0</v>
      </c>
      <c r="O168" s="2">
        <v>0</v>
      </c>
      <c r="P168">
        <v>6897</v>
      </c>
      <c r="Q168" s="20">
        <v>0</v>
      </c>
      <c r="R168" s="24">
        <v>0</v>
      </c>
      <c r="S168" s="20">
        <v>19.2</v>
      </c>
      <c r="T168" s="20">
        <v>0</v>
      </c>
      <c r="U168" s="20">
        <v>0</v>
      </c>
      <c r="V168" s="20">
        <v>10.4</v>
      </c>
      <c r="W168" s="20">
        <v>0</v>
      </c>
      <c r="X168" s="20">
        <v>6.5</v>
      </c>
      <c r="Y168" s="20">
        <v>186.4</v>
      </c>
      <c r="Z168" s="23">
        <v>1</v>
      </c>
      <c r="AA168" s="22">
        <v>0</v>
      </c>
      <c r="AB168" s="22">
        <v>1</v>
      </c>
      <c r="AC168" s="22">
        <v>0</v>
      </c>
      <c r="AD168" s="22">
        <v>0</v>
      </c>
      <c r="AE168" s="20">
        <v>0</v>
      </c>
      <c r="AF168" s="20">
        <v>0</v>
      </c>
      <c r="AG168" s="20">
        <v>15.1</v>
      </c>
      <c r="AH168" s="20">
        <v>4</v>
      </c>
      <c r="AI168" s="20">
        <v>0</v>
      </c>
      <c r="AJ168" s="20">
        <v>0</v>
      </c>
      <c r="AK168" s="20">
        <v>0</v>
      </c>
      <c r="AL168" s="20">
        <v>29.7</v>
      </c>
      <c r="AM168" s="20">
        <v>216.1</v>
      </c>
      <c r="AN168" s="20">
        <v>209.6</v>
      </c>
      <c r="AO168" s="20">
        <v>216.1</v>
      </c>
      <c r="AP168" s="20">
        <v>0</v>
      </c>
      <c r="AQ168" s="20">
        <v>29.6</v>
      </c>
      <c r="AR168" s="20">
        <v>29.7</v>
      </c>
      <c r="AS168" s="1">
        <f t="shared" si="2"/>
      </c>
    </row>
    <row r="169" spans="1:45" ht="12">
      <c r="A169">
        <v>81</v>
      </c>
      <c r="B169" t="s">
        <v>547</v>
      </c>
      <c r="C169" t="s">
        <v>532</v>
      </c>
      <c r="D169">
        <v>14</v>
      </c>
      <c r="E169">
        <v>81014</v>
      </c>
      <c r="F169" s="2">
        <v>9</v>
      </c>
      <c r="G169" s="2">
        <v>1</v>
      </c>
      <c r="H169" s="2">
        <v>2</v>
      </c>
      <c r="I169" s="6">
        <v>40</v>
      </c>
      <c r="J169" t="s">
        <v>9</v>
      </c>
      <c r="K169" s="2">
        <v>8</v>
      </c>
      <c r="L169" s="2">
        <v>1</v>
      </c>
      <c r="M169" s="2">
        <v>0</v>
      </c>
      <c r="N169" s="2">
        <v>0</v>
      </c>
      <c r="O169" s="2">
        <v>0</v>
      </c>
      <c r="P169">
        <v>6897</v>
      </c>
      <c r="Q169" s="20">
        <v>0</v>
      </c>
      <c r="R169" s="24">
        <v>102.3</v>
      </c>
      <c r="S169" s="20">
        <v>68.4</v>
      </c>
      <c r="T169" s="20">
        <v>0</v>
      </c>
      <c r="U169" s="20">
        <v>0</v>
      </c>
      <c r="V169" s="20">
        <v>42.4</v>
      </c>
      <c r="W169" s="20">
        <v>0</v>
      </c>
      <c r="X169" s="20">
        <v>47.1</v>
      </c>
      <c r="Y169" s="20">
        <v>0</v>
      </c>
      <c r="Z169" s="23">
        <v>0</v>
      </c>
      <c r="AA169" s="22">
        <v>0</v>
      </c>
      <c r="AB169" s="22">
        <v>0</v>
      </c>
      <c r="AC169" s="22">
        <v>1</v>
      </c>
      <c r="AD169" s="22">
        <v>0</v>
      </c>
      <c r="AE169" s="20">
        <v>0</v>
      </c>
      <c r="AF169" s="20">
        <v>0</v>
      </c>
      <c r="AG169" s="20">
        <v>41.5</v>
      </c>
      <c r="AH169" s="20">
        <v>26.9</v>
      </c>
      <c r="AI169" s="20">
        <v>0</v>
      </c>
      <c r="AJ169" s="20">
        <v>0</v>
      </c>
      <c r="AK169" s="20">
        <v>1.5</v>
      </c>
      <c r="AL169" s="20">
        <v>213.2</v>
      </c>
      <c r="AM169" s="20">
        <v>213.2</v>
      </c>
      <c r="AN169" s="20">
        <v>166.1</v>
      </c>
      <c r="AO169" s="20">
        <v>213.2</v>
      </c>
      <c r="AP169" s="20">
        <v>0</v>
      </c>
      <c r="AQ169" s="20">
        <v>213.1</v>
      </c>
      <c r="AR169" s="20">
        <v>213.2</v>
      </c>
      <c r="AS169" s="1">
        <f t="shared" si="2"/>
      </c>
    </row>
    <row r="170" spans="1:45" ht="12">
      <c r="A170">
        <v>81</v>
      </c>
      <c r="B170" t="s">
        <v>547</v>
      </c>
      <c r="C170" t="s">
        <v>532</v>
      </c>
      <c r="D170">
        <v>15</v>
      </c>
      <c r="E170">
        <v>81015</v>
      </c>
      <c r="F170" s="2">
        <v>9</v>
      </c>
      <c r="G170" s="2">
        <v>1</v>
      </c>
      <c r="H170" s="2">
        <v>1</v>
      </c>
      <c r="I170" s="6">
        <v>67</v>
      </c>
      <c r="J170" t="s">
        <v>743</v>
      </c>
      <c r="K170" s="2">
        <v>5</v>
      </c>
      <c r="L170" s="2">
        <v>1</v>
      </c>
      <c r="M170" s="2">
        <v>0</v>
      </c>
      <c r="N170" s="2">
        <v>0</v>
      </c>
      <c r="O170" s="2">
        <v>0</v>
      </c>
      <c r="P170">
        <v>6897</v>
      </c>
      <c r="Q170" s="20">
        <v>0</v>
      </c>
      <c r="R170" s="24">
        <v>56.8</v>
      </c>
      <c r="S170" s="20">
        <v>14</v>
      </c>
      <c r="T170" s="20">
        <v>0</v>
      </c>
      <c r="U170" s="20">
        <v>0</v>
      </c>
      <c r="V170" s="20">
        <v>18.5</v>
      </c>
      <c r="W170" s="20">
        <v>0</v>
      </c>
      <c r="X170" s="20">
        <v>19.6</v>
      </c>
      <c r="Y170" s="20">
        <v>0</v>
      </c>
      <c r="Z170" s="23">
        <v>0</v>
      </c>
      <c r="AA170" s="22">
        <v>0</v>
      </c>
      <c r="AB170" s="22">
        <v>0</v>
      </c>
      <c r="AC170" s="22">
        <v>1</v>
      </c>
      <c r="AD170" s="22">
        <v>0</v>
      </c>
      <c r="AE170" s="20">
        <v>0</v>
      </c>
      <c r="AF170" s="20">
        <v>0</v>
      </c>
      <c r="AG170" s="20">
        <v>9</v>
      </c>
      <c r="AH170" s="20">
        <v>4.9</v>
      </c>
      <c r="AI170" s="20">
        <v>0</v>
      </c>
      <c r="AJ170" s="20">
        <v>0</v>
      </c>
      <c r="AK170" s="20">
        <v>18.5</v>
      </c>
      <c r="AL170" s="20">
        <v>89.4</v>
      </c>
      <c r="AM170" s="20">
        <v>89.4</v>
      </c>
      <c r="AN170" s="20">
        <v>69.8</v>
      </c>
      <c r="AO170" s="20">
        <v>89.4</v>
      </c>
      <c r="AP170" s="20">
        <v>0</v>
      </c>
      <c r="AQ170" s="20">
        <v>89.3</v>
      </c>
      <c r="AR170" s="20">
        <v>89.4</v>
      </c>
      <c r="AS170" s="1">
        <f t="shared" si="2"/>
      </c>
    </row>
    <row r="171" spans="1:45" ht="12">
      <c r="A171">
        <v>81</v>
      </c>
      <c r="B171" t="s">
        <v>547</v>
      </c>
      <c r="C171" t="s">
        <v>532</v>
      </c>
      <c r="D171">
        <v>16</v>
      </c>
      <c r="E171">
        <v>81016</v>
      </c>
      <c r="F171" s="2">
        <v>9</v>
      </c>
      <c r="G171" s="2">
        <v>1</v>
      </c>
      <c r="H171" s="2">
        <v>3</v>
      </c>
      <c r="I171" s="6">
        <v>40</v>
      </c>
      <c r="J171" t="s">
        <v>9</v>
      </c>
      <c r="K171" s="2">
        <v>9</v>
      </c>
      <c r="L171" s="2">
        <v>2</v>
      </c>
      <c r="M171" s="2">
        <v>0</v>
      </c>
      <c r="N171" s="2">
        <v>0</v>
      </c>
      <c r="O171" s="2">
        <v>0</v>
      </c>
      <c r="P171">
        <v>2930</v>
      </c>
      <c r="Q171" s="20">
        <v>0</v>
      </c>
      <c r="R171" s="24">
        <v>479.8</v>
      </c>
      <c r="S171" s="20">
        <v>53.2</v>
      </c>
      <c r="T171" s="20">
        <v>0</v>
      </c>
      <c r="U171" s="20">
        <v>0</v>
      </c>
      <c r="V171" s="20">
        <v>104.9</v>
      </c>
      <c r="W171" s="20">
        <v>0</v>
      </c>
      <c r="X171" s="20">
        <v>141.1</v>
      </c>
      <c r="Y171" s="20">
        <v>547.9</v>
      </c>
      <c r="Z171" s="23">
        <v>1</v>
      </c>
      <c r="AA171" s="22">
        <v>1</v>
      </c>
      <c r="AB171" s="22">
        <v>0</v>
      </c>
      <c r="AC171" s="22">
        <v>0</v>
      </c>
      <c r="AD171" s="22">
        <v>0</v>
      </c>
      <c r="AE171" s="20">
        <v>0</v>
      </c>
      <c r="AF171" s="20">
        <v>0</v>
      </c>
      <c r="AG171" s="20">
        <v>33.2</v>
      </c>
      <c r="AH171" s="20">
        <v>20</v>
      </c>
      <c r="AI171" s="20">
        <v>0</v>
      </c>
      <c r="AJ171" s="20">
        <v>0</v>
      </c>
      <c r="AK171" s="20">
        <v>0</v>
      </c>
      <c r="AL171" s="20">
        <v>638</v>
      </c>
      <c r="AM171" s="20">
        <v>1185.9</v>
      </c>
      <c r="AN171" s="20">
        <v>1044.8</v>
      </c>
      <c r="AO171" s="20">
        <v>1185.9</v>
      </c>
      <c r="AP171" s="20">
        <v>0</v>
      </c>
      <c r="AQ171" s="20">
        <v>637.9</v>
      </c>
      <c r="AR171" s="20">
        <v>638</v>
      </c>
      <c r="AS171" s="1">
        <f t="shared" si="2"/>
      </c>
    </row>
    <row r="172" spans="1:45" ht="12">
      <c r="A172">
        <v>81</v>
      </c>
      <c r="B172" t="s">
        <v>547</v>
      </c>
      <c r="C172" t="s">
        <v>532</v>
      </c>
      <c r="D172">
        <v>17</v>
      </c>
      <c r="E172">
        <v>81017</v>
      </c>
      <c r="F172" s="2">
        <v>9</v>
      </c>
      <c r="G172" s="2">
        <v>1</v>
      </c>
      <c r="H172" s="2">
        <v>1</v>
      </c>
      <c r="I172" s="6">
        <v>40</v>
      </c>
      <c r="J172" t="s">
        <v>9</v>
      </c>
      <c r="K172" s="2">
        <v>8</v>
      </c>
      <c r="L172" s="2">
        <v>1</v>
      </c>
      <c r="M172" s="2">
        <v>0</v>
      </c>
      <c r="N172" s="2">
        <v>0</v>
      </c>
      <c r="O172" s="2">
        <v>0</v>
      </c>
      <c r="P172">
        <v>6897</v>
      </c>
      <c r="Q172" s="20">
        <v>0</v>
      </c>
      <c r="R172" s="24">
        <v>612.4</v>
      </c>
      <c r="S172" s="20">
        <v>133.4</v>
      </c>
      <c r="T172" s="20">
        <v>1.8</v>
      </c>
      <c r="U172" s="20">
        <v>0</v>
      </c>
      <c r="V172" s="20">
        <v>64.5</v>
      </c>
      <c r="W172" s="20">
        <v>0.3</v>
      </c>
      <c r="X172" s="20">
        <v>179.8</v>
      </c>
      <c r="Y172" s="20">
        <v>0</v>
      </c>
      <c r="Z172" s="23">
        <v>0</v>
      </c>
      <c r="AA172" s="22">
        <v>0</v>
      </c>
      <c r="AB172" s="22">
        <v>0</v>
      </c>
      <c r="AC172" s="22">
        <v>1</v>
      </c>
      <c r="AD172" s="22">
        <v>0</v>
      </c>
      <c r="AE172" s="20">
        <v>0</v>
      </c>
      <c r="AF172" s="20">
        <v>0</v>
      </c>
      <c r="AG172" s="20">
        <v>104.3</v>
      </c>
      <c r="AH172" s="20">
        <v>29.1</v>
      </c>
      <c r="AI172" s="20">
        <v>0</v>
      </c>
      <c r="AJ172" s="20">
        <v>0</v>
      </c>
      <c r="AK172" s="20">
        <v>64.5</v>
      </c>
      <c r="AL172" s="20">
        <v>812.6</v>
      </c>
      <c r="AM172" s="20">
        <v>812.6</v>
      </c>
      <c r="AN172" s="20">
        <v>632.8</v>
      </c>
      <c r="AO172" s="20">
        <v>812.6</v>
      </c>
      <c r="AP172" s="20">
        <v>0</v>
      </c>
      <c r="AQ172" s="20">
        <v>812.4</v>
      </c>
      <c r="AR172" s="20">
        <v>812.6</v>
      </c>
      <c r="AS172" s="1">
        <f t="shared" si="2"/>
      </c>
    </row>
    <row r="173" spans="1:45" ht="12">
      <c r="A173">
        <v>81</v>
      </c>
      <c r="B173" t="s">
        <v>547</v>
      </c>
      <c r="C173" t="s">
        <v>532</v>
      </c>
      <c r="D173">
        <v>18</v>
      </c>
      <c r="E173">
        <v>81018</v>
      </c>
      <c r="F173" s="2">
        <v>9</v>
      </c>
      <c r="G173" s="2">
        <v>1</v>
      </c>
      <c r="H173" s="2">
        <v>3</v>
      </c>
      <c r="I173" s="6">
        <v>40</v>
      </c>
      <c r="J173" t="s">
        <v>9</v>
      </c>
      <c r="K173" s="2">
        <v>6</v>
      </c>
      <c r="L173" s="2">
        <v>1</v>
      </c>
      <c r="M173" s="2">
        <v>0</v>
      </c>
      <c r="N173" s="2">
        <v>0</v>
      </c>
      <c r="O173" s="2">
        <v>0</v>
      </c>
      <c r="P173">
        <v>2930</v>
      </c>
      <c r="Q173" s="20">
        <v>0</v>
      </c>
      <c r="R173" s="24">
        <v>250.1</v>
      </c>
      <c r="S173" s="20">
        <v>206.1</v>
      </c>
      <c r="T173" s="20">
        <v>0</v>
      </c>
      <c r="U173" s="20">
        <v>0</v>
      </c>
      <c r="V173" s="20">
        <v>51.6</v>
      </c>
      <c r="W173" s="20">
        <v>0</v>
      </c>
      <c r="X173" s="20">
        <v>112.3</v>
      </c>
      <c r="Y173" s="20">
        <v>243.9</v>
      </c>
      <c r="Z173" s="23">
        <v>1</v>
      </c>
      <c r="AA173" s="22">
        <v>1</v>
      </c>
      <c r="AB173" s="22">
        <v>0</v>
      </c>
      <c r="AC173" s="22">
        <v>0</v>
      </c>
      <c r="AD173" s="22">
        <v>0</v>
      </c>
      <c r="AE173" s="20">
        <v>0</v>
      </c>
      <c r="AF173" s="20">
        <v>0</v>
      </c>
      <c r="AG173" s="20">
        <v>177.4</v>
      </c>
      <c r="AH173" s="20">
        <v>28.7</v>
      </c>
      <c r="AI173" s="20">
        <v>0</v>
      </c>
      <c r="AJ173" s="20">
        <v>0</v>
      </c>
      <c r="AK173" s="20">
        <v>7</v>
      </c>
      <c r="AL173" s="20">
        <v>507.9</v>
      </c>
      <c r="AM173" s="20">
        <v>751.8</v>
      </c>
      <c r="AN173" s="20">
        <v>639.5</v>
      </c>
      <c r="AO173" s="20">
        <v>751.8</v>
      </c>
      <c r="AP173" s="20">
        <v>0</v>
      </c>
      <c r="AQ173" s="20">
        <v>507.8</v>
      </c>
      <c r="AR173" s="20">
        <v>507.9</v>
      </c>
      <c r="AS173" s="1">
        <f t="shared" si="2"/>
      </c>
    </row>
    <row r="174" spans="1:45" ht="12">
      <c r="A174">
        <v>81</v>
      </c>
      <c r="B174" t="s">
        <v>547</v>
      </c>
      <c r="C174" t="s">
        <v>532</v>
      </c>
      <c r="D174">
        <v>19</v>
      </c>
      <c r="E174">
        <v>81019</v>
      </c>
      <c r="F174" s="2">
        <v>9</v>
      </c>
      <c r="G174" s="2">
        <v>1</v>
      </c>
      <c r="H174" s="2">
        <v>3</v>
      </c>
      <c r="I174" s="6">
        <v>40</v>
      </c>
      <c r="J174" t="s">
        <v>9</v>
      </c>
      <c r="K174" s="2">
        <v>2</v>
      </c>
      <c r="L174" s="2">
        <v>1</v>
      </c>
      <c r="M174" s="2">
        <v>0</v>
      </c>
      <c r="N174" s="2">
        <v>0</v>
      </c>
      <c r="O174" s="2">
        <v>0</v>
      </c>
      <c r="P174">
        <v>2930</v>
      </c>
      <c r="Q174" s="20">
        <v>0.2</v>
      </c>
      <c r="R174" s="24">
        <v>174.3</v>
      </c>
      <c r="S174" s="20">
        <v>69.2</v>
      </c>
      <c r="T174" s="20">
        <v>4.9</v>
      </c>
      <c r="U174" s="20">
        <v>0</v>
      </c>
      <c r="V174" s="20">
        <v>4.9</v>
      </c>
      <c r="W174" s="20">
        <v>3</v>
      </c>
      <c r="X174" s="20">
        <v>56.7</v>
      </c>
      <c r="Y174" s="20">
        <v>384.9</v>
      </c>
      <c r="Z174" s="23">
        <v>1</v>
      </c>
      <c r="AA174" s="22">
        <v>1</v>
      </c>
      <c r="AB174" s="22">
        <v>0</v>
      </c>
      <c r="AC174" s="22">
        <v>0</v>
      </c>
      <c r="AD174" s="22">
        <v>0</v>
      </c>
      <c r="AE174" s="20">
        <v>0.2</v>
      </c>
      <c r="AF174" s="20">
        <v>0</v>
      </c>
      <c r="AG174" s="20">
        <v>40.4</v>
      </c>
      <c r="AH174" s="20">
        <v>28.8</v>
      </c>
      <c r="AI174" s="20">
        <v>0</v>
      </c>
      <c r="AJ174" s="20">
        <v>4.9</v>
      </c>
      <c r="AK174" s="20">
        <v>0</v>
      </c>
      <c r="AL174" s="20">
        <v>256.6</v>
      </c>
      <c r="AM174" s="20">
        <v>641.3</v>
      </c>
      <c r="AN174" s="20">
        <v>584.8</v>
      </c>
      <c r="AO174" s="20">
        <v>641.5</v>
      </c>
      <c r="AP174" s="20">
        <v>0</v>
      </c>
      <c r="AQ174" s="20">
        <v>256.3</v>
      </c>
      <c r="AR174" s="20">
        <v>256.4</v>
      </c>
      <c r="AS174" s="1">
        <f t="shared" si="2"/>
      </c>
    </row>
    <row r="175" spans="1:45" ht="12">
      <c r="A175">
        <v>81</v>
      </c>
      <c r="B175" t="s">
        <v>547</v>
      </c>
      <c r="C175" t="s">
        <v>532</v>
      </c>
      <c r="D175">
        <v>20</v>
      </c>
      <c r="E175">
        <v>81020</v>
      </c>
      <c r="F175" s="2">
        <v>9</v>
      </c>
      <c r="G175" s="2">
        <v>1</v>
      </c>
      <c r="H175" s="2">
        <v>3</v>
      </c>
      <c r="I175" s="6">
        <v>44</v>
      </c>
      <c r="J175" t="s">
        <v>147</v>
      </c>
      <c r="K175" s="2">
        <v>7</v>
      </c>
      <c r="L175" s="2">
        <v>1</v>
      </c>
      <c r="M175" s="2">
        <v>0</v>
      </c>
      <c r="N175" s="2">
        <v>0</v>
      </c>
      <c r="O175" s="2">
        <v>0</v>
      </c>
      <c r="P175">
        <v>2930</v>
      </c>
      <c r="Q175" s="20">
        <v>0</v>
      </c>
      <c r="R175" s="24">
        <v>291.8</v>
      </c>
      <c r="S175" s="20">
        <v>81.4</v>
      </c>
      <c r="T175" s="20">
        <v>0</v>
      </c>
      <c r="U175" s="20">
        <v>0</v>
      </c>
      <c r="V175" s="20">
        <v>44.4</v>
      </c>
      <c r="W175" s="20">
        <v>6</v>
      </c>
      <c r="X175" s="20">
        <v>93.7</v>
      </c>
      <c r="Y175" s="20">
        <v>985</v>
      </c>
      <c r="Z175" s="23">
        <v>1</v>
      </c>
      <c r="AA175" s="22">
        <v>1</v>
      </c>
      <c r="AB175" s="22">
        <v>0</v>
      </c>
      <c r="AC175" s="22">
        <v>0</v>
      </c>
      <c r="AD175" s="22">
        <v>0</v>
      </c>
      <c r="AE175" s="20">
        <v>0</v>
      </c>
      <c r="AF175" s="20">
        <v>0</v>
      </c>
      <c r="AG175" s="20">
        <v>50.7</v>
      </c>
      <c r="AH175" s="20">
        <v>30.6</v>
      </c>
      <c r="AI175" s="20">
        <v>0</v>
      </c>
      <c r="AJ175" s="20">
        <v>0</v>
      </c>
      <c r="AK175" s="20">
        <v>0</v>
      </c>
      <c r="AL175" s="20">
        <v>423.7</v>
      </c>
      <c r="AM175" s="20">
        <v>1408.8</v>
      </c>
      <c r="AN175" s="20">
        <v>1315.1</v>
      </c>
      <c r="AO175" s="20">
        <v>1408.8</v>
      </c>
      <c r="AP175" s="20">
        <v>0</v>
      </c>
      <c r="AQ175" s="20">
        <v>423.6</v>
      </c>
      <c r="AR175" s="20">
        <v>423.7</v>
      </c>
      <c r="AS175" s="1">
        <f t="shared" si="2"/>
      </c>
    </row>
    <row r="176" spans="1:45" ht="12">
      <c r="A176">
        <v>81</v>
      </c>
      <c r="B176" t="s">
        <v>547</v>
      </c>
      <c r="C176" t="s">
        <v>532</v>
      </c>
      <c r="D176">
        <v>21</v>
      </c>
      <c r="E176">
        <v>81021</v>
      </c>
      <c r="F176" s="2">
        <v>9</v>
      </c>
      <c r="G176" s="2">
        <v>1</v>
      </c>
      <c r="H176" s="2">
        <v>2</v>
      </c>
      <c r="I176" s="6">
        <v>40</v>
      </c>
      <c r="J176" t="s">
        <v>9</v>
      </c>
      <c r="K176" s="2">
        <v>2</v>
      </c>
      <c r="L176" s="2">
        <v>1</v>
      </c>
      <c r="M176" s="2">
        <v>0</v>
      </c>
      <c r="N176" s="2">
        <v>0</v>
      </c>
      <c r="O176" s="2">
        <v>0</v>
      </c>
      <c r="P176">
        <v>6897</v>
      </c>
      <c r="Q176" s="20">
        <v>0</v>
      </c>
      <c r="R176" s="24">
        <v>87.1</v>
      </c>
      <c r="S176" s="20">
        <v>8.9</v>
      </c>
      <c r="T176" s="20">
        <v>0</v>
      </c>
      <c r="U176" s="20">
        <v>0</v>
      </c>
      <c r="V176" s="20">
        <v>11.1</v>
      </c>
      <c r="W176" s="20">
        <v>0</v>
      </c>
      <c r="X176" s="20">
        <v>23.7</v>
      </c>
      <c r="Y176" s="20">
        <v>283.2</v>
      </c>
      <c r="Z176" s="23">
        <v>1</v>
      </c>
      <c r="AA176" s="22">
        <v>1</v>
      </c>
      <c r="AB176" s="22">
        <v>0</v>
      </c>
      <c r="AC176" s="22">
        <v>0</v>
      </c>
      <c r="AD176" s="22">
        <v>0</v>
      </c>
      <c r="AE176" s="20">
        <v>0</v>
      </c>
      <c r="AF176" s="20">
        <v>0</v>
      </c>
      <c r="AG176" s="20">
        <v>0</v>
      </c>
      <c r="AH176" s="20">
        <v>6</v>
      </c>
      <c r="AI176" s="20">
        <v>2.8</v>
      </c>
      <c r="AJ176" s="20">
        <v>0</v>
      </c>
      <c r="AK176" s="20">
        <v>0</v>
      </c>
      <c r="AL176" s="20">
        <v>107.2</v>
      </c>
      <c r="AM176" s="20">
        <v>390.5</v>
      </c>
      <c r="AN176" s="20">
        <v>366.8</v>
      </c>
      <c r="AO176" s="20">
        <v>390.5</v>
      </c>
      <c r="AP176" s="20">
        <v>0</v>
      </c>
      <c r="AQ176" s="20">
        <v>107.1</v>
      </c>
      <c r="AR176" s="20">
        <v>107.2</v>
      </c>
      <c r="AS176" s="1">
        <f t="shared" si="2"/>
      </c>
    </row>
    <row r="177" spans="1:45" ht="12">
      <c r="A177">
        <v>81</v>
      </c>
      <c r="B177" t="s">
        <v>547</v>
      </c>
      <c r="C177" t="s">
        <v>532</v>
      </c>
      <c r="D177">
        <v>22</v>
      </c>
      <c r="E177">
        <v>81022</v>
      </c>
      <c r="F177" s="2">
        <v>9</v>
      </c>
      <c r="G177" s="2">
        <v>1</v>
      </c>
      <c r="H177" s="2">
        <v>2</v>
      </c>
      <c r="I177" s="6">
        <v>40</v>
      </c>
      <c r="J177" t="s">
        <v>9</v>
      </c>
      <c r="K177" s="2">
        <v>1</v>
      </c>
      <c r="L177" s="2">
        <v>3</v>
      </c>
      <c r="M177" s="2">
        <v>0</v>
      </c>
      <c r="N177" s="2">
        <v>0</v>
      </c>
      <c r="O177" s="2">
        <v>0</v>
      </c>
      <c r="P177">
        <v>6897</v>
      </c>
      <c r="Q177" s="20">
        <v>0</v>
      </c>
      <c r="R177" s="24">
        <v>0</v>
      </c>
      <c r="S177" s="20">
        <v>26.3</v>
      </c>
      <c r="T177" s="20">
        <v>0</v>
      </c>
      <c r="U177" s="20">
        <v>0</v>
      </c>
      <c r="V177" s="20">
        <v>7.2</v>
      </c>
      <c r="W177" s="20">
        <v>0</v>
      </c>
      <c r="X177" s="20">
        <v>7.4</v>
      </c>
      <c r="Y177" s="20">
        <v>62.3</v>
      </c>
      <c r="Z177" s="23">
        <v>1</v>
      </c>
      <c r="AA177" s="22">
        <v>0</v>
      </c>
      <c r="AB177" s="22">
        <v>1</v>
      </c>
      <c r="AC177" s="22">
        <v>0</v>
      </c>
      <c r="AD177" s="22">
        <v>0</v>
      </c>
      <c r="AE177" s="20">
        <v>0</v>
      </c>
      <c r="AF177" s="20">
        <v>0</v>
      </c>
      <c r="AG177" s="20">
        <v>20</v>
      </c>
      <c r="AH177" s="20">
        <v>6.3</v>
      </c>
      <c r="AI177" s="20">
        <v>0</v>
      </c>
      <c r="AJ177" s="20">
        <v>0</v>
      </c>
      <c r="AK177" s="20">
        <v>0</v>
      </c>
      <c r="AL177" s="20">
        <v>33.6</v>
      </c>
      <c r="AM177" s="20">
        <v>95.9</v>
      </c>
      <c r="AN177" s="20">
        <v>88.5</v>
      </c>
      <c r="AO177" s="20">
        <v>95.9</v>
      </c>
      <c r="AP177" s="20">
        <v>0</v>
      </c>
      <c r="AQ177" s="20">
        <v>33.5</v>
      </c>
      <c r="AR177" s="20">
        <v>33.6</v>
      </c>
      <c r="AS177" s="1">
        <f t="shared" si="2"/>
      </c>
    </row>
    <row r="178" spans="1:45" ht="12">
      <c r="A178">
        <v>81</v>
      </c>
      <c r="B178" t="s">
        <v>547</v>
      </c>
      <c r="C178" t="s">
        <v>532</v>
      </c>
      <c r="D178">
        <v>23</v>
      </c>
      <c r="E178">
        <v>81023</v>
      </c>
      <c r="F178" s="2">
        <v>9</v>
      </c>
      <c r="G178" s="2">
        <v>1</v>
      </c>
      <c r="H178" s="2">
        <v>3</v>
      </c>
      <c r="I178" s="6">
        <v>40</v>
      </c>
      <c r="J178" t="s">
        <v>9</v>
      </c>
      <c r="K178" s="2">
        <v>7</v>
      </c>
      <c r="L178" s="2">
        <v>1</v>
      </c>
      <c r="M178" s="2">
        <v>0</v>
      </c>
      <c r="N178" s="2">
        <v>0</v>
      </c>
      <c r="O178" s="2">
        <v>0</v>
      </c>
      <c r="P178">
        <v>2930</v>
      </c>
      <c r="Q178" s="20">
        <v>0</v>
      </c>
      <c r="R178" s="24">
        <v>193.2</v>
      </c>
      <c r="S178" s="20">
        <v>96.5</v>
      </c>
      <c r="T178" s="20">
        <v>0</v>
      </c>
      <c r="U178" s="20">
        <v>0</v>
      </c>
      <c r="V178" s="20">
        <v>43.2</v>
      </c>
      <c r="W178" s="20">
        <v>0</v>
      </c>
      <c r="X178" s="20">
        <v>73.6</v>
      </c>
      <c r="Y178" s="20">
        <v>617</v>
      </c>
      <c r="Z178" s="23">
        <v>1</v>
      </c>
      <c r="AA178" s="22">
        <v>1</v>
      </c>
      <c r="AB178" s="22">
        <v>0</v>
      </c>
      <c r="AC178" s="22">
        <v>0</v>
      </c>
      <c r="AD178" s="22">
        <v>0</v>
      </c>
      <c r="AE178" s="20">
        <v>0</v>
      </c>
      <c r="AF178" s="20">
        <v>0</v>
      </c>
      <c r="AG178" s="20">
        <v>80.2</v>
      </c>
      <c r="AH178" s="20">
        <v>16.2</v>
      </c>
      <c r="AI178" s="20">
        <v>0</v>
      </c>
      <c r="AJ178" s="20">
        <v>0</v>
      </c>
      <c r="AK178" s="20">
        <v>0.2</v>
      </c>
      <c r="AL178" s="20">
        <v>333</v>
      </c>
      <c r="AM178" s="20">
        <v>950.1</v>
      </c>
      <c r="AN178" s="20">
        <v>876.5</v>
      </c>
      <c r="AO178" s="20">
        <v>950.1</v>
      </c>
      <c r="AP178" s="20">
        <v>0</v>
      </c>
      <c r="AQ178" s="20">
        <v>332.9</v>
      </c>
      <c r="AR178" s="20">
        <v>333</v>
      </c>
      <c r="AS178" s="1">
        <f t="shared" si="2"/>
      </c>
    </row>
    <row r="179" spans="1:45" ht="12">
      <c r="A179">
        <v>81</v>
      </c>
      <c r="B179" t="s">
        <v>547</v>
      </c>
      <c r="C179" t="s">
        <v>532</v>
      </c>
      <c r="D179">
        <v>24</v>
      </c>
      <c r="E179">
        <v>81024</v>
      </c>
      <c r="F179" s="2">
        <v>9</v>
      </c>
      <c r="G179" s="2">
        <v>2</v>
      </c>
      <c r="H179" s="2">
        <v>2</v>
      </c>
      <c r="I179" s="6">
        <v>98</v>
      </c>
      <c r="J179" t="s">
        <v>640</v>
      </c>
      <c r="K179" s="2">
        <v>8</v>
      </c>
      <c r="L179" s="2">
        <v>1</v>
      </c>
      <c r="M179" s="2">
        <v>1</v>
      </c>
      <c r="N179" s="2">
        <v>0</v>
      </c>
      <c r="O179" s="2">
        <v>0</v>
      </c>
      <c r="P179">
        <v>6897</v>
      </c>
      <c r="Q179" s="20">
        <v>1.7</v>
      </c>
      <c r="R179" s="24">
        <v>160.6</v>
      </c>
      <c r="S179" s="20">
        <v>47</v>
      </c>
      <c r="T179" s="20">
        <v>0</v>
      </c>
      <c r="U179" s="20">
        <v>0</v>
      </c>
      <c r="V179" s="20">
        <v>17.2</v>
      </c>
      <c r="W179" s="20">
        <v>0</v>
      </c>
      <c r="X179" s="20">
        <v>18.9</v>
      </c>
      <c r="Y179" s="20">
        <v>0</v>
      </c>
      <c r="Z179" s="23">
        <v>0</v>
      </c>
      <c r="AA179" s="22">
        <v>0</v>
      </c>
      <c r="AB179" s="22">
        <v>0</v>
      </c>
      <c r="AC179" s="22">
        <v>1</v>
      </c>
      <c r="AD179" s="22">
        <v>0</v>
      </c>
      <c r="AE179" s="20">
        <v>0</v>
      </c>
      <c r="AF179" s="20">
        <v>0</v>
      </c>
      <c r="AG179" s="20">
        <v>45.1</v>
      </c>
      <c r="AH179" s="20">
        <v>1.8</v>
      </c>
      <c r="AI179" s="20">
        <v>0</v>
      </c>
      <c r="AJ179" s="20">
        <v>0</v>
      </c>
      <c r="AK179" s="20">
        <v>0</v>
      </c>
      <c r="AL179" s="20">
        <v>226.7</v>
      </c>
      <c r="AM179" s="20">
        <v>224.9</v>
      </c>
      <c r="AN179" s="20">
        <v>207.7</v>
      </c>
      <c r="AO179" s="20">
        <v>226.6</v>
      </c>
      <c r="AP179" s="20">
        <v>0</v>
      </c>
      <c r="AQ179" s="20">
        <v>224.8</v>
      </c>
      <c r="AR179" s="20">
        <v>225</v>
      </c>
      <c r="AS179" s="1">
        <f t="shared" si="2"/>
      </c>
    </row>
    <row r="180" spans="1:45" ht="12">
      <c r="A180">
        <v>81</v>
      </c>
      <c r="B180" t="s">
        <v>547</v>
      </c>
      <c r="C180" t="s">
        <v>532</v>
      </c>
      <c r="D180">
        <v>25</v>
      </c>
      <c r="E180">
        <v>81025</v>
      </c>
      <c r="F180" s="2">
        <v>9</v>
      </c>
      <c r="G180" s="2">
        <v>1</v>
      </c>
      <c r="H180" s="2">
        <v>3</v>
      </c>
      <c r="I180" s="6">
        <v>5</v>
      </c>
      <c r="J180" t="s">
        <v>142</v>
      </c>
      <c r="K180" s="2">
        <v>7</v>
      </c>
      <c r="L180" s="2">
        <v>2</v>
      </c>
      <c r="M180" s="2">
        <v>0</v>
      </c>
      <c r="N180" s="2">
        <v>0</v>
      </c>
      <c r="O180" s="2">
        <v>0</v>
      </c>
      <c r="P180">
        <v>2930</v>
      </c>
      <c r="Q180" s="20">
        <v>0</v>
      </c>
      <c r="R180" s="24">
        <v>53</v>
      </c>
      <c r="S180" s="20">
        <v>38.8</v>
      </c>
      <c r="T180" s="20">
        <v>0</v>
      </c>
      <c r="U180" s="20">
        <v>0</v>
      </c>
      <c r="V180" s="20">
        <v>9.4</v>
      </c>
      <c r="W180" s="20">
        <v>0</v>
      </c>
      <c r="X180" s="20">
        <v>22.4</v>
      </c>
      <c r="Y180" s="20">
        <v>2011.9</v>
      </c>
      <c r="Z180" s="23">
        <v>1</v>
      </c>
      <c r="AA180" s="22">
        <v>1</v>
      </c>
      <c r="AB180" s="22">
        <v>0</v>
      </c>
      <c r="AC180" s="22">
        <v>0</v>
      </c>
      <c r="AD180" s="22">
        <v>0</v>
      </c>
      <c r="AE180" s="20">
        <v>0</v>
      </c>
      <c r="AF180" s="20">
        <v>0</v>
      </c>
      <c r="AG180" s="20">
        <v>35.2</v>
      </c>
      <c r="AH180" s="20">
        <v>3.7</v>
      </c>
      <c r="AI180" s="20">
        <v>0</v>
      </c>
      <c r="AJ180" s="20">
        <v>0</v>
      </c>
      <c r="AK180" s="20">
        <v>0</v>
      </c>
      <c r="AL180" s="20">
        <v>101.4</v>
      </c>
      <c r="AM180" s="20">
        <v>2113.3</v>
      </c>
      <c r="AN180" s="20">
        <v>2090.9</v>
      </c>
      <c r="AO180" s="20">
        <v>2113.3</v>
      </c>
      <c r="AP180" s="20">
        <v>0</v>
      </c>
      <c r="AQ180" s="20">
        <v>101.2</v>
      </c>
      <c r="AR180" s="20">
        <v>101.4</v>
      </c>
      <c r="AS180" s="1">
        <f t="shared" si="2"/>
      </c>
    </row>
    <row r="181" spans="1:45" ht="12">
      <c r="A181">
        <v>82</v>
      </c>
      <c r="B181" t="s">
        <v>533</v>
      </c>
      <c r="C181" t="s">
        <v>532</v>
      </c>
      <c r="D181">
        <v>1</v>
      </c>
      <c r="E181">
        <v>82001</v>
      </c>
      <c r="F181" s="2">
        <v>9</v>
      </c>
      <c r="G181" s="2">
        <v>2</v>
      </c>
      <c r="H181" s="2">
        <v>4</v>
      </c>
      <c r="I181" s="6">
        <v>97</v>
      </c>
      <c r="J181" t="s">
        <v>398</v>
      </c>
      <c r="K181" s="2">
        <v>5</v>
      </c>
      <c r="L181" s="2">
        <v>3</v>
      </c>
      <c r="M181" s="2">
        <v>0</v>
      </c>
      <c r="N181" s="2">
        <v>0</v>
      </c>
      <c r="O181" s="2">
        <v>0</v>
      </c>
      <c r="P181">
        <v>5435</v>
      </c>
      <c r="Q181" s="20">
        <v>0</v>
      </c>
      <c r="R181" s="24">
        <v>0</v>
      </c>
      <c r="S181" s="20">
        <v>5.8</v>
      </c>
      <c r="T181" s="20">
        <v>0</v>
      </c>
      <c r="U181" s="20">
        <v>0</v>
      </c>
      <c r="V181" s="20">
        <v>2.6</v>
      </c>
      <c r="W181" s="20">
        <v>0</v>
      </c>
      <c r="X181" s="20">
        <v>1.8</v>
      </c>
      <c r="Y181" s="20">
        <v>0</v>
      </c>
      <c r="Z181" s="23">
        <v>0</v>
      </c>
      <c r="AA181" s="22">
        <v>0</v>
      </c>
      <c r="AB181" s="22">
        <v>0</v>
      </c>
      <c r="AC181" s="22">
        <v>0</v>
      </c>
      <c r="AD181" s="22">
        <v>1</v>
      </c>
      <c r="AE181" s="20">
        <v>0</v>
      </c>
      <c r="AF181" s="20">
        <v>0</v>
      </c>
      <c r="AG181" s="20">
        <v>5.2</v>
      </c>
      <c r="AH181" s="20">
        <v>0.6</v>
      </c>
      <c r="AI181" s="20">
        <v>0</v>
      </c>
      <c r="AJ181" s="20">
        <v>0</v>
      </c>
      <c r="AK181" s="20">
        <v>0</v>
      </c>
      <c r="AL181" s="20">
        <v>8.4</v>
      </c>
      <c r="AM181" s="20">
        <v>8.4</v>
      </c>
      <c r="AN181" s="20">
        <v>6.6</v>
      </c>
      <c r="AO181" s="20">
        <v>8.4</v>
      </c>
      <c r="AP181" s="20">
        <v>0</v>
      </c>
      <c r="AQ181" s="20">
        <v>8.4</v>
      </c>
      <c r="AR181" s="20">
        <v>8.4</v>
      </c>
      <c r="AS181" s="1">
        <f t="shared" si="2"/>
      </c>
    </row>
    <row r="182" spans="1:45" ht="12">
      <c r="A182">
        <v>82</v>
      </c>
      <c r="B182" t="s">
        <v>533</v>
      </c>
      <c r="C182" t="s">
        <v>532</v>
      </c>
      <c r="D182">
        <v>2</v>
      </c>
      <c r="E182">
        <v>82002</v>
      </c>
      <c r="F182" s="2">
        <v>9</v>
      </c>
      <c r="G182" s="2">
        <v>2</v>
      </c>
      <c r="H182" s="2">
        <v>3</v>
      </c>
      <c r="I182" s="6">
        <v>98</v>
      </c>
      <c r="J182" t="s">
        <v>640</v>
      </c>
      <c r="K182" s="2">
        <v>5</v>
      </c>
      <c r="L182" s="2">
        <v>2</v>
      </c>
      <c r="M182" s="2">
        <v>0</v>
      </c>
      <c r="N182" s="2">
        <v>0</v>
      </c>
      <c r="O182" s="2">
        <v>0</v>
      </c>
      <c r="P182">
        <v>4135</v>
      </c>
      <c r="Q182" s="20">
        <v>0</v>
      </c>
      <c r="R182" s="24">
        <v>0</v>
      </c>
      <c r="S182" s="20">
        <v>25</v>
      </c>
      <c r="T182" s="20">
        <v>0</v>
      </c>
      <c r="U182" s="20">
        <v>0</v>
      </c>
      <c r="V182" s="20">
        <v>13.1</v>
      </c>
      <c r="W182" s="20">
        <v>0.4</v>
      </c>
      <c r="X182" s="20">
        <v>8.5</v>
      </c>
      <c r="Y182" s="20">
        <v>0</v>
      </c>
      <c r="Z182" s="23">
        <v>0</v>
      </c>
      <c r="AA182" s="22">
        <v>0</v>
      </c>
      <c r="AB182" s="22">
        <v>0</v>
      </c>
      <c r="AC182" s="22">
        <v>0</v>
      </c>
      <c r="AD182" s="22">
        <v>1</v>
      </c>
      <c r="AE182" s="20">
        <v>0</v>
      </c>
      <c r="AF182" s="20">
        <v>0</v>
      </c>
      <c r="AG182" s="20">
        <v>17</v>
      </c>
      <c r="AH182" s="20">
        <v>8</v>
      </c>
      <c r="AI182" s="20">
        <v>0</v>
      </c>
      <c r="AJ182" s="20">
        <v>0</v>
      </c>
      <c r="AK182" s="20">
        <v>0.2</v>
      </c>
      <c r="AL182" s="20">
        <v>38.6</v>
      </c>
      <c r="AM182" s="20">
        <v>38.6</v>
      </c>
      <c r="AN182" s="20">
        <v>30.1</v>
      </c>
      <c r="AO182" s="20">
        <v>38.6</v>
      </c>
      <c r="AP182" s="20">
        <v>0</v>
      </c>
      <c r="AQ182" s="20">
        <v>38.5</v>
      </c>
      <c r="AR182" s="20">
        <v>38.6</v>
      </c>
      <c r="AS182" s="1">
        <f t="shared" si="2"/>
      </c>
    </row>
    <row r="183" spans="1:45" ht="12">
      <c r="A183">
        <v>82</v>
      </c>
      <c r="B183" t="s">
        <v>533</v>
      </c>
      <c r="C183" t="s">
        <v>532</v>
      </c>
      <c r="D183">
        <v>3</v>
      </c>
      <c r="E183">
        <v>82003</v>
      </c>
      <c r="F183" s="2">
        <v>9</v>
      </c>
      <c r="G183" s="2">
        <v>1</v>
      </c>
      <c r="H183" s="2">
        <v>2</v>
      </c>
      <c r="I183" s="6">
        <v>40</v>
      </c>
      <c r="J183" t="s">
        <v>9</v>
      </c>
      <c r="K183" s="2">
        <v>1</v>
      </c>
      <c r="L183" s="2">
        <v>1</v>
      </c>
      <c r="M183" s="2">
        <v>0</v>
      </c>
      <c r="N183" s="2">
        <v>0</v>
      </c>
      <c r="O183" s="2">
        <v>0</v>
      </c>
      <c r="P183">
        <v>6193</v>
      </c>
      <c r="Q183" s="20">
        <v>0</v>
      </c>
      <c r="R183" s="24">
        <v>226.2</v>
      </c>
      <c r="S183" s="20">
        <v>73</v>
      </c>
      <c r="T183" s="20">
        <v>0</v>
      </c>
      <c r="U183" s="20">
        <v>0</v>
      </c>
      <c r="V183" s="20">
        <v>41.3</v>
      </c>
      <c r="W183" s="20">
        <v>4.5</v>
      </c>
      <c r="X183" s="20">
        <v>76.3</v>
      </c>
      <c r="Y183" s="20">
        <v>225</v>
      </c>
      <c r="Z183" s="23">
        <v>1</v>
      </c>
      <c r="AA183" s="22">
        <v>1</v>
      </c>
      <c r="AB183" s="22">
        <v>0</v>
      </c>
      <c r="AC183" s="22">
        <v>0</v>
      </c>
      <c r="AD183" s="22">
        <v>0</v>
      </c>
      <c r="AE183" s="20">
        <v>0</v>
      </c>
      <c r="AF183" s="20">
        <v>0</v>
      </c>
      <c r="AG183" s="20">
        <v>58.5</v>
      </c>
      <c r="AH183" s="20">
        <v>14.4</v>
      </c>
      <c r="AI183" s="20">
        <v>0</v>
      </c>
      <c r="AJ183" s="20">
        <v>0</v>
      </c>
      <c r="AK183" s="20">
        <v>7.2</v>
      </c>
      <c r="AL183" s="20">
        <v>345.1</v>
      </c>
      <c r="AM183" s="20">
        <v>570.2</v>
      </c>
      <c r="AN183" s="20">
        <v>493.9</v>
      </c>
      <c r="AO183" s="20">
        <v>570.2</v>
      </c>
      <c r="AP183" s="20">
        <v>0</v>
      </c>
      <c r="AQ183" s="20">
        <v>345</v>
      </c>
      <c r="AR183" s="20">
        <v>345.1</v>
      </c>
      <c r="AS183" s="1">
        <f t="shared" si="2"/>
      </c>
    </row>
    <row r="184" spans="1:45" ht="12">
      <c r="A184">
        <v>82</v>
      </c>
      <c r="B184" t="s">
        <v>533</v>
      </c>
      <c r="C184" t="s">
        <v>532</v>
      </c>
      <c r="D184">
        <v>4</v>
      </c>
      <c r="E184">
        <v>82004</v>
      </c>
      <c r="F184" s="2">
        <v>9</v>
      </c>
      <c r="G184" s="2">
        <v>1</v>
      </c>
      <c r="H184" s="2">
        <v>4</v>
      </c>
      <c r="I184" s="6">
        <v>89</v>
      </c>
      <c r="J184" t="s">
        <v>459</v>
      </c>
      <c r="K184" s="2">
        <v>7</v>
      </c>
      <c r="L184" s="2">
        <v>2</v>
      </c>
      <c r="M184" s="2">
        <v>1</v>
      </c>
      <c r="N184" s="2">
        <v>0</v>
      </c>
      <c r="O184" s="2">
        <v>0</v>
      </c>
      <c r="P184">
        <v>5435</v>
      </c>
      <c r="Q184" s="20">
        <v>0</v>
      </c>
      <c r="R184" s="24">
        <v>0</v>
      </c>
      <c r="S184" s="20">
        <v>10.8</v>
      </c>
      <c r="T184" s="20">
        <v>2.8</v>
      </c>
      <c r="U184" s="20">
        <v>0</v>
      </c>
      <c r="V184" s="20">
        <v>13.4</v>
      </c>
      <c r="W184" s="20">
        <v>0</v>
      </c>
      <c r="X184" s="20">
        <v>12.7</v>
      </c>
      <c r="Y184" s="20">
        <v>382.8</v>
      </c>
      <c r="Z184" s="23">
        <v>1</v>
      </c>
      <c r="AA184" s="22">
        <v>0</v>
      </c>
      <c r="AB184" s="22">
        <v>1</v>
      </c>
      <c r="AC184" s="22">
        <v>0</v>
      </c>
      <c r="AD184" s="22">
        <v>0</v>
      </c>
      <c r="AE184" s="20">
        <v>0</v>
      </c>
      <c r="AF184" s="20">
        <v>0</v>
      </c>
      <c r="AG184" s="20">
        <v>6.6</v>
      </c>
      <c r="AH184" s="20">
        <v>4.2</v>
      </c>
      <c r="AI184" s="20">
        <v>0</v>
      </c>
      <c r="AJ184" s="20">
        <v>0</v>
      </c>
      <c r="AK184" s="20">
        <v>0.5</v>
      </c>
      <c r="AL184" s="20">
        <v>27</v>
      </c>
      <c r="AM184" s="20">
        <v>409.9</v>
      </c>
      <c r="AN184" s="20">
        <v>397.2</v>
      </c>
      <c r="AO184" s="20">
        <v>409.9</v>
      </c>
      <c r="AP184" s="20">
        <v>0</v>
      </c>
      <c r="AQ184" s="20">
        <v>27</v>
      </c>
      <c r="AR184" s="20">
        <v>27</v>
      </c>
      <c r="AS184" s="1">
        <f t="shared" si="2"/>
      </c>
    </row>
    <row r="185" spans="1:45" ht="12">
      <c r="A185">
        <v>82</v>
      </c>
      <c r="B185" t="s">
        <v>533</v>
      </c>
      <c r="C185" t="s">
        <v>532</v>
      </c>
      <c r="D185">
        <v>5</v>
      </c>
      <c r="E185">
        <v>82005</v>
      </c>
      <c r="F185" s="2">
        <v>9</v>
      </c>
      <c r="G185" s="2">
        <v>1</v>
      </c>
      <c r="H185" s="2">
        <v>3</v>
      </c>
      <c r="I185" s="6">
        <v>40</v>
      </c>
      <c r="J185" t="s">
        <v>9</v>
      </c>
      <c r="K185" s="2">
        <v>1</v>
      </c>
      <c r="L185" s="2">
        <v>2</v>
      </c>
      <c r="M185" s="2">
        <v>0</v>
      </c>
      <c r="N185" s="2">
        <v>0</v>
      </c>
      <c r="O185" s="2">
        <v>0</v>
      </c>
      <c r="P185">
        <v>4135</v>
      </c>
      <c r="Q185" s="20">
        <v>0</v>
      </c>
      <c r="R185" s="24">
        <v>134.5</v>
      </c>
      <c r="S185" s="20">
        <v>56.3</v>
      </c>
      <c r="T185" s="20">
        <v>15.9</v>
      </c>
      <c r="U185" s="20">
        <v>0</v>
      </c>
      <c r="V185" s="20">
        <v>20.4</v>
      </c>
      <c r="W185" s="20">
        <v>0</v>
      </c>
      <c r="X185" s="20">
        <v>50.2</v>
      </c>
      <c r="Y185" s="20">
        <v>387.7</v>
      </c>
      <c r="Z185" s="23">
        <v>1</v>
      </c>
      <c r="AA185" s="22">
        <v>1</v>
      </c>
      <c r="AB185" s="22">
        <v>0</v>
      </c>
      <c r="AC185" s="22">
        <v>0</v>
      </c>
      <c r="AD185" s="22">
        <v>0</v>
      </c>
      <c r="AE185" s="20">
        <v>0</v>
      </c>
      <c r="AF185" s="20">
        <v>0</v>
      </c>
      <c r="AG185" s="20">
        <v>39.1</v>
      </c>
      <c r="AH185" s="20">
        <v>17.1</v>
      </c>
      <c r="AI185" s="20">
        <v>0</v>
      </c>
      <c r="AJ185" s="20">
        <v>15.9</v>
      </c>
      <c r="AK185" s="20">
        <v>0</v>
      </c>
      <c r="AL185" s="20">
        <v>227.3</v>
      </c>
      <c r="AM185" s="20">
        <v>615</v>
      </c>
      <c r="AN185" s="20">
        <v>564.8</v>
      </c>
      <c r="AO185" s="20">
        <v>615</v>
      </c>
      <c r="AP185" s="20">
        <v>0</v>
      </c>
      <c r="AQ185" s="20">
        <v>227.1</v>
      </c>
      <c r="AR185" s="20">
        <v>227.3</v>
      </c>
      <c r="AS185" s="1">
        <f t="shared" si="2"/>
      </c>
    </row>
    <row r="186" spans="1:45" ht="12">
      <c r="A186">
        <v>82</v>
      </c>
      <c r="B186" t="s">
        <v>533</v>
      </c>
      <c r="C186" t="s">
        <v>532</v>
      </c>
      <c r="D186">
        <v>6</v>
      </c>
      <c r="E186">
        <v>82006</v>
      </c>
      <c r="F186" s="2">
        <v>9</v>
      </c>
      <c r="G186" s="2">
        <v>1</v>
      </c>
      <c r="H186" s="2">
        <v>3</v>
      </c>
      <c r="I186" s="6">
        <v>40</v>
      </c>
      <c r="J186" t="s">
        <v>9</v>
      </c>
      <c r="K186" s="2">
        <v>7</v>
      </c>
      <c r="L186" s="2">
        <v>1</v>
      </c>
      <c r="M186" s="2">
        <v>0</v>
      </c>
      <c r="N186" s="2">
        <v>0</v>
      </c>
      <c r="O186" s="2">
        <v>0</v>
      </c>
      <c r="P186">
        <v>4135</v>
      </c>
      <c r="Q186" s="20">
        <v>0</v>
      </c>
      <c r="R186" s="24">
        <v>828.4</v>
      </c>
      <c r="S186" s="20">
        <v>60.7</v>
      </c>
      <c r="T186" s="20">
        <v>0</v>
      </c>
      <c r="U186" s="20">
        <v>0</v>
      </c>
      <c r="V186" s="20">
        <v>38.7</v>
      </c>
      <c r="W186" s="20">
        <v>0</v>
      </c>
      <c r="X186" s="20">
        <v>205.3</v>
      </c>
      <c r="Y186" s="20">
        <v>1503.1</v>
      </c>
      <c r="Z186" s="23">
        <v>1</v>
      </c>
      <c r="AA186" s="22">
        <v>1</v>
      </c>
      <c r="AB186" s="22">
        <v>0</v>
      </c>
      <c r="AC186" s="22">
        <v>0</v>
      </c>
      <c r="AD186" s="22">
        <v>0</v>
      </c>
      <c r="AE186" s="20">
        <v>0</v>
      </c>
      <c r="AF186" s="20">
        <v>0</v>
      </c>
      <c r="AG186" s="20">
        <v>50.5</v>
      </c>
      <c r="AH186" s="20">
        <v>10.1</v>
      </c>
      <c r="AI186" s="20">
        <v>0</v>
      </c>
      <c r="AJ186" s="20">
        <v>0</v>
      </c>
      <c r="AK186" s="20">
        <v>2.9</v>
      </c>
      <c r="AL186" s="20">
        <v>927.9</v>
      </c>
      <c r="AM186" s="20">
        <v>2431.1</v>
      </c>
      <c r="AN186" s="20">
        <v>2225.8</v>
      </c>
      <c r="AO186" s="20">
        <v>2431.1</v>
      </c>
      <c r="AP186" s="20">
        <v>0</v>
      </c>
      <c r="AQ186" s="20">
        <v>927.8</v>
      </c>
      <c r="AR186" s="20">
        <v>927.9</v>
      </c>
      <c r="AS186" s="1">
        <f t="shared" si="2"/>
      </c>
    </row>
    <row r="187" spans="1:45" ht="12">
      <c r="A187">
        <v>82</v>
      </c>
      <c r="B187" t="s">
        <v>533</v>
      </c>
      <c r="C187" t="s">
        <v>532</v>
      </c>
      <c r="D187">
        <v>7</v>
      </c>
      <c r="E187">
        <v>82007</v>
      </c>
      <c r="F187" s="2">
        <v>9</v>
      </c>
      <c r="G187" s="2">
        <v>1</v>
      </c>
      <c r="H187" s="2">
        <v>2</v>
      </c>
      <c r="I187" s="6">
        <v>48</v>
      </c>
      <c r="J187" t="s">
        <v>410</v>
      </c>
      <c r="K187" s="2">
        <v>2</v>
      </c>
      <c r="L187" s="2">
        <v>2</v>
      </c>
      <c r="M187" s="2">
        <v>0</v>
      </c>
      <c r="N187" s="2">
        <v>0</v>
      </c>
      <c r="O187" s="2">
        <v>0</v>
      </c>
      <c r="P187">
        <v>6193</v>
      </c>
      <c r="Q187" s="20">
        <v>0</v>
      </c>
      <c r="R187" s="24">
        <v>64.4</v>
      </c>
      <c r="S187" s="20">
        <v>21.1</v>
      </c>
      <c r="T187" s="20">
        <v>0.9</v>
      </c>
      <c r="U187" s="20">
        <v>0</v>
      </c>
      <c r="V187" s="20">
        <v>13.6</v>
      </c>
      <c r="W187" s="20">
        <v>0.8</v>
      </c>
      <c r="X187" s="20">
        <v>22.3</v>
      </c>
      <c r="Y187" s="20">
        <v>91.8</v>
      </c>
      <c r="Z187" s="23">
        <v>1</v>
      </c>
      <c r="AA187" s="22">
        <v>1</v>
      </c>
      <c r="AB187" s="22">
        <v>0</v>
      </c>
      <c r="AC187" s="22">
        <v>0</v>
      </c>
      <c r="AD187" s="22">
        <v>0</v>
      </c>
      <c r="AE187" s="20">
        <v>0</v>
      </c>
      <c r="AF187" s="20">
        <v>0</v>
      </c>
      <c r="AG187" s="20">
        <v>12.5</v>
      </c>
      <c r="AH187" s="20">
        <v>8.6</v>
      </c>
      <c r="AI187" s="20">
        <v>0</v>
      </c>
      <c r="AJ187" s="20">
        <v>0.9</v>
      </c>
      <c r="AK187" s="20">
        <v>1.1</v>
      </c>
      <c r="AL187" s="20">
        <v>100.9</v>
      </c>
      <c r="AM187" s="20">
        <v>192.8</v>
      </c>
      <c r="AN187" s="20">
        <v>170.5</v>
      </c>
      <c r="AO187" s="20">
        <v>192.8</v>
      </c>
      <c r="AP187" s="20">
        <v>0</v>
      </c>
      <c r="AQ187" s="20">
        <v>100.8</v>
      </c>
      <c r="AR187" s="20">
        <v>100.9</v>
      </c>
      <c r="AS187" s="1">
        <f t="shared" si="2"/>
      </c>
    </row>
    <row r="188" spans="1:45" ht="12">
      <c r="A188">
        <v>82</v>
      </c>
      <c r="B188" t="s">
        <v>533</v>
      </c>
      <c r="C188" t="s">
        <v>532</v>
      </c>
      <c r="D188">
        <v>8</v>
      </c>
      <c r="E188">
        <v>82008</v>
      </c>
      <c r="F188" s="2">
        <v>9</v>
      </c>
      <c r="G188" s="2">
        <v>1</v>
      </c>
      <c r="H188" s="2">
        <v>1</v>
      </c>
      <c r="I188" s="6">
        <v>44</v>
      </c>
      <c r="J188" t="s">
        <v>147</v>
      </c>
      <c r="K188" s="2">
        <v>1</v>
      </c>
      <c r="L188" s="2">
        <v>1</v>
      </c>
      <c r="M188" s="2">
        <v>0</v>
      </c>
      <c r="N188" s="2">
        <v>0</v>
      </c>
      <c r="O188" s="2">
        <v>0</v>
      </c>
      <c r="P188">
        <v>6193</v>
      </c>
      <c r="Q188" s="20">
        <v>0</v>
      </c>
      <c r="R188" s="24">
        <v>0</v>
      </c>
      <c r="S188" s="20">
        <v>22.1</v>
      </c>
      <c r="T188" s="20">
        <v>3</v>
      </c>
      <c r="U188" s="20">
        <v>0</v>
      </c>
      <c r="V188" s="20">
        <v>11</v>
      </c>
      <c r="W188" s="20">
        <v>5.3</v>
      </c>
      <c r="X188" s="20">
        <v>9.2</v>
      </c>
      <c r="Y188" s="20">
        <v>24.2</v>
      </c>
      <c r="Z188" s="23">
        <v>1</v>
      </c>
      <c r="AA188" s="22">
        <v>0</v>
      </c>
      <c r="AB188" s="22">
        <v>1</v>
      </c>
      <c r="AC188" s="22">
        <v>0</v>
      </c>
      <c r="AD188" s="22">
        <v>0</v>
      </c>
      <c r="AE188" s="20">
        <v>0</v>
      </c>
      <c r="AF188" s="20">
        <v>0</v>
      </c>
      <c r="AG188" s="20">
        <v>12.8</v>
      </c>
      <c r="AH188" s="20">
        <v>9.2</v>
      </c>
      <c r="AI188" s="20">
        <v>0</v>
      </c>
      <c r="AJ188" s="20">
        <v>2.1</v>
      </c>
      <c r="AK188" s="20">
        <v>0</v>
      </c>
      <c r="AL188" s="20">
        <v>41.6</v>
      </c>
      <c r="AM188" s="20">
        <v>65.8</v>
      </c>
      <c r="AN188" s="20">
        <v>56.6</v>
      </c>
      <c r="AO188" s="20">
        <v>65.8</v>
      </c>
      <c r="AP188" s="20">
        <v>0</v>
      </c>
      <c r="AQ188" s="20">
        <v>41.4</v>
      </c>
      <c r="AR188" s="20">
        <v>41.6</v>
      </c>
      <c r="AS188" s="1">
        <f t="shared" si="2"/>
      </c>
    </row>
    <row r="189" spans="1:45" ht="12">
      <c r="A189">
        <v>82</v>
      </c>
      <c r="B189" t="s">
        <v>533</v>
      </c>
      <c r="C189" t="s">
        <v>532</v>
      </c>
      <c r="D189">
        <v>9</v>
      </c>
      <c r="E189">
        <v>82009</v>
      </c>
      <c r="F189" s="2">
        <v>9</v>
      </c>
      <c r="G189" s="2">
        <v>1</v>
      </c>
      <c r="H189" s="2">
        <v>2</v>
      </c>
      <c r="I189" s="6">
        <v>40</v>
      </c>
      <c r="J189" t="s">
        <v>9</v>
      </c>
      <c r="K189" s="2">
        <v>5</v>
      </c>
      <c r="L189" s="2">
        <v>1</v>
      </c>
      <c r="M189" s="2">
        <v>0</v>
      </c>
      <c r="N189" s="2">
        <v>0</v>
      </c>
      <c r="O189" s="2">
        <v>0</v>
      </c>
      <c r="P189">
        <v>6193</v>
      </c>
      <c r="Q189" s="20">
        <v>0</v>
      </c>
      <c r="R189" s="24">
        <v>0</v>
      </c>
      <c r="S189" s="20">
        <v>38.3</v>
      </c>
      <c r="T189" s="20">
        <v>12.3</v>
      </c>
      <c r="U189" s="20">
        <v>0</v>
      </c>
      <c r="V189" s="20">
        <v>15.2</v>
      </c>
      <c r="W189" s="20">
        <v>0</v>
      </c>
      <c r="X189" s="20">
        <v>14.5</v>
      </c>
      <c r="Y189" s="20">
        <v>0</v>
      </c>
      <c r="Z189" s="23">
        <v>0</v>
      </c>
      <c r="AA189" s="22">
        <v>0</v>
      </c>
      <c r="AB189" s="22">
        <v>0</v>
      </c>
      <c r="AC189" s="22">
        <v>0</v>
      </c>
      <c r="AD189" s="22">
        <v>1</v>
      </c>
      <c r="AE189" s="20">
        <v>0</v>
      </c>
      <c r="AF189" s="20">
        <v>0</v>
      </c>
      <c r="AG189" s="20">
        <v>25.3</v>
      </c>
      <c r="AH189" s="20">
        <v>12.9</v>
      </c>
      <c r="AI189" s="20">
        <v>0</v>
      </c>
      <c r="AJ189" s="20">
        <v>12.3</v>
      </c>
      <c r="AK189" s="20">
        <v>0.1</v>
      </c>
      <c r="AL189" s="20">
        <v>66.7</v>
      </c>
      <c r="AM189" s="20">
        <v>66.7</v>
      </c>
      <c r="AN189" s="20">
        <v>52.2</v>
      </c>
      <c r="AO189" s="20">
        <v>66.7</v>
      </c>
      <c r="AP189" s="20">
        <v>0</v>
      </c>
      <c r="AQ189" s="20">
        <v>65.8</v>
      </c>
      <c r="AR189" s="20">
        <v>66.7</v>
      </c>
      <c r="AS189" s="1">
        <f t="shared" si="2"/>
      </c>
    </row>
    <row r="190" spans="1:45" ht="12">
      <c r="A190">
        <v>82</v>
      </c>
      <c r="B190" t="s">
        <v>533</v>
      </c>
      <c r="C190" t="s">
        <v>532</v>
      </c>
      <c r="D190">
        <v>10</v>
      </c>
      <c r="E190">
        <v>82010</v>
      </c>
      <c r="F190" s="2">
        <v>9</v>
      </c>
      <c r="G190" s="2">
        <v>2</v>
      </c>
      <c r="H190" s="2">
        <v>4</v>
      </c>
      <c r="I190" s="6">
        <v>98</v>
      </c>
      <c r="J190" t="s">
        <v>640</v>
      </c>
      <c r="K190" s="2">
        <v>5</v>
      </c>
      <c r="L190" s="2">
        <v>1</v>
      </c>
      <c r="M190" s="2">
        <v>0</v>
      </c>
      <c r="N190" s="2">
        <v>0</v>
      </c>
      <c r="O190" s="2">
        <v>0</v>
      </c>
      <c r="P190">
        <v>5435</v>
      </c>
      <c r="Q190" s="20">
        <v>0</v>
      </c>
      <c r="R190" s="24">
        <v>0</v>
      </c>
      <c r="S190" s="20">
        <v>13.4</v>
      </c>
      <c r="T190" s="20">
        <v>0</v>
      </c>
      <c r="U190" s="20">
        <v>0</v>
      </c>
      <c r="V190" s="20">
        <v>12.1</v>
      </c>
      <c r="W190" s="20">
        <v>0</v>
      </c>
      <c r="X190" s="20">
        <v>5.6</v>
      </c>
      <c r="Y190" s="20">
        <v>0</v>
      </c>
      <c r="Z190" s="23">
        <v>0</v>
      </c>
      <c r="AA190" s="22">
        <v>0</v>
      </c>
      <c r="AB190" s="22">
        <v>0</v>
      </c>
      <c r="AC190" s="22">
        <v>0</v>
      </c>
      <c r="AD190" s="22">
        <v>1</v>
      </c>
      <c r="AE190" s="20">
        <v>0</v>
      </c>
      <c r="AF190" s="20">
        <v>0</v>
      </c>
      <c r="AG190" s="20">
        <v>11.7</v>
      </c>
      <c r="AH190" s="20">
        <v>1.6</v>
      </c>
      <c r="AI190" s="20">
        <v>0</v>
      </c>
      <c r="AJ190" s="20">
        <v>0</v>
      </c>
      <c r="AK190" s="20">
        <v>0</v>
      </c>
      <c r="AL190" s="20">
        <v>25.5</v>
      </c>
      <c r="AM190" s="20">
        <v>25.5</v>
      </c>
      <c r="AN190" s="20">
        <v>19.9</v>
      </c>
      <c r="AO190" s="20">
        <v>25.5</v>
      </c>
      <c r="AP190" s="20">
        <v>0</v>
      </c>
      <c r="AQ190" s="20">
        <v>25.5</v>
      </c>
      <c r="AR190" s="20">
        <v>25.5</v>
      </c>
      <c r="AS190" s="1">
        <f t="shared" si="2"/>
      </c>
    </row>
    <row r="191" spans="1:45" ht="12">
      <c r="A191">
        <v>82</v>
      </c>
      <c r="B191" t="s">
        <v>533</v>
      </c>
      <c r="C191" t="s">
        <v>532</v>
      </c>
      <c r="D191">
        <v>11</v>
      </c>
      <c r="E191">
        <v>82011</v>
      </c>
      <c r="F191" s="2">
        <v>9</v>
      </c>
      <c r="G191" s="2">
        <v>1</v>
      </c>
      <c r="H191" s="2">
        <v>2</v>
      </c>
      <c r="I191" s="6">
        <v>40</v>
      </c>
      <c r="J191" t="s">
        <v>9</v>
      </c>
      <c r="K191" s="2">
        <v>1</v>
      </c>
      <c r="L191" s="2">
        <v>1</v>
      </c>
      <c r="M191" s="2">
        <v>0</v>
      </c>
      <c r="N191" s="2">
        <v>0</v>
      </c>
      <c r="O191" s="2">
        <v>0</v>
      </c>
      <c r="P191">
        <v>6193</v>
      </c>
      <c r="Q191" s="20">
        <v>0</v>
      </c>
      <c r="R191" s="24">
        <v>113.6</v>
      </c>
      <c r="S191" s="20">
        <v>44.6</v>
      </c>
      <c r="T191" s="20">
        <v>21.4</v>
      </c>
      <c r="U191" s="20">
        <v>0</v>
      </c>
      <c r="V191" s="20">
        <v>21.5</v>
      </c>
      <c r="W191" s="20">
        <v>0</v>
      </c>
      <c r="X191" s="20">
        <v>44.5</v>
      </c>
      <c r="Y191" s="20">
        <v>51.3</v>
      </c>
      <c r="Z191" s="23">
        <v>1</v>
      </c>
      <c r="AA191" s="22">
        <v>1</v>
      </c>
      <c r="AB191" s="22">
        <v>0</v>
      </c>
      <c r="AC191" s="22">
        <v>0</v>
      </c>
      <c r="AD191" s="22">
        <v>0</v>
      </c>
      <c r="AE191" s="20">
        <v>0</v>
      </c>
      <c r="AF191" s="20">
        <v>0</v>
      </c>
      <c r="AG191" s="20">
        <v>34.7</v>
      </c>
      <c r="AH191" s="20">
        <v>9.8</v>
      </c>
      <c r="AI191" s="20">
        <v>0</v>
      </c>
      <c r="AJ191" s="20">
        <v>10.2</v>
      </c>
      <c r="AK191" s="20">
        <v>0</v>
      </c>
      <c r="AL191" s="20">
        <v>201.3</v>
      </c>
      <c r="AM191" s="20">
        <v>252.6</v>
      </c>
      <c r="AN191" s="20">
        <v>208.1</v>
      </c>
      <c r="AO191" s="20">
        <v>252.6</v>
      </c>
      <c r="AP191" s="20">
        <v>0</v>
      </c>
      <c r="AQ191" s="20">
        <v>201.1</v>
      </c>
      <c r="AR191" s="20">
        <v>201.3</v>
      </c>
      <c r="AS191" s="1">
        <f t="shared" si="2"/>
      </c>
    </row>
    <row r="192" spans="1:45" ht="12">
      <c r="A192">
        <v>82</v>
      </c>
      <c r="B192" t="s">
        <v>533</v>
      </c>
      <c r="C192" t="s">
        <v>532</v>
      </c>
      <c r="D192">
        <v>12</v>
      </c>
      <c r="E192">
        <v>82012</v>
      </c>
      <c r="F192" s="2">
        <v>9</v>
      </c>
      <c r="G192" s="2">
        <v>1</v>
      </c>
      <c r="H192" s="2">
        <v>3</v>
      </c>
      <c r="I192" s="6">
        <v>49</v>
      </c>
      <c r="J192" t="s">
        <v>143</v>
      </c>
      <c r="K192" s="2">
        <v>4</v>
      </c>
      <c r="L192" s="2">
        <v>1</v>
      </c>
      <c r="M192" s="2">
        <v>0</v>
      </c>
      <c r="N192" s="2">
        <v>0</v>
      </c>
      <c r="O192" s="2">
        <v>0</v>
      </c>
      <c r="P192">
        <v>4135</v>
      </c>
      <c r="Q192" s="20">
        <v>0</v>
      </c>
      <c r="R192" s="24">
        <v>0</v>
      </c>
      <c r="S192" s="20">
        <v>8.4</v>
      </c>
      <c r="T192" s="20">
        <v>0</v>
      </c>
      <c r="U192" s="20">
        <v>0</v>
      </c>
      <c r="V192" s="20">
        <v>5.6</v>
      </c>
      <c r="W192" s="20">
        <v>0</v>
      </c>
      <c r="X192" s="20">
        <v>3</v>
      </c>
      <c r="Y192" s="20">
        <v>41.6</v>
      </c>
      <c r="Z192" s="23">
        <v>1</v>
      </c>
      <c r="AA192" s="22">
        <v>0</v>
      </c>
      <c r="AB192" s="22">
        <v>1</v>
      </c>
      <c r="AC192" s="22">
        <v>0</v>
      </c>
      <c r="AD192" s="22">
        <v>0</v>
      </c>
      <c r="AE192" s="20">
        <v>0</v>
      </c>
      <c r="AF192" s="20">
        <v>0</v>
      </c>
      <c r="AG192" s="20">
        <v>5</v>
      </c>
      <c r="AH192" s="20">
        <v>3.5</v>
      </c>
      <c r="AI192" s="20">
        <v>0</v>
      </c>
      <c r="AJ192" s="20">
        <v>0</v>
      </c>
      <c r="AK192" s="20">
        <v>0</v>
      </c>
      <c r="AL192" s="20">
        <v>14</v>
      </c>
      <c r="AM192" s="20">
        <v>55.7</v>
      </c>
      <c r="AN192" s="20">
        <v>52.7</v>
      </c>
      <c r="AO192" s="20">
        <v>55.7</v>
      </c>
      <c r="AP192" s="20">
        <v>0</v>
      </c>
      <c r="AQ192" s="20">
        <v>14</v>
      </c>
      <c r="AR192" s="20">
        <v>14</v>
      </c>
      <c r="AS192" s="1">
        <f t="shared" si="2"/>
      </c>
    </row>
    <row r="193" spans="1:45" ht="12">
      <c r="A193">
        <v>82</v>
      </c>
      <c r="B193" t="s">
        <v>533</v>
      </c>
      <c r="C193" t="s">
        <v>532</v>
      </c>
      <c r="D193">
        <v>13</v>
      </c>
      <c r="E193">
        <v>82013</v>
      </c>
      <c r="F193" s="2">
        <v>9</v>
      </c>
      <c r="G193" s="2">
        <v>1</v>
      </c>
      <c r="H193" s="2">
        <v>2</v>
      </c>
      <c r="I193" s="6">
        <v>40</v>
      </c>
      <c r="J193" t="s">
        <v>9</v>
      </c>
      <c r="K193" s="2">
        <v>5</v>
      </c>
      <c r="L193" s="2">
        <v>1</v>
      </c>
      <c r="M193" s="2">
        <v>0</v>
      </c>
      <c r="N193" s="2">
        <v>0</v>
      </c>
      <c r="O193" s="2">
        <v>0</v>
      </c>
      <c r="P193">
        <v>6193</v>
      </c>
      <c r="Q193" s="20">
        <v>0</v>
      </c>
      <c r="R193" s="24">
        <v>0</v>
      </c>
      <c r="S193" s="20">
        <v>1.7</v>
      </c>
      <c r="T193" s="20">
        <v>7.3</v>
      </c>
      <c r="U193" s="20">
        <v>0</v>
      </c>
      <c r="V193" s="20">
        <v>17.2</v>
      </c>
      <c r="W193" s="20">
        <v>0</v>
      </c>
      <c r="X193" s="20">
        <v>5.8</v>
      </c>
      <c r="Y193" s="20">
        <v>0</v>
      </c>
      <c r="Z193" s="23">
        <v>0</v>
      </c>
      <c r="AA193" s="22">
        <v>0</v>
      </c>
      <c r="AB193" s="22">
        <v>0</v>
      </c>
      <c r="AC193" s="22">
        <v>0</v>
      </c>
      <c r="AD193" s="22">
        <v>1</v>
      </c>
      <c r="AE193" s="20">
        <v>0</v>
      </c>
      <c r="AF193" s="20">
        <v>0</v>
      </c>
      <c r="AG193" s="20">
        <v>0</v>
      </c>
      <c r="AH193" s="20">
        <v>1.7</v>
      </c>
      <c r="AI193" s="20">
        <v>0</v>
      </c>
      <c r="AJ193" s="20">
        <v>3</v>
      </c>
      <c r="AK193" s="20">
        <v>0</v>
      </c>
      <c r="AL193" s="20">
        <v>26.3</v>
      </c>
      <c r="AM193" s="20">
        <v>26.3</v>
      </c>
      <c r="AN193" s="20">
        <v>20.5</v>
      </c>
      <c r="AO193" s="20">
        <v>26.3</v>
      </c>
      <c r="AP193" s="20">
        <v>0</v>
      </c>
      <c r="AQ193" s="20">
        <v>26.2</v>
      </c>
      <c r="AR193" s="20">
        <v>26.3</v>
      </c>
      <c r="AS193" s="1">
        <f t="shared" si="2"/>
      </c>
    </row>
    <row r="194" spans="1:45" ht="12">
      <c r="A194">
        <v>82</v>
      </c>
      <c r="B194" t="s">
        <v>533</v>
      </c>
      <c r="C194" t="s">
        <v>532</v>
      </c>
      <c r="D194">
        <v>14</v>
      </c>
      <c r="E194">
        <v>82014</v>
      </c>
      <c r="F194" s="2">
        <v>9</v>
      </c>
      <c r="G194" s="2">
        <v>1</v>
      </c>
      <c r="H194" s="2">
        <v>2</v>
      </c>
      <c r="I194" s="6">
        <v>40</v>
      </c>
      <c r="J194" t="s">
        <v>9</v>
      </c>
      <c r="K194" s="2">
        <v>5</v>
      </c>
      <c r="L194" s="2">
        <v>1</v>
      </c>
      <c r="M194" s="2">
        <v>1</v>
      </c>
      <c r="N194" s="2">
        <v>0</v>
      </c>
      <c r="O194" s="2">
        <v>0</v>
      </c>
      <c r="P194">
        <v>6193</v>
      </c>
      <c r="Q194" s="20">
        <v>0</v>
      </c>
      <c r="R194" s="24">
        <v>0</v>
      </c>
      <c r="S194" s="20">
        <v>17.9</v>
      </c>
      <c r="T194" s="20">
        <v>0</v>
      </c>
      <c r="U194" s="20">
        <v>0</v>
      </c>
      <c r="V194" s="20">
        <v>3.1</v>
      </c>
      <c r="W194" s="20">
        <v>0</v>
      </c>
      <c r="X194" s="20">
        <v>122</v>
      </c>
      <c r="Y194" s="20">
        <v>0</v>
      </c>
      <c r="Z194" s="23">
        <v>0</v>
      </c>
      <c r="AA194" s="22">
        <v>0</v>
      </c>
      <c r="AB194" s="22">
        <v>0</v>
      </c>
      <c r="AC194" s="22">
        <v>0</v>
      </c>
      <c r="AD194" s="22">
        <v>1</v>
      </c>
      <c r="AE194" s="20">
        <v>0</v>
      </c>
      <c r="AF194" s="20">
        <v>0</v>
      </c>
      <c r="AG194" s="20">
        <v>17.1</v>
      </c>
      <c r="AH194" s="20">
        <v>0.8</v>
      </c>
      <c r="AI194" s="20">
        <v>0</v>
      </c>
      <c r="AJ194" s="20">
        <v>0</v>
      </c>
      <c r="AK194" s="20">
        <v>0.5</v>
      </c>
      <c r="AL194" s="20">
        <v>21</v>
      </c>
      <c r="AM194" s="20">
        <v>21</v>
      </c>
      <c r="AN194" s="20">
        <v>-101</v>
      </c>
      <c r="AO194" s="20">
        <v>21</v>
      </c>
      <c r="AP194" s="20">
        <v>0</v>
      </c>
      <c r="AQ194" s="20">
        <v>21</v>
      </c>
      <c r="AR194" s="20">
        <v>21</v>
      </c>
      <c r="AS194" s="1">
        <f t="shared" si="2"/>
      </c>
    </row>
    <row r="195" spans="1:45" ht="12">
      <c r="A195">
        <v>82</v>
      </c>
      <c r="B195" t="s">
        <v>533</v>
      </c>
      <c r="C195" t="s">
        <v>532</v>
      </c>
      <c r="D195">
        <v>15</v>
      </c>
      <c r="E195">
        <v>82015</v>
      </c>
      <c r="F195" s="2">
        <v>9</v>
      </c>
      <c r="G195" s="2">
        <v>1</v>
      </c>
      <c r="H195" s="2">
        <v>3</v>
      </c>
      <c r="I195" s="6">
        <v>44</v>
      </c>
      <c r="J195" t="s">
        <v>147</v>
      </c>
      <c r="K195" s="2">
        <v>2</v>
      </c>
      <c r="L195" s="2">
        <v>1</v>
      </c>
      <c r="M195" s="2">
        <v>1</v>
      </c>
      <c r="N195" s="2">
        <v>0</v>
      </c>
      <c r="O195" s="2">
        <v>0</v>
      </c>
      <c r="P195">
        <v>4135</v>
      </c>
      <c r="Q195" s="20">
        <v>0</v>
      </c>
      <c r="R195" s="24">
        <v>0</v>
      </c>
      <c r="S195" s="20">
        <v>31.2</v>
      </c>
      <c r="T195" s="20">
        <v>4.9</v>
      </c>
      <c r="U195" s="20">
        <v>0</v>
      </c>
      <c r="V195" s="20">
        <v>18.9</v>
      </c>
      <c r="W195" s="20">
        <v>0</v>
      </c>
      <c r="X195" s="20">
        <v>0.7</v>
      </c>
      <c r="Y195" s="20">
        <v>230.3</v>
      </c>
      <c r="Z195" s="23">
        <v>1</v>
      </c>
      <c r="AA195" s="22">
        <v>0</v>
      </c>
      <c r="AB195" s="22">
        <v>1</v>
      </c>
      <c r="AC195" s="22">
        <v>0</v>
      </c>
      <c r="AD195" s="22">
        <v>0</v>
      </c>
      <c r="AE195" s="20">
        <v>0</v>
      </c>
      <c r="AF195" s="20">
        <v>0</v>
      </c>
      <c r="AG195" s="20">
        <v>31.2</v>
      </c>
      <c r="AH195" s="20">
        <v>0</v>
      </c>
      <c r="AI195" s="20">
        <v>0</v>
      </c>
      <c r="AJ195" s="20">
        <v>0</v>
      </c>
      <c r="AK195" s="20">
        <v>0</v>
      </c>
      <c r="AL195" s="20">
        <v>55.1</v>
      </c>
      <c r="AM195" s="20">
        <v>285.4</v>
      </c>
      <c r="AN195" s="20">
        <v>284.7</v>
      </c>
      <c r="AO195" s="20">
        <v>285.4</v>
      </c>
      <c r="AP195" s="20">
        <v>0</v>
      </c>
      <c r="AQ195" s="20">
        <v>55</v>
      </c>
      <c r="AR195" s="20">
        <v>55.1</v>
      </c>
      <c r="AS195" s="1">
        <f t="shared" si="2"/>
      </c>
    </row>
    <row r="196" spans="1:45" ht="12">
      <c r="A196">
        <v>82</v>
      </c>
      <c r="B196" t="s">
        <v>533</v>
      </c>
      <c r="C196" t="s">
        <v>532</v>
      </c>
      <c r="D196">
        <v>16</v>
      </c>
      <c r="E196">
        <v>82016</v>
      </c>
      <c r="F196" s="2">
        <v>9</v>
      </c>
      <c r="G196" s="2">
        <v>1</v>
      </c>
      <c r="H196" s="2">
        <v>1</v>
      </c>
      <c r="I196" s="6">
        <v>40</v>
      </c>
      <c r="J196" t="s">
        <v>9</v>
      </c>
      <c r="K196" s="2">
        <v>7</v>
      </c>
      <c r="L196" s="2">
        <v>2</v>
      </c>
      <c r="M196" s="2">
        <v>0</v>
      </c>
      <c r="N196" s="2">
        <v>0</v>
      </c>
      <c r="O196" s="2">
        <v>0</v>
      </c>
      <c r="P196">
        <v>6193</v>
      </c>
      <c r="Q196" s="20">
        <v>0</v>
      </c>
      <c r="R196" s="24">
        <v>53</v>
      </c>
      <c r="S196" s="20">
        <v>40.8</v>
      </c>
      <c r="T196" s="20">
        <v>0</v>
      </c>
      <c r="U196" s="20">
        <v>0</v>
      </c>
      <c r="V196" s="20">
        <v>14.2</v>
      </c>
      <c r="W196" s="20">
        <v>0</v>
      </c>
      <c r="X196" s="20">
        <v>23.9</v>
      </c>
      <c r="Y196" s="20">
        <v>79.4</v>
      </c>
      <c r="Z196" s="23">
        <v>1</v>
      </c>
      <c r="AA196" s="22">
        <v>1</v>
      </c>
      <c r="AB196" s="22">
        <v>0</v>
      </c>
      <c r="AC196" s="22">
        <v>0</v>
      </c>
      <c r="AD196" s="22">
        <v>0</v>
      </c>
      <c r="AE196" s="20">
        <v>0</v>
      </c>
      <c r="AF196" s="20">
        <v>0</v>
      </c>
      <c r="AG196" s="20">
        <v>34.1</v>
      </c>
      <c r="AH196" s="20">
        <v>6.6</v>
      </c>
      <c r="AI196" s="20">
        <v>0</v>
      </c>
      <c r="AJ196" s="20">
        <v>0</v>
      </c>
      <c r="AK196" s="20">
        <v>0</v>
      </c>
      <c r="AL196" s="20">
        <v>108.1</v>
      </c>
      <c r="AM196" s="20">
        <v>187.5</v>
      </c>
      <c r="AN196" s="20">
        <v>163.6</v>
      </c>
      <c r="AO196" s="20">
        <v>187.5</v>
      </c>
      <c r="AP196" s="20">
        <v>0</v>
      </c>
      <c r="AQ196" s="20">
        <v>108</v>
      </c>
      <c r="AR196" s="20">
        <v>108.1</v>
      </c>
      <c r="AS196" s="1">
        <f t="shared" si="2"/>
      </c>
    </row>
    <row r="197" spans="1:45" ht="12">
      <c r="A197">
        <v>82</v>
      </c>
      <c r="B197" t="s">
        <v>533</v>
      </c>
      <c r="C197" t="s">
        <v>532</v>
      </c>
      <c r="D197">
        <v>17</v>
      </c>
      <c r="E197">
        <v>82017</v>
      </c>
      <c r="F197" s="2">
        <v>9</v>
      </c>
      <c r="G197" s="2">
        <v>1</v>
      </c>
      <c r="H197" s="2">
        <v>3</v>
      </c>
      <c r="I197" s="6">
        <v>44</v>
      </c>
      <c r="J197" t="s">
        <v>147</v>
      </c>
      <c r="K197" s="2">
        <v>7</v>
      </c>
      <c r="L197" s="2">
        <v>1</v>
      </c>
      <c r="M197" s="2">
        <v>1</v>
      </c>
      <c r="N197" s="2">
        <v>1</v>
      </c>
      <c r="O197" s="2">
        <v>0</v>
      </c>
      <c r="P197">
        <v>4135</v>
      </c>
      <c r="Q197" s="20">
        <v>0</v>
      </c>
      <c r="R197" s="24">
        <v>156.1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36.9</v>
      </c>
      <c r="Y197" s="20">
        <v>941.5</v>
      </c>
      <c r="Z197" s="23">
        <v>1</v>
      </c>
      <c r="AA197" s="22">
        <v>1</v>
      </c>
      <c r="AB197" s="22">
        <v>0</v>
      </c>
      <c r="AC197" s="22">
        <v>0</v>
      </c>
      <c r="AD197" s="22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156.1</v>
      </c>
      <c r="AM197" s="20">
        <v>1097.6</v>
      </c>
      <c r="AN197" s="20">
        <v>1060.7</v>
      </c>
      <c r="AO197" s="20">
        <v>1097.6</v>
      </c>
      <c r="AP197" s="20">
        <v>0</v>
      </c>
      <c r="AQ197" s="20">
        <v>156.1</v>
      </c>
      <c r="AR197" s="20">
        <v>156.1</v>
      </c>
      <c r="AS197" s="1">
        <f t="shared" si="2"/>
      </c>
    </row>
    <row r="198" spans="1:45" ht="12">
      <c r="A198">
        <v>82</v>
      </c>
      <c r="B198" t="s">
        <v>533</v>
      </c>
      <c r="C198" t="s">
        <v>532</v>
      </c>
      <c r="D198">
        <v>18</v>
      </c>
      <c r="E198">
        <v>82018</v>
      </c>
      <c r="F198" s="2">
        <v>9</v>
      </c>
      <c r="G198" s="2">
        <v>1</v>
      </c>
      <c r="H198" s="2">
        <v>4</v>
      </c>
      <c r="I198" s="6">
        <v>40</v>
      </c>
      <c r="J198" t="s">
        <v>9</v>
      </c>
      <c r="K198" s="2">
        <v>5</v>
      </c>
      <c r="L198" s="2">
        <v>2</v>
      </c>
      <c r="M198" s="2">
        <v>0</v>
      </c>
      <c r="N198" s="2">
        <v>5</v>
      </c>
      <c r="O198" s="2">
        <v>0</v>
      </c>
      <c r="P198">
        <v>5435</v>
      </c>
      <c r="Q198" s="20">
        <v>0</v>
      </c>
      <c r="R198" s="24">
        <v>79.5</v>
      </c>
      <c r="S198" s="20">
        <v>28</v>
      </c>
      <c r="T198" s="20">
        <v>4.9</v>
      </c>
      <c r="U198" s="20">
        <v>0</v>
      </c>
      <c r="V198" s="20">
        <v>13.4</v>
      </c>
      <c r="W198" s="20">
        <v>0</v>
      </c>
      <c r="X198" s="20">
        <v>27.8</v>
      </c>
      <c r="Y198" s="20">
        <v>0</v>
      </c>
      <c r="Z198" s="23">
        <v>0</v>
      </c>
      <c r="AA198" s="22">
        <v>0</v>
      </c>
      <c r="AB198" s="22">
        <v>0</v>
      </c>
      <c r="AC198" s="22">
        <v>1</v>
      </c>
      <c r="AD198" s="22">
        <v>0</v>
      </c>
      <c r="AE198" s="20">
        <v>0</v>
      </c>
      <c r="AF198" s="20">
        <v>0</v>
      </c>
      <c r="AG198" s="20">
        <v>25.1</v>
      </c>
      <c r="AH198" s="20">
        <v>2.8</v>
      </c>
      <c r="AI198" s="20">
        <v>0</v>
      </c>
      <c r="AJ198" s="20">
        <v>4.9</v>
      </c>
      <c r="AK198" s="20">
        <v>0</v>
      </c>
      <c r="AL198" s="20">
        <v>126</v>
      </c>
      <c r="AM198" s="20">
        <v>126</v>
      </c>
      <c r="AN198" s="20">
        <v>98.2</v>
      </c>
      <c r="AO198" s="20">
        <v>126</v>
      </c>
      <c r="AP198" s="20">
        <v>0</v>
      </c>
      <c r="AQ198" s="20">
        <v>125.8</v>
      </c>
      <c r="AR198" s="20">
        <v>126</v>
      </c>
      <c r="AS198" s="1">
        <f t="shared" si="2"/>
      </c>
    </row>
    <row r="199" spans="1:45" ht="12">
      <c r="A199">
        <v>82</v>
      </c>
      <c r="B199" t="s">
        <v>533</v>
      </c>
      <c r="C199" t="s">
        <v>532</v>
      </c>
      <c r="D199">
        <v>19</v>
      </c>
      <c r="E199">
        <v>82019</v>
      </c>
      <c r="F199" s="2">
        <v>9</v>
      </c>
      <c r="G199" s="2">
        <v>1</v>
      </c>
      <c r="H199" s="2">
        <v>2</v>
      </c>
      <c r="I199" s="6">
        <v>40</v>
      </c>
      <c r="J199" t="s">
        <v>9</v>
      </c>
      <c r="K199" s="2">
        <v>2</v>
      </c>
      <c r="L199" s="2">
        <v>2</v>
      </c>
      <c r="M199" s="2">
        <v>0</v>
      </c>
      <c r="N199" s="2">
        <v>0</v>
      </c>
      <c r="O199" s="2">
        <v>0</v>
      </c>
      <c r="P199">
        <v>6193</v>
      </c>
      <c r="Q199" s="20">
        <v>0</v>
      </c>
      <c r="R199" s="24">
        <v>197</v>
      </c>
      <c r="S199" s="20">
        <v>42.2</v>
      </c>
      <c r="T199" s="20">
        <v>0</v>
      </c>
      <c r="U199" s="20">
        <v>0</v>
      </c>
      <c r="V199" s="20">
        <v>12.2</v>
      </c>
      <c r="W199" s="20">
        <v>0</v>
      </c>
      <c r="X199" s="20">
        <v>55.6</v>
      </c>
      <c r="Y199" s="20">
        <v>479.2</v>
      </c>
      <c r="Z199" s="23">
        <v>1</v>
      </c>
      <c r="AA199" s="22">
        <v>1</v>
      </c>
      <c r="AB199" s="22">
        <v>0</v>
      </c>
      <c r="AC199" s="22">
        <v>0</v>
      </c>
      <c r="AD199" s="22">
        <v>0</v>
      </c>
      <c r="AE199" s="20">
        <v>0</v>
      </c>
      <c r="AF199" s="20">
        <v>0</v>
      </c>
      <c r="AG199" s="20">
        <v>26.9</v>
      </c>
      <c r="AH199" s="20">
        <v>15.3</v>
      </c>
      <c r="AI199" s="20">
        <v>0</v>
      </c>
      <c r="AJ199" s="20">
        <v>0</v>
      </c>
      <c r="AK199" s="20">
        <v>0</v>
      </c>
      <c r="AL199" s="20">
        <v>251.6</v>
      </c>
      <c r="AM199" s="20">
        <v>730.8</v>
      </c>
      <c r="AN199" s="20">
        <v>675.2</v>
      </c>
      <c r="AO199" s="20">
        <v>730.8</v>
      </c>
      <c r="AP199" s="20">
        <v>0</v>
      </c>
      <c r="AQ199" s="20">
        <v>251.4</v>
      </c>
      <c r="AR199" s="20">
        <v>251.6</v>
      </c>
      <c r="AS199" s="1">
        <f aca="true" t="shared" si="3" ref="AS199:AS262">IF(ISERROR((AR199/AQ199)),"",IF(AND((AR199/AQ199)&gt;1.05,AR199-AQ199&gt;5),"Manual Calculations of Portable Physical Wealth do not match Assumed Calculations",""))</f>
      </c>
    </row>
    <row r="200" spans="1:45" ht="12">
      <c r="A200">
        <v>82</v>
      </c>
      <c r="B200" t="s">
        <v>533</v>
      </c>
      <c r="C200" t="s">
        <v>532</v>
      </c>
      <c r="D200">
        <v>20</v>
      </c>
      <c r="E200">
        <v>82020</v>
      </c>
      <c r="F200" s="2">
        <v>9</v>
      </c>
      <c r="G200" s="2">
        <v>1</v>
      </c>
      <c r="H200" s="2">
        <v>2</v>
      </c>
      <c r="I200" s="6">
        <v>40</v>
      </c>
      <c r="J200" t="s">
        <v>9</v>
      </c>
      <c r="K200" s="2">
        <v>7</v>
      </c>
      <c r="L200" s="2">
        <v>1</v>
      </c>
      <c r="M200" s="2">
        <v>0</v>
      </c>
      <c r="N200" s="2">
        <v>0</v>
      </c>
      <c r="O200" s="2">
        <v>0</v>
      </c>
      <c r="P200">
        <v>6193</v>
      </c>
      <c r="Q200" s="20">
        <v>0</v>
      </c>
      <c r="R200" s="24">
        <v>0</v>
      </c>
      <c r="S200" s="20">
        <v>7</v>
      </c>
      <c r="T200" s="20">
        <v>1.7</v>
      </c>
      <c r="U200" s="20">
        <v>0</v>
      </c>
      <c r="V200" s="20">
        <v>5.3</v>
      </c>
      <c r="W200" s="20">
        <v>0</v>
      </c>
      <c r="X200" s="20">
        <v>3</v>
      </c>
      <c r="Y200" s="20">
        <v>49.4</v>
      </c>
      <c r="Z200" s="23">
        <v>1</v>
      </c>
      <c r="AA200" s="22">
        <v>0</v>
      </c>
      <c r="AB200" s="22">
        <v>1</v>
      </c>
      <c r="AC200" s="22">
        <v>0</v>
      </c>
      <c r="AD200" s="22">
        <v>0</v>
      </c>
      <c r="AE200" s="20">
        <v>0</v>
      </c>
      <c r="AF200" s="20">
        <v>0</v>
      </c>
      <c r="AG200" s="20">
        <v>6.2</v>
      </c>
      <c r="AH200" s="20">
        <v>0.7</v>
      </c>
      <c r="AI200" s="20">
        <v>0</v>
      </c>
      <c r="AJ200" s="20">
        <v>1.7</v>
      </c>
      <c r="AK200" s="20">
        <v>0</v>
      </c>
      <c r="AL200" s="20">
        <v>14</v>
      </c>
      <c r="AM200" s="20">
        <v>63.5</v>
      </c>
      <c r="AN200" s="20">
        <v>60.5</v>
      </c>
      <c r="AO200" s="20">
        <v>63.5</v>
      </c>
      <c r="AP200" s="20">
        <v>0</v>
      </c>
      <c r="AQ200" s="20">
        <v>14</v>
      </c>
      <c r="AR200" s="20">
        <v>14</v>
      </c>
      <c r="AS200" s="1">
        <f t="shared" si="3"/>
      </c>
    </row>
    <row r="201" spans="1:45" ht="12">
      <c r="A201">
        <v>82</v>
      </c>
      <c r="B201" t="s">
        <v>533</v>
      </c>
      <c r="C201" t="s">
        <v>532</v>
      </c>
      <c r="D201">
        <v>21</v>
      </c>
      <c r="E201">
        <v>82021</v>
      </c>
      <c r="F201" s="2">
        <v>9</v>
      </c>
      <c r="G201" s="2">
        <v>1</v>
      </c>
      <c r="H201" s="2">
        <v>2</v>
      </c>
      <c r="I201" s="6">
        <v>44</v>
      </c>
      <c r="J201" t="s">
        <v>147</v>
      </c>
      <c r="K201" s="2">
        <v>7</v>
      </c>
      <c r="L201" s="2">
        <v>1</v>
      </c>
      <c r="M201" s="2">
        <v>0</v>
      </c>
      <c r="N201" s="2">
        <v>0</v>
      </c>
      <c r="O201" s="2">
        <v>0</v>
      </c>
      <c r="P201">
        <v>6193</v>
      </c>
      <c r="Q201" s="20">
        <v>0</v>
      </c>
      <c r="R201" s="24">
        <v>397.9</v>
      </c>
      <c r="S201" s="20">
        <v>89.9</v>
      </c>
      <c r="T201" s="20">
        <v>0.3</v>
      </c>
      <c r="U201" s="20">
        <v>0</v>
      </c>
      <c r="V201" s="20">
        <v>71</v>
      </c>
      <c r="W201" s="20">
        <v>0</v>
      </c>
      <c r="X201" s="20">
        <v>123.7</v>
      </c>
      <c r="Y201" s="20">
        <v>576.3</v>
      </c>
      <c r="Z201" s="23">
        <v>1</v>
      </c>
      <c r="AA201" s="22">
        <v>1</v>
      </c>
      <c r="AB201" s="22">
        <v>0</v>
      </c>
      <c r="AC201" s="22">
        <v>0</v>
      </c>
      <c r="AD201" s="22">
        <v>0</v>
      </c>
      <c r="AE201" s="20">
        <v>0</v>
      </c>
      <c r="AF201" s="20">
        <v>0</v>
      </c>
      <c r="AG201" s="20">
        <v>82.8</v>
      </c>
      <c r="AH201" s="20">
        <v>7.1</v>
      </c>
      <c r="AI201" s="20">
        <v>0</v>
      </c>
      <c r="AJ201" s="20">
        <v>0</v>
      </c>
      <c r="AK201" s="20">
        <v>0</v>
      </c>
      <c r="AL201" s="20">
        <v>559.2</v>
      </c>
      <c r="AM201" s="20">
        <v>1135.6</v>
      </c>
      <c r="AN201" s="20">
        <v>1011.9</v>
      </c>
      <c r="AO201" s="20">
        <v>1135.6</v>
      </c>
      <c r="AP201" s="20">
        <v>0</v>
      </c>
      <c r="AQ201" s="20">
        <v>559.1</v>
      </c>
      <c r="AR201" s="20">
        <v>559.2</v>
      </c>
      <c r="AS201" s="1">
        <f t="shared" si="3"/>
      </c>
    </row>
    <row r="202" spans="1:45" ht="12">
      <c r="A202">
        <v>82</v>
      </c>
      <c r="B202" t="s">
        <v>533</v>
      </c>
      <c r="C202" t="s">
        <v>532</v>
      </c>
      <c r="D202">
        <v>22</v>
      </c>
      <c r="E202">
        <v>82022</v>
      </c>
      <c r="F202" s="2">
        <v>9</v>
      </c>
      <c r="G202" s="2">
        <v>1</v>
      </c>
      <c r="H202" s="2">
        <v>2</v>
      </c>
      <c r="I202" s="6">
        <v>40</v>
      </c>
      <c r="J202" t="s">
        <v>9</v>
      </c>
      <c r="K202" s="2">
        <v>2</v>
      </c>
      <c r="L202" s="2">
        <v>3</v>
      </c>
      <c r="M202" s="2">
        <v>0</v>
      </c>
      <c r="N202" s="2">
        <v>1</v>
      </c>
      <c r="O202" s="2">
        <v>0</v>
      </c>
      <c r="P202">
        <v>6193</v>
      </c>
      <c r="Q202" s="20">
        <v>0</v>
      </c>
      <c r="R202" s="24">
        <v>0</v>
      </c>
      <c r="S202" s="20">
        <v>10.9</v>
      </c>
      <c r="T202" s="20">
        <v>0.4</v>
      </c>
      <c r="U202" s="20">
        <v>0</v>
      </c>
      <c r="V202" s="20">
        <v>6.5</v>
      </c>
      <c r="W202" s="20">
        <v>0</v>
      </c>
      <c r="X202" s="20">
        <v>3.9</v>
      </c>
      <c r="Y202" s="20">
        <v>160.3</v>
      </c>
      <c r="Z202" s="23">
        <v>1</v>
      </c>
      <c r="AA202" s="22">
        <v>0</v>
      </c>
      <c r="AB202" s="22">
        <v>1</v>
      </c>
      <c r="AC202" s="22">
        <v>0</v>
      </c>
      <c r="AD202" s="22">
        <v>0</v>
      </c>
      <c r="AE202" s="20">
        <v>0</v>
      </c>
      <c r="AF202" s="20">
        <v>0</v>
      </c>
      <c r="AG202" s="20">
        <v>7.9</v>
      </c>
      <c r="AH202" s="20">
        <v>2.9</v>
      </c>
      <c r="AI202" s="20">
        <v>0</v>
      </c>
      <c r="AJ202" s="20">
        <v>0.4</v>
      </c>
      <c r="AK202" s="20">
        <v>0</v>
      </c>
      <c r="AL202" s="20">
        <v>17.8</v>
      </c>
      <c r="AM202" s="20">
        <v>178.2</v>
      </c>
      <c r="AN202" s="20">
        <v>174.3</v>
      </c>
      <c r="AO202" s="20">
        <v>178.2</v>
      </c>
      <c r="AP202" s="20">
        <v>0</v>
      </c>
      <c r="AQ202" s="20">
        <v>17.8</v>
      </c>
      <c r="AR202" s="20">
        <v>17.8</v>
      </c>
      <c r="AS202" s="1">
        <f t="shared" si="3"/>
      </c>
    </row>
    <row r="203" spans="1:45" ht="12">
      <c r="A203">
        <v>82</v>
      </c>
      <c r="B203" t="s">
        <v>533</v>
      </c>
      <c r="C203" t="s">
        <v>532</v>
      </c>
      <c r="D203">
        <v>23</v>
      </c>
      <c r="E203">
        <v>82023</v>
      </c>
      <c r="F203" s="2">
        <v>9</v>
      </c>
      <c r="G203" s="2">
        <v>1</v>
      </c>
      <c r="H203" s="2">
        <v>3</v>
      </c>
      <c r="I203" s="6">
        <v>40</v>
      </c>
      <c r="J203" t="s">
        <v>9</v>
      </c>
      <c r="K203" s="2">
        <v>8</v>
      </c>
      <c r="L203" s="2">
        <v>1</v>
      </c>
      <c r="M203" s="2">
        <v>0</v>
      </c>
      <c r="N203" s="2">
        <v>0</v>
      </c>
      <c r="O203" s="2">
        <v>0</v>
      </c>
      <c r="P203">
        <v>4135</v>
      </c>
      <c r="Q203" s="20">
        <v>0</v>
      </c>
      <c r="R203" s="24">
        <v>0</v>
      </c>
      <c r="S203" s="20">
        <v>35.2</v>
      </c>
      <c r="T203" s="20">
        <v>0</v>
      </c>
      <c r="U203" s="20">
        <v>0</v>
      </c>
      <c r="V203" s="20">
        <v>7</v>
      </c>
      <c r="W203" s="20">
        <v>0</v>
      </c>
      <c r="X203" s="20">
        <v>9.3</v>
      </c>
      <c r="Y203" s="20">
        <v>0</v>
      </c>
      <c r="Z203" s="23">
        <v>0</v>
      </c>
      <c r="AA203" s="22">
        <v>0</v>
      </c>
      <c r="AB203" s="22">
        <v>0</v>
      </c>
      <c r="AC203" s="22">
        <v>0</v>
      </c>
      <c r="AD203" s="22">
        <v>1</v>
      </c>
      <c r="AE203" s="20">
        <v>0</v>
      </c>
      <c r="AF203" s="20">
        <v>0</v>
      </c>
      <c r="AG203" s="20">
        <v>32.3</v>
      </c>
      <c r="AH203" s="20">
        <v>2.9</v>
      </c>
      <c r="AI203" s="20">
        <v>0</v>
      </c>
      <c r="AJ203" s="20">
        <v>0</v>
      </c>
      <c r="AK203" s="20">
        <v>0</v>
      </c>
      <c r="AL203" s="20">
        <v>42.2</v>
      </c>
      <c r="AM203" s="20">
        <v>42.2</v>
      </c>
      <c r="AN203" s="20">
        <v>32.9</v>
      </c>
      <c r="AO203" s="20">
        <v>42.2</v>
      </c>
      <c r="AP203" s="20">
        <v>0</v>
      </c>
      <c r="AQ203" s="20">
        <v>42.2</v>
      </c>
      <c r="AR203" s="20">
        <v>42.2</v>
      </c>
      <c r="AS203" s="1">
        <f t="shared" si="3"/>
      </c>
    </row>
    <row r="204" spans="1:45" ht="12">
      <c r="A204">
        <v>83</v>
      </c>
      <c r="B204" t="s">
        <v>428</v>
      </c>
      <c r="C204" t="s">
        <v>532</v>
      </c>
      <c r="D204">
        <v>1</v>
      </c>
      <c r="E204">
        <v>83001</v>
      </c>
      <c r="F204" s="2">
        <v>9</v>
      </c>
      <c r="G204" s="2">
        <v>1</v>
      </c>
      <c r="H204" s="2">
        <v>3</v>
      </c>
      <c r="I204" s="6">
        <v>44</v>
      </c>
      <c r="J204" t="s">
        <v>147</v>
      </c>
      <c r="K204" s="2">
        <v>8</v>
      </c>
      <c r="L204" s="2">
        <v>2</v>
      </c>
      <c r="M204" s="2">
        <v>0</v>
      </c>
      <c r="N204" s="2">
        <v>0</v>
      </c>
      <c r="O204" s="2">
        <v>0</v>
      </c>
      <c r="P204">
        <v>2433</v>
      </c>
      <c r="Q204" s="20">
        <v>0</v>
      </c>
      <c r="R204" s="24">
        <v>1047.5</v>
      </c>
      <c r="S204" s="20">
        <v>111.5</v>
      </c>
      <c r="T204" s="20">
        <v>0</v>
      </c>
      <c r="U204" s="20">
        <v>0</v>
      </c>
      <c r="V204" s="20">
        <v>59.9</v>
      </c>
      <c r="W204" s="20">
        <v>0</v>
      </c>
      <c r="X204" s="20">
        <v>269.7</v>
      </c>
      <c r="Y204" s="20">
        <v>0</v>
      </c>
      <c r="Z204" s="23">
        <v>0</v>
      </c>
      <c r="AA204" s="22">
        <v>0</v>
      </c>
      <c r="AB204" s="22">
        <v>0</v>
      </c>
      <c r="AC204" s="22">
        <v>1</v>
      </c>
      <c r="AD204" s="22">
        <v>0</v>
      </c>
      <c r="AE204" s="20">
        <v>0</v>
      </c>
      <c r="AF204" s="20">
        <v>0</v>
      </c>
      <c r="AG204" s="20">
        <v>83.7</v>
      </c>
      <c r="AH204" s="20">
        <v>27.8</v>
      </c>
      <c r="AI204" s="20">
        <v>0</v>
      </c>
      <c r="AJ204" s="20">
        <v>0</v>
      </c>
      <c r="AK204" s="20">
        <v>0</v>
      </c>
      <c r="AL204" s="20">
        <v>1219</v>
      </c>
      <c r="AM204" s="20">
        <v>1219</v>
      </c>
      <c r="AN204" s="20">
        <v>949.3</v>
      </c>
      <c r="AO204" s="20">
        <v>1219</v>
      </c>
      <c r="AP204" s="20">
        <v>0</v>
      </c>
      <c r="AQ204" s="20">
        <v>1218.9</v>
      </c>
      <c r="AR204" s="20">
        <v>1219</v>
      </c>
      <c r="AS204" s="1">
        <f t="shared" si="3"/>
      </c>
    </row>
    <row r="205" spans="1:45" ht="12">
      <c r="A205">
        <v>83</v>
      </c>
      <c r="B205" t="s">
        <v>428</v>
      </c>
      <c r="C205" t="s">
        <v>532</v>
      </c>
      <c r="D205">
        <v>2</v>
      </c>
      <c r="E205">
        <v>83002</v>
      </c>
      <c r="F205" s="2">
        <v>9</v>
      </c>
      <c r="G205" s="2">
        <v>1</v>
      </c>
      <c r="H205" s="2">
        <v>3</v>
      </c>
      <c r="I205" s="6">
        <v>44</v>
      </c>
      <c r="J205" t="s">
        <v>147</v>
      </c>
      <c r="K205" s="2">
        <v>9</v>
      </c>
      <c r="L205" s="2">
        <v>1</v>
      </c>
      <c r="M205" s="2">
        <v>0</v>
      </c>
      <c r="N205" s="2">
        <v>0</v>
      </c>
      <c r="O205" s="2">
        <v>0</v>
      </c>
      <c r="P205">
        <v>2433</v>
      </c>
      <c r="Q205" s="20">
        <v>0</v>
      </c>
      <c r="R205" s="24">
        <v>303.5</v>
      </c>
      <c r="S205" s="20">
        <v>88.4</v>
      </c>
      <c r="T205" s="20">
        <v>33.3</v>
      </c>
      <c r="U205" s="20">
        <v>0</v>
      </c>
      <c r="V205" s="20">
        <v>17.2</v>
      </c>
      <c r="W205" s="20">
        <v>0</v>
      </c>
      <c r="X205" s="20">
        <v>97.9</v>
      </c>
      <c r="Y205" s="20">
        <v>58.4</v>
      </c>
      <c r="Z205" s="23">
        <v>1</v>
      </c>
      <c r="AA205" s="22">
        <v>1</v>
      </c>
      <c r="AB205" s="22">
        <v>0</v>
      </c>
      <c r="AC205" s="22">
        <v>0</v>
      </c>
      <c r="AD205" s="22">
        <v>0</v>
      </c>
      <c r="AE205" s="20">
        <v>0</v>
      </c>
      <c r="AF205" s="20">
        <v>0</v>
      </c>
      <c r="AG205" s="20">
        <v>68.4</v>
      </c>
      <c r="AH205" s="20">
        <v>20</v>
      </c>
      <c r="AI205" s="20">
        <v>0</v>
      </c>
      <c r="AJ205" s="20">
        <v>33.3</v>
      </c>
      <c r="AK205" s="20">
        <v>0</v>
      </c>
      <c r="AL205" s="20">
        <v>442.6</v>
      </c>
      <c r="AM205" s="20">
        <v>501.1</v>
      </c>
      <c r="AN205" s="20">
        <v>403.2</v>
      </c>
      <c r="AO205" s="20">
        <v>501.1</v>
      </c>
      <c r="AP205" s="20">
        <v>0</v>
      </c>
      <c r="AQ205" s="20">
        <v>442.4</v>
      </c>
      <c r="AR205" s="20">
        <v>442.6</v>
      </c>
      <c r="AS205" s="1">
        <f t="shared" si="3"/>
      </c>
    </row>
    <row r="206" spans="1:45" ht="12">
      <c r="A206">
        <v>83</v>
      </c>
      <c r="B206" t="s">
        <v>428</v>
      </c>
      <c r="C206" t="s">
        <v>532</v>
      </c>
      <c r="D206">
        <v>3</v>
      </c>
      <c r="E206">
        <v>83003</v>
      </c>
      <c r="F206" s="2">
        <v>9</v>
      </c>
      <c r="G206" s="2">
        <v>1</v>
      </c>
      <c r="H206" s="2">
        <v>2</v>
      </c>
      <c r="I206" s="6">
        <v>40</v>
      </c>
      <c r="J206" t="s">
        <v>9</v>
      </c>
      <c r="K206" s="2">
        <v>7</v>
      </c>
      <c r="L206" s="2">
        <v>2</v>
      </c>
      <c r="M206" s="2">
        <v>0</v>
      </c>
      <c r="N206" s="2">
        <v>0</v>
      </c>
      <c r="O206" s="2">
        <v>0</v>
      </c>
      <c r="P206">
        <v>5767</v>
      </c>
      <c r="Q206" s="20">
        <v>0.8</v>
      </c>
      <c r="R206" s="24">
        <v>0</v>
      </c>
      <c r="S206" s="20">
        <v>54.2</v>
      </c>
      <c r="T206" s="20">
        <v>2.6</v>
      </c>
      <c r="U206" s="20">
        <v>0</v>
      </c>
      <c r="V206" s="20">
        <v>10.3</v>
      </c>
      <c r="W206" s="20">
        <v>4.5</v>
      </c>
      <c r="X206" s="20">
        <v>15.8</v>
      </c>
      <c r="Y206" s="20">
        <v>290.9</v>
      </c>
      <c r="Z206" s="23">
        <v>1</v>
      </c>
      <c r="AA206" s="22">
        <v>0</v>
      </c>
      <c r="AB206" s="22">
        <v>1</v>
      </c>
      <c r="AC206" s="22">
        <v>0</v>
      </c>
      <c r="AD206" s="22">
        <v>0</v>
      </c>
      <c r="AE206" s="20">
        <v>0</v>
      </c>
      <c r="AF206" s="20">
        <v>0</v>
      </c>
      <c r="AG206" s="20">
        <v>46</v>
      </c>
      <c r="AH206" s="20">
        <v>8.1</v>
      </c>
      <c r="AI206" s="20">
        <v>0</v>
      </c>
      <c r="AJ206" s="20">
        <v>2.2</v>
      </c>
      <c r="AK206" s="20">
        <v>0.3</v>
      </c>
      <c r="AL206" s="20">
        <v>72.6</v>
      </c>
      <c r="AM206" s="20">
        <v>362.7</v>
      </c>
      <c r="AN206" s="20">
        <v>347.7</v>
      </c>
      <c r="AO206" s="20">
        <v>363.5</v>
      </c>
      <c r="AP206" s="20">
        <v>0</v>
      </c>
      <c r="AQ206" s="20">
        <v>71.6</v>
      </c>
      <c r="AR206" s="20">
        <v>71.8</v>
      </c>
      <c r="AS206" s="1">
        <f t="shared" si="3"/>
      </c>
    </row>
    <row r="207" spans="1:45" ht="12">
      <c r="A207">
        <v>83</v>
      </c>
      <c r="B207" t="s">
        <v>428</v>
      </c>
      <c r="C207" t="s">
        <v>532</v>
      </c>
      <c r="D207">
        <v>4</v>
      </c>
      <c r="E207">
        <v>83004</v>
      </c>
      <c r="F207" s="2">
        <v>9</v>
      </c>
      <c r="G207" s="2">
        <v>2</v>
      </c>
      <c r="H207" s="2">
        <v>3</v>
      </c>
      <c r="I207" s="6">
        <v>98</v>
      </c>
      <c r="J207" t="s">
        <v>640</v>
      </c>
      <c r="K207" s="2">
        <v>5</v>
      </c>
      <c r="L207" s="2">
        <v>1</v>
      </c>
      <c r="M207" s="2">
        <v>0</v>
      </c>
      <c r="N207" s="2">
        <v>0</v>
      </c>
      <c r="O207" s="2">
        <v>0</v>
      </c>
      <c r="P207">
        <v>2433</v>
      </c>
      <c r="Q207" s="20">
        <v>0</v>
      </c>
      <c r="R207" s="24">
        <v>0</v>
      </c>
      <c r="S207" s="20">
        <v>29.4</v>
      </c>
      <c r="T207" s="20">
        <v>1.7</v>
      </c>
      <c r="U207" s="20">
        <v>0</v>
      </c>
      <c r="V207" s="20">
        <v>51.7</v>
      </c>
      <c r="W207" s="20">
        <v>0</v>
      </c>
      <c r="X207" s="20">
        <v>18.3</v>
      </c>
      <c r="Y207" s="20">
        <v>0</v>
      </c>
      <c r="Z207" s="23">
        <v>0</v>
      </c>
      <c r="AA207" s="22">
        <v>0</v>
      </c>
      <c r="AB207" s="22">
        <v>0</v>
      </c>
      <c r="AC207" s="22">
        <v>0</v>
      </c>
      <c r="AD207" s="22">
        <v>1</v>
      </c>
      <c r="AE207" s="20">
        <v>0</v>
      </c>
      <c r="AF207" s="20">
        <v>0</v>
      </c>
      <c r="AG207" s="20">
        <v>23.4</v>
      </c>
      <c r="AH207" s="20">
        <v>6.1</v>
      </c>
      <c r="AI207" s="20">
        <v>0</v>
      </c>
      <c r="AJ207" s="20">
        <v>1.7</v>
      </c>
      <c r="AK207" s="20">
        <v>0</v>
      </c>
      <c r="AL207" s="20">
        <v>83</v>
      </c>
      <c r="AM207" s="20">
        <v>83</v>
      </c>
      <c r="AN207" s="20">
        <v>64.7</v>
      </c>
      <c r="AO207" s="20">
        <v>83</v>
      </c>
      <c r="AP207" s="20">
        <v>0</v>
      </c>
      <c r="AQ207" s="20">
        <v>82.8</v>
      </c>
      <c r="AR207" s="20">
        <v>83</v>
      </c>
      <c r="AS207" s="1">
        <f t="shared" si="3"/>
      </c>
    </row>
    <row r="208" spans="1:45" ht="12">
      <c r="A208">
        <v>83</v>
      </c>
      <c r="B208" t="s">
        <v>428</v>
      </c>
      <c r="C208" t="s">
        <v>532</v>
      </c>
      <c r="D208">
        <v>5</v>
      </c>
      <c r="E208">
        <v>83005</v>
      </c>
      <c r="F208" s="2">
        <v>9</v>
      </c>
      <c r="G208" s="2">
        <v>1</v>
      </c>
      <c r="H208" s="2">
        <v>3</v>
      </c>
      <c r="I208" s="6">
        <v>67</v>
      </c>
      <c r="J208" t="s">
        <v>743</v>
      </c>
      <c r="K208" s="2">
        <v>2</v>
      </c>
      <c r="L208" s="2">
        <v>2</v>
      </c>
      <c r="M208" s="2">
        <v>0</v>
      </c>
      <c r="N208" s="2">
        <v>0</v>
      </c>
      <c r="O208" s="2">
        <v>0</v>
      </c>
      <c r="P208">
        <v>2433</v>
      </c>
      <c r="Q208" s="20">
        <v>0</v>
      </c>
      <c r="R208" s="24">
        <v>0</v>
      </c>
      <c r="S208" s="20">
        <v>13.4</v>
      </c>
      <c r="T208" s="20">
        <v>0</v>
      </c>
      <c r="U208" s="20">
        <v>0</v>
      </c>
      <c r="V208" s="20">
        <v>28.8</v>
      </c>
      <c r="W208" s="20">
        <v>0</v>
      </c>
      <c r="X208" s="20">
        <v>9.3</v>
      </c>
      <c r="Y208" s="20">
        <v>142.1</v>
      </c>
      <c r="Z208" s="23">
        <v>1</v>
      </c>
      <c r="AA208" s="22">
        <v>0</v>
      </c>
      <c r="AB208" s="22">
        <v>1</v>
      </c>
      <c r="AC208" s="22">
        <v>0</v>
      </c>
      <c r="AD208" s="22">
        <v>0</v>
      </c>
      <c r="AE208" s="20">
        <v>0</v>
      </c>
      <c r="AF208" s="20">
        <v>0</v>
      </c>
      <c r="AG208" s="20">
        <v>7.6</v>
      </c>
      <c r="AH208" s="20">
        <v>5.7</v>
      </c>
      <c r="AI208" s="20">
        <v>0</v>
      </c>
      <c r="AJ208" s="20">
        <v>0</v>
      </c>
      <c r="AK208" s="20">
        <v>21.6</v>
      </c>
      <c r="AL208" s="20">
        <v>42.2</v>
      </c>
      <c r="AM208" s="20">
        <v>184.4</v>
      </c>
      <c r="AN208" s="20">
        <v>175.1</v>
      </c>
      <c r="AO208" s="20">
        <v>184.4</v>
      </c>
      <c r="AP208" s="20">
        <v>0</v>
      </c>
      <c r="AQ208" s="20">
        <v>42.2</v>
      </c>
      <c r="AR208" s="20">
        <v>42.2</v>
      </c>
      <c r="AS208" s="1">
        <f t="shared" si="3"/>
      </c>
    </row>
    <row r="209" spans="1:45" ht="12">
      <c r="A209">
        <v>83</v>
      </c>
      <c r="B209" t="s">
        <v>428</v>
      </c>
      <c r="C209" t="s">
        <v>532</v>
      </c>
      <c r="D209">
        <v>6</v>
      </c>
      <c r="E209">
        <v>83006</v>
      </c>
      <c r="F209" s="2">
        <v>9</v>
      </c>
      <c r="G209" s="2">
        <v>1</v>
      </c>
      <c r="H209" s="2">
        <v>4</v>
      </c>
      <c r="I209" s="6">
        <v>6</v>
      </c>
      <c r="J209" t="s">
        <v>286</v>
      </c>
      <c r="K209" s="2">
        <v>5</v>
      </c>
      <c r="L209" s="2">
        <v>2</v>
      </c>
      <c r="M209" s="2">
        <v>1</v>
      </c>
      <c r="N209" s="2">
        <v>5</v>
      </c>
      <c r="O209" s="2">
        <v>0</v>
      </c>
      <c r="P209">
        <v>4167</v>
      </c>
      <c r="Q209" s="20">
        <v>0</v>
      </c>
      <c r="R209" s="24">
        <v>0</v>
      </c>
      <c r="S209" s="20">
        <v>0</v>
      </c>
      <c r="T209" s="20">
        <v>0</v>
      </c>
      <c r="U209" s="20">
        <v>0</v>
      </c>
      <c r="V209" s="20">
        <v>15.8</v>
      </c>
      <c r="W209" s="20">
        <v>0</v>
      </c>
      <c r="X209" s="20">
        <v>35.3</v>
      </c>
      <c r="Y209" s="20">
        <v>0</v>
      </c>
      <c r="Z209" s="23">
        <v>0</v>
      </c>
      <c r="AA209" s="22">
        <v>0</v>
      </c>
      <c r="AB209" s="22">
        <v>0</v>
      </c>
      <c r="AC209" s="22">
        <v>0</v>
      </c>
      <c r="AD209" s="22">
        <v>1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15.7</v>
      </c>
      <c r="AL209" s="20">
        <v>15.8</v>
      </c>
      <c r="AM209" s="20">
        <v>15.8</v>
      </c>
      <c r="AN209" s="20">
        <v>-19.5</v>
      </c>
      <c r="AO209" s="20">
        <v>15.8</v>
      </c>
      <c r="AP209" s="20">
        <v>0</v>
      </c>
      <c r="AQ209" s="20">
        <v>15.8</v>
      </c>
      <c r="AR209" s="20">
        <v>15.8</v>
      </c>
      <c r="AS209" s="1">
        <f t="shared" si="3"/>
      </c>
    </row>
    <row r="210" spans="1:45" ht="12">
      <c r="A210">
        <v>83</v>
      </c>
      <c r="B210" t="s">
        <v>428</v>
      </c>
      <c r="C210" t="s">
        <v>532</v>
      </c>
      <c r="D210">
        <v>7</v>
      </c>
      <c r="E210">
        <v>83007</v>
      </c>
      <c r="F210" s="2">
        <v>9</v>
      </c>
      <c r="G210" s="2">
        <v>1</v>
      </c>
      <c r="H210" s="2">
        <v>3</v>
      </c>
      <c r="I210" s="6">
        <v>7</v>
      </c>
      <c r="J210" t="s">
        <v>37</v>
      </c>
      <c r="K210" s="2">
        <v>9</v>
      </c>
      <c r="L210" s="2">
        <v>1</v>
      </c>
      <c r="M210" s="2">
        <v>0</v>
      </c>
      <c r="N210" s="2">
        <v>0</v>
      </c>
      <c r="O210" s="2">
        <v>0</v>
      </c>
      <c r="P210">
        <v>2433</v>
      </c>
      <c r="Q210" s="20">
        <v>0</v>
      </c>
      <c r="R210" s="24">
        <v>451.7</v>
      </c>
      <c r="S210" s="20">
        <v>51.3</v>
      </c>
      <c r="T210" s="20">
        <v>0</v>
      </c>
      <c r="U210" s="20">
        <v>0</v>
      </c>
      <c r="V210" s="20">
        <v>7.8</v>
      </c>
      <c r="W210" s="20">
        <v>0</v>
      </c>
      <c r="X210" s="20">
        <v>113</v>
      </c>
      <c r="Y210" s="20">
        <v>623.7</v>
      </c>
      <c r="Z210" s="23">
        <v>1</v>
      </c>
      <c r="AA210" s="22">
        <v>1</v>
      </c>
      <c r="AB210" s="22">
        <v>0</v>
      </c>
      <c r="AC210" s="22">
        <v>0</v>
      </c>
      <c r="AD210" s="22">
        <v>0</v>
      </c>
      <c r="AE210" s="20">
        <v>0</v>
      </c>
      <c r="AF210" s="20">
        <v>0</v>
      </c>
      <c r="AG210" s="20">
        <v>31.8</v>
      </c>
      <c r="AH210" s="20">
        <v>19.5</v>
      </c>
      <c r="AI210" s="20">
        <v>0</v>
      </c>
      <c r="AJ210" s="20">
        <v>0</v>
      </c>
      <c r="AK210" s="20">
        <v>0</v>
      </c>
      <c r="AL210" s="20">
        <v>511.1</v>
      </c>
      <c r="AM210" s="20">
        <v>1134.8</v>
      </c>
      <c r="AN210" s="20">
        <v>1021.8</v>
      </c>
      <c r="AO210" s="20">
        <v>1134.8</v>
      </c>
      <c r="AP210" s="20">
        <v>0</v>
      </c>
      <c r="AQ210" s="20">
        <v>510.8</v>
      </c>
      <c r="AR210" s="20">
        <v>511.1</v>
      </c>
      <c r="AS210" s="1">
        <f t="shared" si="3"/>
      </c>
    </row>
    <row r="211" spans="1:45" ht="12">
      <c r="A211">
        <v>83</v>
      </c>
      <c r="B211" t="s">
        <v>428</v>
      </c>
      <c r="C211" t="s">
        <v>532</v>
      </c>
      <c r="D211">
        <v>8</v>
      </c>
      <c r="E211">
        <v>83008</v>
      </c>
      <c r="F211" s="2">
        <v>9</v>
      </c>
      <c r="G211" s="2">
        <v>1</v>
      </c>
      <c r="H211" s="2">
        <v>2</v>
      </c>
      <c r="I211" s="6">
        <v>44</v>
      </c>
      <c r="J211" t="s">
        <v>147</v>
      </c>
      <c r="K211" s="2">
        <v>9</v>
      </c>
      <c r="L211" s="2">
        <v>1</v>
      </c>
      <c r="M211" s="2">
        <v>0</v>
      </c>
      <c r="N211" s="2">
        <v>0</v>
      </c>
      <c r="O211" s="2">
        <v>0</v>
      </c>
      <c r="P211">
        <v>5767</v>
      </c>
      <c r="Q211" s="20">
        <v>0</v>
      </c>
      <c r="R211" s="24">
        <v>216</v>
      </c>
      <c r="S211" s="20">
        <v>78.5</v>
      </c>
      <c r="T211" s="20">
        <v>0</v>
      </c>
      <c r="U211" s="20">
        <v>0</v>
      </c>
      <c r="V211" s="20">
        <v>33.4</v>
      </c>
      <c r="W211" s="20">
        <v>0</v>
      </c>
      <c r="X211" s="20">
        <v>72.5</v>
      </c>
      <c r="Y211" s="20">
        <v>141.9</v>
      </c>
      <c r="Z211" s="23">
        <v>1</v>
      </c>
      <c r="AA211" s="22">
        <v>1</v>
      </c>
      <c r="AB211" s="22">
        <v>0</v>
      </c>
      <c r="AC211" s="22">
        <v>0</v>
      </c>
      <c r="AD211" s="22">
        <v>0</v>
      </c>
      <c r="AE211" s="20">
        <v>0</v>
      </c>
      <c r="AF211" s="20">
        <v>0</v>
      </c>
      <c r="AG211" s="20">
        <v>51.2</v>
      </c>
      <c r="AH211" s="20">
        <v>27.3</v>
      </c>
      <c r="AI211" s="20">
        <v>0</v>
      </c>
      <c r="AJ211" s="20">
        <v>0</v>
      </c>
      <c r="AK211" s="20">
        <v>0</v>
      </c>
      <c r="AL211" s="20">
        <v>327.9</v>
      </c>
      <c r="AM211" s="20">
        <v>469.9</v>
      </c>
      <c r="AN211" s="20">
        <v>397.4</v>
      </c>
      <c r="AO211" s="20">
        <v>469.9</v>
      </c>
      <c r="AP211" s="20">
        <v>0</v>
      </c>
      <c r="AQ211" s="20">
        <v>327.9</v>
      </c>
      <c r="AR211" s="20">
        <v>327.9</v>
      </c>
      <c r="AS211" s="1">
        <f t="shared" si="3"/>
      </c>
    </row>
    <row r="212" spans="1:45" ht="12">
      <c r="A212">
        <v>83</v>
      </c>
      <c r="B212" t="s">
        <v>428</v>
      </c>
      <c r="C212" t="s">
        <v>532</v>
      </c>
      <c r="D212">
        <v>9</v>
      </c>
      <c r="E212">
        <v>83009</v>
      </c>
      <c r="F212" s="2">
        <v>9</v>
      </c>
      <c r="G212" s="2">
        <v>1</v>
      </c>
      <c r="H212" s="2">
        <v>2</v>
      </c>
      <c r="I212" s="6">
        <v>40</v>
      </c>
      <c r="J212" t="s">
        <v>9</v>
      </c>
      <c r="K212" s="2">
        <v>9</v>
      </c>
      <c r="L212" s="2">
        <v>1</v>
      </c>
      <c r="M212" s="2">
        <v>0</v>
      </c>
      <c r="N212" s="2">
        <v>0</v>
      </c>
      <c r="O212" s="2">
        <v>0</v>
      </c>
      <c r="P212">
        <v>5767</v>
      </c>
      <c r="Q212" s="20">
        <v>0</v>
      </c>
      <c r="R212" s="24">
        <v>628.3</v>
      </c>
      <c r="S212" s="20">
        <v>268.5</v>
      </c>
      <c r="T212" s="20">
        <v>123.9</v>
      </c>
      <c r="U212" s="20">
        <v>0</v>
      </c>
      <c r="V212" s="20">
        <v>45.5</v>
      </c>
      <c r="W212" s="20">
        <v>0</v>
      </c>
      <c r="X212" s="20">
        <v>235.9</v>
      </c>
      <c r="Y212" s="20">
        <v>33.2</v>
      </c>
      <c r="Z212" s="23">
        <v>1</v>
      </c>
      <c r="AA212" s="22">
        <v>1</v>
      </c>
      <c r="AB212" s="22">
        <v>0</v>
      </c>
      <c r="AC212" s="22">
        <v>0</v>
      </c>
      <c r="AD212" s="22">
        <v>0</v>
      </c>
      <c r="AE212" s="20">
        <v>0</v>
      </c>
      <c r="AF212" s="20">
        <v>0</v>
      </c>
      <c r="AG212" s="20">
        <v>227.3</v>
      </c>
      <c r="AH212" s="20">
        <v>41.1</v>
      </c>
      <c r="AI212" s="20">
        <v>0</v>
      </c>
      <c r="AJ212" s="20">
        <v>123.9</v>
      </c>
      <c r="AK212" s="20">
        <v>0</v>
      </c>
      <c r="AL212" s="20">
        <v>1066.4</v>
      </c>
      <c r="AM212" s="20">
        <v>1099.7</v>
      </c>
      <c r="AN212" s="20">
        <v>863.8</v>
      </c>
      <c r="AO212" s="20">
        <v>1099.7</v>
      </c>
      <c r="AP212" s="20">
        <v>0</v>
      </c>
      <c r="AQ212" s="20">
        <v>1066.2</v>
      </c>
      <c r="AR212" s="20">
        <v>1066.4</v>
      </c>
      <c r="AS212" s="1">
        <f t="shared" si="3"/>
      </c>
    </row>
    <row r="213" spans="1:45" ht="12">
      <c r="A213">
        <v>83</v>
      </c>
      <c r="B213" t="s">
        <v>428</v>
      </c>
      <c r="C213" t="s">
        <v>532</v>
      </c>
      <c r="D213">
        <v>10</v>
      </c>
      <c r="E213">
        <v>83010</v>
      </c>
      <c r="F213" s="2">
        <v>9</v>
      </c>
      <c r="G213" s="2">
        <v>1</v>
      </c>
      <c r="H213" s="2">
        <v>3</v>
      </c>
      <c r="I213" s="6">
        <v>40</v>
      </c>
      <c r="J213" t="s">
        <v>9</v>
      </c>
      <c r="K213" s="2">
        <v>2</v>
      </c>
      <c r="L213" s="2">
        <v>2</v>
      </c>
      <c r="M213" s="2">
        <v>0</v>
      </c>
      <c r="N213" s="2">
        <v>0</v>
      </c>
      <c r="O213" s="2">
        <v>0</v>
      </c>
      <c r="P213">
        <v>2433</v>
      </c>
      <c r="Q213" s="20">
        <v>0</v>
      </c>
      <c r="R213" s="24">
        <v>0</v>
      </c>
      <c r="S213" s="20">
        <v>5.2</v>
      </c>
      <c r="T213" s="20">
        <v>3.2</v>
      </c>
      <c r="U213" s="20">
        <v>0</v>
      </c>
      <c r="V213" s="20">
        <v>0.2</v>
      </c>
      <c r="W213" s="20">
        <v>0</v>
      </c>
      <c r="X213" s="20">
        <v>1.9</v>
      </c>
      <c r="Y213" s="20">
        <v>241</v>
      </c>
      <c r="Z213" s="23">
        <v>1</v>
      </c>
      <c r="AA213" s="22">
        <v>0</v>
      </c>
      <c r="AB213" s="22">
        <v>1</v>
      </c>
      <c r="AC213" s="22">
        <v>0</v>
      </c>
      <c r="AD213" s="22">
        <v>0</v>
      </c>
      <c r="AE213" s="20">
        <v>0</v>
      </c>
      <c r="AF213" s="20">
        <v>0</v>
      </c>
      <c r="AG213" s="20">
        <v>2.8</v>
      </c>
      <c r="AH213" s="20">
        <v>2.3</v>
      </c>
      <c r="AI213" s="20">
        <v>0</v>
      </c>
      <c r="AJ213" s="20">
        <v>3.2</v>
      </c>
      <c r="AK213" s="20">
        <v>0</v>
      </c>
      <c r="AL213" s="20">
        <v>8.7</v>
      </c>
      <c r="AM213" s="20">
        <v>249.7</v>
      </c>
      <c r="AN213" s="20">
        <v>247.8</v>
      </c>
      <c r="AO213" s="20">
        <v>249.7</v>
      </c>
      <c r="AP213" s="20">
        <v>0</v>
      </c>
      <c r="AQ213" s="20">
        <v>8.6</v>
      </c>
      <c r="AR213" s="20">
        <v>8.7</v>
      </c>
      <c r="AS213" s="1">
        <f t="shared" si="3"/>
      </c>
    </row>
    <row r="214" spans="1:45" ht="12">
      <c r="A214">
        <v>83</v>
      </c>
      <c r="B214" t="s">
        <v>428</v>
      </c>
      <c r="C214" t="s">
        <v>532</v>
      </c>
      <c r="D214">
        <v>11</v>
      </c>
      <c r="E214">
        <v>83011</v>
      </c>
      <c r="F214" s="2">
        <v>9</v>
      </c>
      <c r="G214" s="2">
        <v>1</v>
      </c>
      <c r="H214" s="2">
        <v>2</v>
      </c>
      <c r="I214" s="6">
        <v>40</v>
      </c>
      <c r="J214" t="s">
        <v>9</v>
      </c>
      <c r="K214" s="2">
        <v>8</v>
      </c>
      <c r="L214" s="2">
        <v>1</v>
      </c>
      <c r="M214" s="2">
        <v>0</v>
      </c>
      <c r="N214" s="2">
        <v>0</v>
      </c>
      <c r="O214" s="2">
        <v>0</v>
      </c>
      <c r="P214">
        <v>5767</v>
      </c>
      <c r="Q214" s="20">
        <v>0</v>
      </c>
      <c r="R214" s="24">
        <v>208.4</v>
      </c>
      <c r="S214" s="20">
        <v>79.7</v>
      </c>
      <c r="T214" s="20">
        <v>3.3</v>
      </c>
      <c r="U214" s="20">
        <v>0</v>
      </c>
      <c r="V214" s="20">
        <v>108</v>
      </c>
      <c r="W214" s="20">
        <v>21.4</v>
      </c>
      <c r="X214" s="20">
        <v>93.1</v>
      </c>
      <c r="Y214" s="20">
        <v>0</v>
      </c>
      <c r="Z214" s="23">
        <v>0</v>
      </c>
      <c r="AA214" s="22">
        <v>0</v>
      </c>
      <c r="AB214" s="22">
        <v>0</v>
      </c>
      <c r="AC214" s="22">
        <v>1</v>
      </c>
      <c r="AD214" s="22">
        <v>0</v>
      </c>
      <c r="AE214" s="20">
        <v>0</v>
      </c>
      <c r="AF214" s="20">
        <v>0</v>
      </c>
      <c r="AG214" s="20">
        <v>62.9</v>
      </c>
      <c r="AH214" s="20">
        <v>16.8</v>
      </c>
      <c r="AI214" s="20">
        <v>0</v>
      </c>
      <c r="AJ214" s="20">
        <v>3.3</v>
      </c>
      <c r="AK214" s="20">
        <v>0</v>
      </c>
      <c r="AL214" s="20">
        <v>421</v>
      </c>
      <c r="AM214" s="20">
        <v>421</v>
      </c>
      <c r="AN214" s="20">
        <v>327.9</v>
      </c>
      <c r="AO214" s="20">
        <v>421</v>
      </c>
      <c r="AP214" s="20">
        <v>0</v>
      </c>
      <c r="AQ214" s="20">
        <v>420.8</v>
      </c>
      <c r="AR214" s="20">
        <v>421</v>
      </c>
      <c r="AS214" s="1">
        <f t="shared" si="3"/>
      </c>
    </row>
    <row r="215" spans="1:45" ht="12">
      <c r="A215">
        <v>83</v>
      </c>
      <c r="B215" t="s">
        <v>428</v>
      </c>
      <c r="C215" t="s">
        <v>532</v>
      </c>
      <c r="D215">
        <v>12</v>
      </c>
      <c r="E215">
        <v>83012</v>
      </c>
      <c r="F215" s="2">
        <v>9</v>
      </c>
      <c r="G215" s="2">
        <v>1</v>
      </c>
      <c r="H215" s="2">
        <v>2</v>
      </c>
      <c r="I215" s="6">
        <v>40</v>
      </c>
      <c r="J215" t="s">
        <v>9</v>
      </c>
      <c r="K215" s="2">
        <v>1</v>
      </c>
      <c r="L215" s="2">
        <v>1</v>
      </c>
      <c r="M215" s="2">
        <v>0</v>
      </c>
      <c r="N215" s="2">
        <v>1</v>
      </c>
      <c r="O215" s="2">
        <v>0</v>
      </c>
      <c r="P215">
        <v>5767</v>
      </c>
      <c r="Q215" s="20">
        <v>0</v>
      </c>
      <c r="R215" s="24">
        <v>0</v>
      </c>
      <c r="S215" s="20">
        <v>4.2</v>
      </c>
      <c r="T215" s="20">
        <v>8.5</v>
      </c>
      <c r="U215" s="20">
        <v>0</v>
      </c>
      <c r="V215" s="20">
        <v>11.5</v>
      </c>
      <c r="W215" s="20">
        <v>0</v>
      </c>
      <c r="X215" s="20">
        <v>5.3</v>
      </c>
      <c r="Y215" s="20">
        <v>52.9</v>
      </c>
      <c r="Z215" s="23">
        <v>1</v>
      </c>
      <c r="AA215" s="22">
        <v>0</v>
      </c>
      <c r="AB215" s="22">
        <v>1</v>
      </c>
      <c r="AC215" s="22">
        <v>0</v>
      </c>
      <c r="AD215" s="22">
        <v>0</v>
      </c>
      <c r="AE215" s="20">
        <v>0</v>
      </c>
      <c r="AF215" s="20">
        <v>0</v>
      </c>
      <c r="AG215" s="20">
        <v>0</v>
      </c>
      <c r="AH215" s="20">
        <v>4.2</v>
      </c>
      <c r="AI215" s="20">
        <v>0</v>
      </c>
      <c r="AJ215" s="20">
        <v>8.5</v>
      </c>
      <c r="AK215" s="20">
        <v>0</v>
      </c>
      <c r="AL215" s="20">
        <v>24.4</v>
      </c>
      <c r="AM215" s="20">
        <v>77.3</v>
      </c>
      <c r="AN215" s="20">
        <v>72</v>
      </c>
      <c r="AO215" s="20">
        <v>77.3</v>
      </c>
      <c r="AP215" s="20">
        <v>0</v>
      </c>
      <c r="AQ215" s="20">
        <v>24.2</v>
      </c>
      <c r="AR215" s="20">
        <v>24.4</v>
      </c>
      <c r="AS215" s="1">
        <f t="shared" si="3"/>
      </c>
    </row>
    <row r="216" spans="1:45" ht="12">
      <c r="A216">
        <v>83</v>
      </c>
      <c r="B216" t="s">
        <v>428</v>
      </c>
      <c r="C216" t="s">
        <v>532</v>
      </c>
      <c r="D216">
        <v>13</v>
      </c>
      <c r="E216">
        <v>83013</v>
      </c>
      <c r="F216" s="2">
        <v>9</v>
      </c>
      <c r="G216" s="2">
        <v>1</v>
      </c>
      <c r="H216" s="2">
        <v>2</v>
      </c>
      <c r="I216" s="6">
        <v>40</v>
      </c>
      <c r="J216" t="s">
        <v>9</v>
      </c>
      <c r="K216" s="2">
        <v>6</v>
      </c>
      <c r="L216" s="2">
        <v>1</v>
      </c>
      <c r="M216" s="2">
        <v>0</v>
      </c>
      <c r="N216" s="2">
        <v>0</v>
      </c>
      <c r="O216" s="2">
        <v>0</v>
      </c>
      <c r="P216">
        <v>5767</v>
      </c>
      <c r="Q216" s="20">
        <v>0.2</v>
      </c>
      <c r="R216" s="24">
        <v>178.1</v>
      </c>
      <c r="S216" s="20">
        <v>29.6</v>
      </c>
      <c r="T216" s="20">
        <v>0</v>
      </c>
      <c r="U216" s="20">
        <v>0</v>
      </c>
      <c r="V216" s="20">
        <v>13.7</v>
      </c>
      <c r="W216" s="20">
        <v>0</v>
      </c>
      <c r="X216" s="20">
        <v>49</v>
      </c>
      <c r="Y216" s="20">
        <v>115.3</v>
      </c>
      <c r="Z216" s="23">
        <v>1</v>
      </c>
      <c r="AA216" s="22">
        <v>1</v>
      </c>
      <c r="AB216" s="22">
        <v>0</v>
      </c>
      <c r="AC216" s="22">
        <v>0</v>
      </c>
      <c r="AD216" s="22">
        <v>0</v>
      </c>
      <c r="AE216" s="20">
        <v>0.2</v>
      </c>
      <c r="AF216" s="20">
        <v>0</v>
      </c>
      <c r="AG216" s="20">
        <v>22.4</v>
      </c>
      <c r="AH216" s="20">
        <v>7.2</v>
      </c>
      <c r="AI216" s="20">
        <v>0</v>
      </c>
      <c r="AJ216" s="20">
        <v>0</v>
      </c>
      <c r="AK216" s="20">
        <v>5.5</v>
      </c>
      <c r="AL216" s="20">
        <v>221.7</v>
      </c>
      <c r="AM216" s="20">
        <v>336.9</v>
      </c>
      <c r="AN216" s="20">
        <v>288.1</v>
      </c>
      <c r="AO216" s="20">
        <v>337.1</v>
      </c>
      <c r="AP216" s="20">
        <v>0</v>
      </c>
      <c r="AQ216" s="20">
        <v>221.4</v>
      </c>
      <c r="AR216" s="20">
        <v>221.5</v>
      </c>
      <c r="AS216" s="1">
        <f t="shared" si="3"/>
      </c>
    </row>
    <row r="217" spans="1:45" ht="12">
      <c r="A217">
        <v>83</v>
      </c>
      <c r="B217" t="s">
        <v>428</v>
      </c>
      <c r="C217" t="s">
        <v>532</v>
      </c>
      <c r="D217">
        <v>14</v>
      </c>
      <c r="E217">
        <v>83014</v>
      </c>
      <c r="F217" s="2">
        <v>9</v>
      </c>
      <c r="G217" s="2">
        <v>1</v>
      </c>
      <c r="H217" s="2">
        <v>2</v>
      </c>
      <c r="I217" s="6">
        <v>40</v>
      </c>
      <c r="J217" t="s">
        <v>9</v>
      </c>
      <c r="K217" s="2">
        <v>5</v>
      </c>
      <c r="L217" s="2">
        <v>2</v>
      </c>
      <c r="M217" s="2">
        <v>1</v>
      </c>
      <c r="N217" s="2">
        <v>0</v>
      </c>
      <c r="O217" s="2">
        <v>0</v>
      </c>
      <c r="P217">
        <v>5767</v>
      </c>
      <c r="Q217" s="20">
        <v>8.9</v>
      </c>
      <c r="R217" s="24">
        <v>83.3</v>
      </c>
      <c r="S217" s="20">
        <v>30</v>
      </c>
      <c r="T217" s="20">
        <v>2.2</v>
      </c>
      <c r="U217" s="20">
        <v>0</v>
      </c>
      <c r="V217" s="20">
        <v>27</v>
      </c>
      <c r="W217" s="20">
        <v>0</v>
      </c>
      <c r="X217" s="20">
        <v>3.5</v>
      </c>
      <c r="Y217" s="20">
        <v>0</v>
      </c>
      <c r="Z217" s="23">
        <v>0</v>
      </c>
      <c r="AA217" s="22">
        <v>0</v>
      </c>
      <c r="AB217" s="22">
        <v>0</v>
      </c>
      <c r="AC217" s="22">
        <v>1</v>
      </c>
      <c r="AD217" s="22">
        <v>0</v>
      </c>
      <c r="AE217" s="20">
        <v>2.8</v>
      </c>
      <c r="AF217" s="20">
        <v>0</v>
      </c>
      <c r="AG217" s="20">
        <v>30</v>
      </c>
      <c r="AH217" s="20">
        <v>0</v>
      </c>
      <c r="AI217" s="20">
        <v>0</v>
      </c>
      <c r="AJ217" s="20">
        <v>2.2</v>
      </c>
      <c r="AK217" s="20">
        <v>3.7</v>
      </c>
      <c r="AL217" s="20">
        <v>151.6</v>
      </c>
      <c r="AM217" s="20">
        <v>142.7</v>
      </c>
      <c r="AN217" s="20">
        <v>148.1</v>
      </c>
      <c r="AO217" s="20">
        <v>151.6</v>
      </c>
      <c r="AP217" s="20">
        <v>0</v>
      </c>
      <c r="AQ217" s="20">
        <v>142.5</v>
      </c>
      <c r="AR217" s="20">
        <v>142.7</v>
      </c>
      <c r="AS217" s="1">
        <f t="shared" si="3"/>
      </c>
    </row>
    <row r="218" spans="1:45" ht="12">
      <c r="A218">
        <v>83</v>
      </c>
      <c r="B218" t="s">
        <v>428</v>
      </c>
      <c r="C218" t="s">
        <v>532</v>
      </c>
      <c r="D218">
        <v>15</v>
      </c>
      <c r="E218">
        <v>83015</v>
      </c>
      <c r="F218" s="2">
        <v>9</v>
      </c>
      <c r="G218" s="2">
        <v>1</v>
      </c>
      <c r="H218" s="2">
        <v>3</v>
      </c>
      <c r="I218" s="6">
        <v>44</v>
      </c>
      <c r="J218" t="s">
        <v>147</v>
      </c>
      <c r="K218" s="2">
        <v>7</v>
      </c>
      <c r="L218" s="2">
        <v>1</v>
      </c>
      <c r="M218" s="2">
        <v>0</v>
      </c>
      <c r="N218" s="2">
        <v>0</v>
      </c>
      <c r="O218" s="2">
        <v>0</v>
      </c>
      <c r="P218">
        <v>2433</v>
      </c>
      <c r="Q218" s="20">
        <v>0</v>
      </c>
      <c r="R218" s="24">
        <v>596.5</v>
      </c>
      <c r="S218" s="20">
        <v>76.6</v>
      </c>
      <c r="T218" s="20">
        <v>38.5</v>
      </c>
      <c r="U218" s="20">
        <v>0</v>
      </c>
      <c r="V218" s="20">
        <v>32</v>
      </c>
      <c r="W218" s="20">
        <v>5.1</v>
      </c>
      <c r="X218" s="20">
        <v>165.7</v>
      </c>
      <c r="Y218" s="20">
        <v>372.5</v>
      </c>
      <c r="Z218" s="23">
        <v>1</v>
      </c>
      <c r="AA218" s="22">
        <v>1</v>
      </c>
      <c r="AB218" s="22">
        <v>0</v>
      </c>
      <c r="AC218" s="22">
        <v>0</v>
      </c>
      <c r="AD218" s="22">
        <v>0</v>
      </c>
      <c r="AE218" s="20">
        <v>0</v>
      </c>
      <c r="AF218" s="20">
        <v>0</v>
      </c>
      <c r="AG218" s="20">
        <v>62.9</v>
      </c>
      <c r="AH218" s="20">
        <v>13.7</v>
      </c>
      <c r="AI218" s="20">
        <v>0</v>
      </c>
      <c r="AJ218" s="20">
        <v>38.3</v>
      </c>
      <c r="AK218" s="20">
        <v>4.1</v>
      </c>
      <c r="AL218" s="20">
        <v>748.9</v>
      </c>
      <c r="AM218" s="20">
        <v>1121.5</v>
      </c>
      <c r="AN218" s="20">
        <v>955.8</v>
      </c>
      <c r="AO218" s="20">
        <v>1121.5</v>
      </c>
      <c r="AP218" s="20">
        <v>0</v>
      </c>
      <c r="AQ218" s="20">
        <v>748.7</v>
      </c>
      <c r="AR218" s="20">
        <v>748.9</v>
      </c>
      <c r="AS218" s="1">
        <f t="shared" si="3"/>
      </c>
    </row>
    <row r="219" spans="1:45" ht="12">
      <c r="A219">
        <v>83</v>
      </c>
      <c r="B219" t="s">
        <v>428</v>
      </c>
      <c r="C219" t="s">
        <v>532</v>
      </c>
      <c r="D219">
        <v>16</v>
      </c>
      <c r="E219">
        <v>83016</v>
      </c>
      <c r="F219" s="2">
        <v>9</v>
      </c>
      <c r="G219" s="2">
        <v>1</v>
      </c>
      <c r="H219" s="2">
        <v>2</v>
      </c>
      <c r="I219" s="6">
        <v>44</v>
      </c>
      <c r="J219" t="s">
        <v>147</v>
      </c>
      <c r="K219" s="2">
        <v>9</v>
      </c>
      <c r="L219" s="2">
        <v>1</v>
      </c>
      <c r="M219" s="2">
        <v>0</v>
      </c>
      <c r="N219" s="2">
        <v>0</v>
      </c>
      <c r="O219" s="2">
        <v>0</v>
      </c>
      <c r="P219">
        <v>5767</v>
      </c>
      <c r="Q219" s="20">
        <v>0</v>
      </c>
      <c r="R219" s="24">
        <v>481.3</v>
      </c>
      <c r="S219" s="20">
        <v>99.6</v>
      </c>
      <c r="T219" s="20">
        <v>22.2</v>
      </c>
      <c r="U219" s="20">
        <v>0</v>
      </c>
      <c r="V219" s="20">
        <v>40.4</v>
      </c>
      <c r="W219" s="20">
        <v>5.3</v>
      </c>
      <c r="X219" s="20">
        <v>143.5</v>
      </c>
      <c r="Y219" s="20">
        <v>3372.7</v>
      </c>
      <c r="Z219" s="23">
        <v>1</v>
      </c>
      <c r="AA219" s="22">
        <v>1</v>
      </c>
      <c r="AB219" s="22">
        <v>0</v>
      </c>
      <c r="AC219" s="22">
        <v>0</v>
      </c>
      <c r="AD219" s="22">
        <v>0</v>
      </c>
      <c r="AE219" s="20">
        <v>0</v>
      </c>
      <c r="AF219" s="20">
        <v>0</v>
      </c>
      <c r="AG219" s="20">
        <v>84.5</v>
      </c>
      <c r="AH219" s="20">
        <v>15.1</v>
      </c>
      <c r="AI219" s="20">
        <v>0</v>
      </c>
      <c r="AJ219" s="20">
        <v>22.2</v>
      </c>
      <c r="AK219" s="20">
        <v>0</v>
      </c>
      <c r="AL219" s="20">
        <v>648.9</v>
      </c>
      <c r="AM219" s="20">
        <v>4021.7</v>
      </c>
      <c r="AN219" s="20">
        <v>3878.2</v>
      </c>
      <c r="AO219" s="20">
        <v>4021.7</v>
      </c>
      <c r="AP219" s="20">
        <v>0</v>
      </c>
      <c r="AQ219" s="20">
        <v>648.8</v>
      </c>
      <c r="AR219" s="20">
        <v>648.9</v>
      </c>
      <c r="AS219" s="1">
        <f t="shared" si="3"/>
      </c>
    </row>
    <row r="220" spans="1:45" ht="12">
      <c r="A220">
        <v>83</v>
      </c>
      <c r="B220" t="s">
        <v>428</v>
      </c>
      <c r="C220" t="s">
        <v>532</v>
      </c>
      <c r="D220">
        <v>17</v>
      </c>
      <c r="E220">
        <v>83017</v>
      </c>
      <c r="F220" s="2">
        <v>9</v>
      </c>
      <c r="G220" s="2">
        <v>2</v>
      </c>
      <c r="H220" s="2">
        <v>4</v>
      </c>
      <c r="I220" s="6">
        <v>98</v>
      </c>
      <c r="J220" t="s">
        <v>640</v>
      </c>
      <c r="K220" s="2">
        <v>5</v>
      </c>
      <c r="L220" s="2">
        <v>2</v>
      </c>
      <c r="M220" s="2">
        <v>0</v>
      </c>
      <c r="N220" s="2">
        <v>0</v>
      </c>
      <c r="O220" s="2">
        <v>0</v>
      </c>
      <c r="P220">
        <v>4167</v>
      </c>
      <c r="Q220" s="20">
        <v>0</v>
      </c>
      <c r="R220" s="24">
        <v>45.4</v>
      </c>
      <c r="S220" s="20">
        <v>10.5</v>
      </c>
      <c r="T220" s="20">
        <v>11.4</v>
      </c>
      <c r="U220" s="20">
        <v>0</v>
      </c>
      <c r="V220" s="20">
        <v>2.2</v>
      </c>
      <c r="W220" s="20">
        <v>0</v>
      </c>
      <c r="X220" s="20">
        <v>15.4</v>
      </c>
      <c r="Y220" s="20">
        <v>0</v>
      </c>
      <c r="Z220" s="23">
        <v>0</v>
      </c>
      <c r="AA220" s="22">
        <v>0</v>
      </c>
      <c r="AB220" s="22">
        <v>0</v>
      </c>
      <c r="AC220" s="22">
        <v>1</v>
      </c>
      <c r="AD220" s="22">
        <v>0</v>
      </c>
      <c r="AE220" s="20">
        <v>0</v>
      </c>
      <c r="AF220" s="20">
        <v>0</v>
      </c>
      <c r="AG220" s="20">
        <v>10.2</v>
      </c>
      <c r="AH220" s="20">
        <v>0.3</v>
      </c>
      <c r="AI220" s="20">
        <v>0</v>
      </c>
      <c r="AJ220" s="20">
        <v>11.4</v>
      </c>
      <c r="AK220" s="20">
        <v>0</v>
      </c>
      <c r="AL220" s="20">
        <v>69.7</v>
      </c>
      <c r="AM220" s="20">
        <v>69.7</v>
      </c>
      <c r="AN220" s="20">
        <v>54.3</v>
      </c>
      <c r="AO220" s="20">
        <v>69.7</v>
      </c>
      <c r="AP220" s="20">
        <v>0</v>
      </c>
      <c r="AQ220" s="20">
        <v>69.5</v>
      </c>
      <c r="AR220" s="20">
        <v>69.7</v>
      </c>
      <c r="AS220" s="1">
        <f t="shared" si="3"/>
      </c>
    </row>
    <row r="221" spans="1:45" ht="12">
      <c r="A221">
        <v>83</v>
      </c>
      <c r="B221" t="s">
        <v>428</v>
      </c>
      <c r="C221" t="s">
        <v>532</v>
      </c>
      <c r="D221">
        <v>18</v>
      </c>
      <c r="E221">
        <v>83018</v>
      </c>
      <c r="F221" s="2">
        <v>9</v>
      </c>
      <c r="G221" s="2">
        <v>1</v>
      </c>
      <c r="H221" s="2">
        <v>3</v>
      </c>
      <c r="I221" s="6">
        <v>69</v>
      </c>
      <c r="J221" t="s">
        <v>744</v>
      </c>
      <c r="K221" s="2">
        <v>5</v>
      </c>
      <c r="L221" s="2">
        <v>2</v>
      </c>
      <c r="M221" s="2">
        <v>0</v>
      </c>
      <c r="N221" s="2">
        <v>0</v>
      </c>
      <c r="O221" s="2">
        <v>0</v>
      </c>
      <c r="P221">
        <v>2433</v>
      </c>
      <c r="Q221" s="20">
        <v>0</v>
      </c>
      <c r="R221" s="24">
        <v>0</v>
      </c>
      <c r="S221" s="20">
        <v>16.4</v>
      </c>
      <c r="T221" s="20">
        <v>0</v>
      </c>
      <c r="U221" s="20">
        <v>0</v>
      </c>
      <c r="V221" s="20">
        <v>17.5</v>
      </c>
      <c r="W221" s="20">
        <v>1</v>
      </c>
      <c r="X221" s="20">
        <v>7.7</v>
      </c>
      <c r="Y221" s="20">
        <v>0</v>
      </c>
      <c r="Z221" s="23">
        <v>0</v>
      </c>
      <c r="AA221" s="22">
        <v>0</v>
      </c>
      <c r="AB221" s="22">
        <v>0</v>
      </c>
      <c r="AC221" s="22">
        <v>0</v>
      </c>
      <c r="AD221" s="22">
        <v>1</v>
      </c>
      <c r="AE221" s="20">
        <v>0</v>
      </c>
      <c r="AF221" s="20">
        <v>0</v>
      </c>
      <c r="AG221" s="20">
        <v>0</v>
      </c>
      <c r="AH221" s="20">
        <v>16.4</v>
      </c>
      <c r="AI221" s="20">
        <v>0</v>
      </c>
      <c r="AJ221" s="20">
        <v>0</v>
      </c>
      <c r="AK221" s="20">
        <v>7.7</v>
      </c>
      <c r="AL221" s="20">
        <v>35</v>
      </c>
      <c r="AM221" s="20">
        <v>35</v>
      </c>
      <c r="AN221" s="20">
        <v>27.3</v>
      </c>
      <c r="AO221" s="20">
        <v>35</v>
      </c>
      <c r="AP221" s="20">
        <v>0</v>
      </c>
      <c r="AQ221" s="20">
        <v>34.9</v>
      </c>
      <c r="AR221" s="20">
        <v>35</v>
      </c>
      <c r="AS221" s="1">
        <f t="shared" si="3"/>
      </c>
    </row>
    <row r="222" spans="1:45" ht="12">
      <c r="A222">
        <v>83</v>
      </c>
      <c r="B222" t="s">
        <v>428</v>
      </c>
      <c r="C222" t="s">
        <v>532</v>
      </c>
      <c r="D222">
        <v>19</v>
      </c>
      <c r="E222">
        <v>83019</v>
      </c>
      <c r="F222" s="2">
        <v>9</v>
      </c>
      <c r="G222" s="2">
        <v>1</v>
      </c>
      <c r="H222" s="2">
        <v>2</v>
      </c>
      <c r="I222" s="6">
        <v>40</v>
      </c>
      <c r="J222" t="s">
        <v>9</v>
      </c>
      <c r="K222" s="2">
        <v>2</v>
      </c>
      <c r="L222" s="2">
        <v>1</v>
      </c>
      <c r="M222" s="2">
        <v>0</v>
      </c>
      <c r="N222" s="2">
        <v>0</v>
      </c>
      <c r="O222" s="2">
        <v>0</v>
      </c>
      <c r="P222">
        <v>5767</v>
      </c>
      <c r="Q222" s="20">
        <v>0</v>
      </c>
      <c r="R222" s="24">
        <v>136.4</v>
      </c>
      <c r="S222" s="20">
        <v>36.2</v>
      </c>
      <c r="T222" s="20">
        <v>0</v>
      </c>
      <c r="U222" s="20">
        <v>0</v>
      </c>
      <c r="V222" s="20">
        <v>14.7</v>
      </c>
      <c r="W222" s="20">
        <v>0</v>
      </c>
      <c r="X222" s="20">
        <v>41.4</v>
      </c>
      <c r="Y222" s="20">
        <v>226.8</v>
      </c>
      <c r="Z222" s="23">
        <v>1</v>
      </c>
      <c r="AA222" s="22">
        <v>1</v>
      </c>
      <c r="AB222" s="22">
        <v>0</v>
      </c>
      <c r="AC222" s="22">
        <v>0</v>
      </c>
      <c r="AD222" s="22">
        <v>0</v>
      </c>
      <c r="AE222" s="20">
        <v>0</v>
      </c>
      <c r="AF222" s="20">
        <v>0</v>
      </c>
      <c r="AG222" s="20">
        <v>30</v>
      </c>
      <c r="AH222" s="20">
        <v>6.2</v>
      </c>
      <c r="AI222" s="20">
        <v>0</v>
      </c>
      <c r="AJ222" s="20">
        <v>0</v>
      </c>
      <c r="AK222" s="20">
        <v>0.5</v>
      </c>
      <c r="AL222" s="20">
        <v>187.3</v>
      </c>
      <c r="AM222" s="20">
        <v>414.2</v>
      </c>
      <c r="AN222" s="20">
        <v>372.8</v>
      </c>
      <c r="AO222" s="20">
        <v>414.2</v>
      </c>
      <c r="AP222" s="20">
        <v>0</v>
      </c>
      <c r="AQ222" s="20">
        <v>187.3</v>
      </c>
      <c r="AR222" s="20">
        <v>187.3</v>
      </c>
      <c r="AS222" s="1">
        <f t="shared" si="3"/>
      </c>
    </row>
    <row r="223" spans="1:45" ht="12">
      <c r="A223">
        <v>83</v>
      </c>
      <c r="B223" t="s">
        <v>428</v>
      </c>
      <c r="C223" t="s">
        <v>532</v>
      </c>
      <c r="D223">
        <v>20</v>
      </c>
      <c r="E223">
        <v>83020</v>
      </c>
      <c r="F223" s="2">
        <v>9</v>
      </c>
      <c r="G223" s="2">
        <v>1</v>
      </c>
      <c r="H223" s="2">
        <v>2</v>
      </c>
      <c r="I223" s="6">
        <v>44</v>
      </c>
      <c r="J223" t="s">
        <v>147</v>
      </c>
      <c r="K223" s="2">
        <v>8</v>
      </c>
      <c r="L223" s="2">
        <v>1</v>
      </c>
      <c r="M223" s="2">
        <v>0</v>
      </c>
      <c r="N223" s="2">
        <v>0</v>
      </c>
      <c r="O223" s="2">
        <v>0</v>
      </c>
      <c r="P223">
        <v>5767</v>
      </c>
      <c r="Q223" s="20">
        <v>0</v>
      </c>
      <c r="R223" s="24">
        <v>0</v>
      </c>
      <c r="S223" s="20">
        <v>62.9</v>
      </c>
      <c r="T223" s="20">
        <v>0.5</v>
      </c>
      <c r="U223" s="20">
        <v>0</v>
      </c>
      <c r="V223" s="20">
        <v>14.7</v>
      </c>
      <c r="W223" s="20">
        <v>0.7</v>
      </c>
      <c r="X223" s="20">
        <v>17.4</v>
      </c>
      <c r="Y223" s="20">
        <v>0</v>
      </c>
      <c r="Z223" s="23">
        <v>0</v>
      </c>
      <c r="AA223" s="22">
        <v>0</v>
      </c>
      <c r="AB223" s="22">
        <v>0</v>
      </c>
      <c r="AC223" s="22">
        <v>0</v>
      </c>
      <c r="AD223" s="22">
        <v>1</v>
      </c>
      <c r="AE223" s="20">
        <v>0</v>
      </c>
      <c r="AF223" s="20">
        <v>0</v>
      </c>
      <c r="AG223" s="20">
        <v>50.7</v>
      </c>
      <c r="AH223" s="20">
        <v>12.2</v>
      </c>
      <c r="AI223" s="20">
        <v>0</v>
      </c>
      <c r="AJ223" s="20">
        <v>0.2</v>
      </c>
      <c r="AK223" s="20">
        <v>0</v>
      </c>
      <c r="AL223" s="20">
        <v>78.9</v>
      </c>
      <c r="AM223" s="20">
        <v>78.9</v>
      </c>
      <c r="AN223" s="20">
        <v>61.5</v>
      </c>
      <c r="AO223" s="20">
        <v>78.9</v>
      </c>
      <c r="AP223" s="20">
        <v>0</v>
      </c>
      <c r="AQ223" s="20">
        <v>78.8</v>
      </c>
      <c r="AR223" s="20">
        <v>78.9</v>
      </c>
      <c r="AS223" s="1">
        <f t="shared" si="3"/>
      </c>
    </row>
    <row r="224" spans="1:45" ht="12">
      <c r="A224">
        <v>83</v>
      </c>
      <c r="B224" t="s">
        <v>428</v>
      </c>
      <c r="C224" t="s">
        <v>532</v>
      </c>
      <c r="D224">
        <v>21</v>
      </c>
      <c r="E224">
        <v>83021</v>
      </c>
      <c r="F224" s="2">
        <v>9</v>
      </c>
      <c r="G224" s="2">
        <v>1</v>
      </c>
      <c r="H224" s="2">
        <v>4</v>
      </c>
      <c r="I224" s="6">
        <v>40</v>
      </c>
      <c r="J224" t="s">
        <v>9</v>
      </c>
      <c r="K224" s="2">
        <v>5</v>
      </c>
      <c r="L224" s="2">
        <v>2</v>
      </c>
      <c r="M224" s="2">
        <v>0</v>
      </c>
      <c r="N224" s="2">
        <v>0</v>
      </c>
      <c r="O224" s="2">
        <v>0</v>
      </c>
      <c r="P224">
        <v>4167</v>
      </c>
      <c r="Q224" s="20">
        <v>0</v>
      </c>
      <c r="R224" s="24">
        <v>0</v>
      </c>
      <c r="S224" s="20">
        <v>51.6</v>
      </c>
      <c r="T224" s="20">
        <v>5.8</v>
      </c>
      <c r="U224" s="20">
        <v>0</v>
      </c>
      <c r="V224" s="20">
        <v>8</v>
      </c>
      <c r="W224" s="20">
        <v>0</v>
      </c>
      <c r="X224" s="20">
        <v>14.4</v>
      </c>
      <c r="Y224" s="20">
        <v>0</v>
      </c>
      <c r="Z224" s="23">
        <v>0</v>
      </c>
      <c r="AA224" s="22">
        <v>0</v>
      </c>
      <c r="AB224" s="22">
        <v>0</v>
      </c>
      <c r="AC224" s="22">
        <v>0</v>
      </c>
      <c r="AD224" s="22">
        <v>1</v>
      </c>
      <c r="AE224" s="20">
        <v>0</v>
      </c>
      <c r="AF224" s="20">
        <v>0</v>
      </c>
      <c r="AG224" s="20">
        <v>40.4</v>
      </c>
      <c r="AH224" s="20">
        <v>11.1</v>
      </c>
      <c r="AI224" s="20">
        <v>0</v>
      </c>
      <c r="AJ224" s="20">
        <v>5.8</v>
      </c>
      <c r="AK224" s="20">
        <v>0</v>
      </c>
      <c r="AL224" s="20">
        <v>65.4</v>
      </c>
      <c r="AM224" s="20">
        <v>65.4</v>
      </c>
      <c r="AN224" s="20">
        <v>51</v>
      </c>
      <c r="AO224" s="20">
        <v>65.4</v>
      </c>
      <c r="AP224" s="20">
        <v>0</v>
      </c>
      <c r="AQ224" s="20">
        <v>65.4</v>
      </c>
      <c r="AR224" s="20">
        <v>65.4</v>
      </c>
      <c r="AS224" s="1">
        <f t="shared" si="3"/>
      </c>
    </row>
    <row r="225" spans="1:45" ht="12">
      <c r="A225">
        <v>83</v>
      </c>
      <c r="B225" t="s">
        <v>428</v>
      </c>
      <c r="C225" t="s">
        <v>532</v>
      </c>
      <c r="D225">
        <v>22</v>
      </c>
      <c r="E225">
        <v>83022</v>
      </c>
      <c r="F225" s="2">
        <v>9</v>
      </c>
      <c r="G225" s="2">
        <v>1</v>
      </c>
      <c r="H225" s="2">
        <v>3</v>
      </c>
      <c r="I225" s="6">
        <v>44</v>
      </c>
      <c r="J225" t="s">
        <v>147</v>
      </c>
      <c r="K225" s="2">
        <v>9</v>
      </c>
      <c r="L225" s="2">
        <v>1</v>
      </c>
      <c r="M225" s="2">
        <v>0</v>
      </c>
      <c r="N225" s="2">
        <v>0</v>
      </c>
      <c r="O225" s="2">
        <v>0</v>
      </c>
      <c r="P225">
        <v>2433</v>
      </c>
      <c r="Q225" s="20">
        <v>0</v>
      </c>
      <c r="R225" s="24">
        <v>94.7</v>
      </c>
      <c r="S225" s="20">
        <v>47.8</v>
      </c>
      <c r="T225" s="20">
        <v>40.8</v>
      </c>
      <c r="U225" s="20">
        <v>0</v>
      </c>
      <c r="V225" s="20">
        <v>32.1</v>
      </c>
      <c r="W225" s="20">
        <v>0</v>
      </c>
      <c r="X225" s="20">
        <v>47.6</v>
      </c>
      <c r="Y225" s="20">
        <v>433.4</v>
      </c>
      <c r="Z225" s="23">
        <v>1</v>
      </c>
      <c r="AA225" s="22">
        <v>1</v>
      </c>
      <c r="AB225" s="22">
        <v>0</v>
      </c>
      <c r="AC225" s="22">
        <v>0</v>
      </c>
      <c r="AD225" s="22">
        <v>0</v>
      </c>
      <c r="AE225" s="20">
        <v>0</v>
      </c>
      <c r="AF225" s="20">
        <v>0</v>
      </c>
      <c r="AG225" s="20">
        <v>36</v>
      </c>
      <c r="AH225" s="20">
        <v>11.7</v>
      </c>
      <c r="AI225" s="20">
        <v>0</v>
      </c>
      <c r="AJ225" s="20">
        <v>40.8</v>
      </c>
      <c r="AK225" s="20">
        <v>0</v>
      </c>
      <c r="AL225" s="20">
        <v>215.5</v>
      </c>
      <c r="AM225" s="20">
        <v>648.9</v>
      </c>
      <c r="AN225" s="20">
        <v>601.3</v>
      </c>
      <c r="AO225" s="20">
        <v>648.9</v>
      </c>
      <c r="AP225" s="20">
        <v>0</v>
      </c>
      <c r="AQ225" s="20">
        <v>215.4</v>
      </c>
      <c r="AR225" s="20">
        <v>215.5</v>
      </c>
      <c r="AS225" s="1">
        <f t="shared" si="3"/>
      </c>
    </row>
    <row r="226" spans="1:45" ht="12">
      <c r="A226">
        <v>83</v>
      </c>
      <c r="B226" t="s">
        <v>428</v>
      </c>
      <c r="C226" t="s">
        <v>532</v>
      </c>
      <c r="D226">
        <v>23</v>
      </c>
      <c r="E226">
        <v>83023</v>
      </c>
      <c r="F226" s="2">
        <v>9</v>
      </c>
      <c r="G226" s="2">
        <v>1</v>
      </c>
      <c r="H226" s="2">
        <v>2</v>
      </c>
      <c r="I226" s="6">
        <v>40</v>
      </c>
      <c r="J226" t="s">
        <v>9</v>
      </c>
      <c r="K226" s="2">
        <v>1</v>
      </c>
      <c r="L226" s="2">
        <v>2</v>
      </c>
      <c r="M226" s="2">
        <v>0</v>
      </c>
      <c r="N226" s="2">
        <v>0</v>
      </c>
      <c r="O226" s="2">
        <v>0</v>
      </c>
      <c r="P226">
        <v>5767</v>
      </c>
      <c r="Q226" s="20">
        <v>0</v>
      </c>
      <c r="R226" s="24">
        <v>87.1</v>
      </c>
      <c r="S226" s="20">
        <v>48.7</v>
      </c>
      <c r="T226" s="20">
        <v>0</v>
      </c>
      <c r="U226" s="20">
        <v>0</v>
      </c>
      <c r="V226" s="20">
        <v>9.1</v>
      </c>
      <c r="W226" s="20">
        <v>0</v>
      </c>
      <c r="X226" s="20">
        <v>32</v>
      </c>
      <c r="Y226" s="20">
        <v>88.5</v>
      </c>
      <c r="Z226" s="23">
        <v>1</v>
      </c>
      <c r="AA226" s="22">
        <v>1</v>
      </c>
      <c r="AB226" s="22">
        <v>0</v>
      </c>
      <c r="AC226" s="22">
        <v>0</v>
      </c>
      <c r="AD226" s="22">
        <v>0</v>
      </c>
      <c r="AE226" s="20">
        <v>0</v>
      </c>
      <c r="AF226" s="20">
        <v>0</v>
      </c>
      <c r="AG226" s="20">
        <v>42.7</v>
      </c>
      <c r="AH226" s="20">
        <v>6</v>
      </c>
      <c r="AI226" s="20">
        <v>0</v>
      </c>
      <c r="AJ226" s="20">
        <v>0</v>
      </c>
      <c r="AK226" s="20">
        <v>0</v>
      </c>
      <c r="AL226" s="20">
        <v>145</v>
      </c>
      <c r="AM226" s="20">
        <v>233.6</v>
      </c>
      <c r="AN226" s="20">
        <v>201.6</v>
      </c>
      <c r="AO226" s="20">
        <v>233.6</v>
      </c>
      <c r="AP226" s="20">
        <v>0</v>
      </c>
      <c r="AQ226" s="20">
        <v>144.9</v>
      </c>
      <c r="AR226" s="20">
        <v>145</v>
      </c>
      <c r="AS226" s="1">
        <f t="shared" si="3"/>
      </c>
    </row>
    <row r="227" spans="1:45" ht="12">
      <c r="A227">
        <v>83</v>
      </c>
      <c r="B227" t="s">
        <v>428</v>
      </c>
      <c r="C227" t="s">
        <v>532</v>
      </c>
      <c r="D227">
        <v>24</v>
      </c>
      <c r="E227">
        <v>83024</v>
      </c>
      <c r="F227" s="2">
        <v>9</v>
      </c>
      <c r="G227" s="2">
        <v>1</v>
      </c>
      <c r="H227" s="2">
        <v>3</v>
      </c>
      <c r="I227" s="6">
        <v>44</v>
      </c>
      <c r="J227" t="s">
        <v>147</v>
      </c>
      <c r="K227" s="2">
        <v>7</v>
      </c>
      <c r="L227" s="2">
        <v>1</v>
      </c>
      <c r="M227" s="2">
        <v>0</v>
      </c>
      <c r="N227" s="2">
        <v>0</v>
      </c>
      <c r="O227" s="2">
        <v>0</v>
      </c>
      <c r="P227">
        <v>2433</v>
      </c>
      <c r="Q227" s="20">
        <v>0</v>
      </c>
      <c r="R227" s="24">
        <v>613.2</v>
      </c>
      <c r="S227" s="20">
        <v>50.7</v>
      </c>
      <c r="T227" s="20">
        <v>14.6</v>
      </c>
      <c r="U227" s="20">
        <v>0</v>
      </c>
      <c r="V227" s="20">
        <v>23</v>
      </c>
      <c r="W227" s="20">
        <v>0</v>
      </c>
      <c r="X227" s="20">
        <v>155.2</v>
      </c>
      <c r="Y227" s="20">
        <v>380.6</v>
      </c>
      <c r="Z227" s="23">
        <v>1</v>
      </c>
      <c r="AA227" s="22">
        <v>1</v>
      </c>
      <c r="AB227" s="22">
        <v>0</v>
      </c>
      <c r="AC227" s="22">
        <v>0</v>
      </c>
      <c r="AD227" s="22">
        <v>0</v>
      </c>
      <c r="AE227" s="20">
        <v>0</v>
      </c>
      <c r="AF227" s="20">
        <v>0</v>
      </c>
      <c r="AG227" s="20">
        <v>38.6</v>
      </c>
      <c r="AH227" s="20">
        <v>12.1</v>
      </c>
      <c r="AI227" s="20">
        <v>0</v>
      </c>
      <c r="AJ227" s="20">
        <v>14.6</v>
      </c>
      <c r="AK227" s="20">
        <v>7.5</v>
      </c>
      <c r="AL227" s="20">
        <v>701.6</v>
      </c>
      <c r="AM227" s="20">
        <v>1082.3</v>
      </c>
      <c r="AN227" s="20">
        <v>927.1</v>
      </c>
      <c r="AO227" s="20">
        <v>1082.3</v>
      </c>
      <c r="AP227" s="20">
        <v>0</v>
      </c>
      <c r="AQ227" s="20">
        <v>701.5</v>
      </c>
      <c r="AR227" s="20">
        <v>701.6</v>
      </c>
      <c r="AS227" s="1">
        <f t="shared" si="3"/>
      </c>
    </row>
    <row r="228" spans="1:45" ht="12">
      <c r="A228">
        <v>83</v>
      </c>
      <c r="B228" t="s">
        <v>428</v>
      </c>
      <c r="C228" t="s">
        <v>532</v>
      </c>
      <c r="D228">
        <v>25</v>
      </c>
      <c r="E228">
        <v>83025</v>
      </c>
      <c r="F228" s="2">
        <v>9</v>
      </c>
      <c r="G228" s="2">
        <v>1</v>
      </c>
      <c r="H228" s="2">
        <v>4</v>
      </c>
      <c r="I228" s="6">
        <v>6</v>
      </c>
      <c r="J228" t="s">
        <v>286</v>
      </c>
      <c r="K228" s="2">
        <v>8</v>
      </c>
      <c r="L228" s="2">
        <v>2</v>
      </c>
      <c r="M228" s="2">
        <v>0</v>
      </c>
      <c r="N228" s="2">
        <v>0</v>
      </c>
      <c r="O228" s="2">
        <v>0</v>
      </c>
      <c r="P228">
        <v>4167</v>
      </c>
      <c r="Q228" s="20">
        <v>0</v>
      </c>
      <c r="R228" s="24">
        <v>53</v>
      </c>
      <c r="S228" s="20">
        <v>3</v>
      </c>
      <c r="T228" s="20">
        <v>0</v>
      </c>
      <c r="U228" s="20">
        <v>237.1</v>
      </c>
      <c r="V228" s="20">
        <v>63.1</v>
      </c>
      <c r="W228" s="20">
        <v>0</v>
      </c>
      <c r="X228" s="20">
        <v>78.8</v>
      </c>
      <c r="Y228" s="20">
        <v>0</v>
      </c>
      <c r="Z228" s="23">
        <v>0</v>
      </c>
      <c r="AA228" s="22">
        <v>0</v>
      </c>
      <c r="AB228" s="22">
        <v>0</v>
      </c>
      <c r="AC228" s="22">
        <v>1</v>
      </c>
      <c r="AD228" s="22">
        <v>0</v>
      </c>
      <c r="AE228" s="20">
        <v>0</v>
      </c>
      <c r="AF228" s="20">
        <v>0</v>
      </c>
      <c r="AG228" s="20">
        <v>0</v>
      </c>
      <c r="AH228" s="20">
        <v>3</v>
      </c>
      <c r="AI228" s="20">
        <v>0</v>
      </c>
      <c r="AJ228" s="20">
        <v>0</v>
      </c>
      <c r="AK228" s="20">
        <v>3.1</v>
      </c>
      <c r="AL228" s="20">
        <v>356.4</v>
      </c>
      <c r="AM228" s="20">
        <v>356.4</v>
      </c>
      <c r="AN228" s="20">
        <v>277.6</v>
      </c>
      <c r="AO228" s="20">
        <v>356.4</v>
      </c>
      <c r="AP228" s="20">
        <v>0</v>
      </c>
      <c r="AQ228" s="20">
        <v>356.2</v>
      </c>
      <c r="AR228" s="20">
        <v>356.4</v>
      </c>
      <c r="AS228" s="1">
        <f t="shared" si="3"/>
      </c>
    </row>
    <row r="229" spans="1:45" ht="12">
      <c r="A229">
        <v>83</v>
      </c>
      <c r="B229" t="s">
        <v>428</v>
      </c>
      <c r="C229" t="s">
        <v>532</v>
      </c>
      <c r="D229">
        <v>26</v>
      </c>
      <c r="E229">
        <v>83026</v>
      </c>
      <c r="F229" s="2">
        <v>9</v>
      </c>
      <c r="G229" s="2">
        <v>1</v>
      </c>
      <c r="H229" s="2">
        <v>2</v>
      </c>
      <c r="I229" s="6">
        <v>40</v>
      </c>
      <c r="J229" t="s">
        <v>9</v>
      </c>
      <c r="K229" s="2">
        <v>2</v>
      </c>
      <c r="L229" s="2">
        <v>1</v>
      </c>
      <c r="M229" s="2">
        <v>0</v>
      </c>
      <c r="N229" s="2">
        <v>0</v>
      </c>
      <c r="O229" s="2">
        <v>0</v>
      </c>
      <c r="P229">
        <v>5767</v>
      </c>
      <c r="Q229" s="20">
        <v>2.2</v>
      </c>
      <c r="R229" s="24">
        <v>30.3</v>
      </c>
      <c r="S229" s="20">
        <v>23.9</v>
      </c>
      <c r="T229" s="20">
        <v>7.2</v>
      </c>
      <c r="U229" s="20">
        <v>0</v>
      </c>
      <c r="V229" s="20">
        <v>15.8</v>
      </c>
      <c r="W229" s="20">
        <v>0</v>
      </c>
      <c r="X229" s="20">
        <v>17.1</v>
      </c>
      <c r="Y229" s="20">
        <v>343</v>
      </c>
      <c r="Z229" s="23">
        <v>1</v>
      </c>
      <c r="AA229" s="22">
        <v>1</v>
      </c>
      <c r="AB229" s="22">
        <v>0</v>
      </c>
      <c r="AC229" s="22">
        <v>0</v>
      </c>
      <c r="AD229" s="22">
        <v>0</v>
      </c>
      <c r="AE229" s="20">
        <v>2.2</v>
      </c>
      <c r="AF229" s="20">
        <v>0</v>
      </c>
      <c r="AG229" s="20">
        <v>18.9</v>
      </c>
      <c r="AH229" s="20">
        <v>5</v>
      </c>
      <c r="AI229" s="20">
        <v>0</v>
      </c>
      <c r="AJ229" s="20">
        <v>7.2</v>
      </c>
      <c r="AK229" s="20">
        <v>0</v>
      </c>
      <c r="AL229" s="20">
        <v>79.5</v>
      </c>
      <c r="AM229" s="20">
        <v>420.3</v>
      </c>
      <c r="AN229" s="20">
        <v>405.4</v>
      </c>
      <c r="AO229" s="20">
        <v>422.5</v>
      </c>
      <c r="AP229" s="20">
        <v>0</v>
      </c>
      <c r="AQ229" s="20">
        <v>77.2</v>
      </c>
      <c r="AR229" s="20">
        <v>77.3</v>
      </c>
      <c r="AS229" s="1">
        <f t="shared" si="3"/>
      </c>
    </row>
    <row r="230" spans="1:45" ht="12">
      <c r="A230">
        <v>83</v>
      </c>
      <c r="B230" t="s">
        <v>428</v>
      </c>
      <c r="C230" t="s">
        <v>532</v>
      </c>
      <c r="D230">
        <v>27</v>
      </c>
      <c r="E230">
        <v>83027</v>
      </c>
      <c r="F230" s="2">
        <v>9</v>
      </c>
      <c r="G230" s="2">
        <v>1</v>
      </c>
      <c r="H230" s="2">
        <v>3</v>
      </c>
      <c r="I230" s="6">
        <v>40</v>
      </c>
      <c r="J230" t="s">
        <v>9</v>
      </c>
      <c r="K230" s="2">
        <v>9</v>
      </c>
      <c r="L230" s="2">
        <v>2</v>
      </c>
      <c r="M230" s="2">
        <v>0</v>
      </c>
      <c r="N230" s="2">
        <v>0</v>
      </c>
      <c r="O230" s="2">
        <v>0</v>
      </c>
      <c r="P230">
        <v>2433</v>
      </c>
      <c r="Q230" s="20">
        <v>0</v>
      </c>
      <c r="R230" s="24">
        <v>0</v>
      </c>
      <c r="S230" s="20">
        <v>121.2</v>
      </c>
      <c r="T230" s="20">
        <v>73</v>
      </c>
      <c r="U230" s="20">
        <v>0</v>
      </c>
      <c r="V230" s="20">
        <v>26.3</v>
      </c>
      <c r="W230" s="20">
        <v>0</v>
      </c>
      <c r="X230" s="20">
        <v>48.8</v>
      </c>
      <c r="Y230" s="20">
        <v>85.5</v>
      </c>
      <c r="Z230" s="23">
        <v>1</v>
      </c>
      <c r="AA230" s="22">
        <v>0</v>
      </c>
      <c r="AB230" s="22">
        <v>1</v>
      </c>
      <c r="AC230" s="22">
        <v>0</v>
      </c>
      <c r="AD230" s="22">
        <v>0</v>
      </c>
      <c r="AE230" s="20">
        <v>0</v>
      </c>
      <c r="AF230" s="20">
        <v>0</v>
      </c>
      <c r="AG230" s="20">
        <v>51.1</v>
      </c>
      <c r="AH230" s="20">
        <v>21.9</v>
      </c>
      <c r="AI230" s="20">
        <v>0</v>
      </c>
      <c r="AJ230" s="20">
        <v>0</v>
      </c>
      <c r="AK230" s="20">
        <v>0</v>
      </c>
      <c r="AL230" s="20">
        <v>220.6</v>
      </c>
      <c r="AM230" s="20">
        <v>306.1</v>
      </c>
      <c r="AN230" s="20">
        <v>257.3</v>
      </c>
      <c r="AO230" s="20">
        <v>306.1</v>
      </c>
      <c r="AP230" s="20">
        <v>0</v>
      </c>
      <c r="AQ230" s="20">
        <v>220.5</v>
      </c>
      <c r="AR230" s="20">
        <v>220.6</v>
      </c>
      <c r="AS230" s="1">
        <f t="shared" si="3"/>
      </c>
    </row>
    <row r="231" spans="1:45" ht="12">
      <c r="A231">
        <v>83</v>
      </c>
      <c r="B231" t="s">
        <v>428</v>
      </c>
      <c r="C231" t="s">
        <v>532</v>
      </c>
      <c r="D231">
        <v>28</v>
      </c>
      <c r="E231">
        <v>83028</v>
      </c>
      <c r="F231" s="2">
        <v>9</v>
      </c>
      <c r="G231" s="2">
        <v>1</v>
      </c>
      <c r="H231" s="2">
        <v>2</v>
      </c>
      <c r="I231" s="6">
        <v>40</v>
      </c>
      <c r="J231" t="s">
        <v>9</v>
      </c>
      <c r="K231" s="2">
        <v>5</v>
      </c>
      <c r="L231" s="2">
        <v>1</v>
      </c>
      <c r="M231" s="2">
        <v>0</v>
      </c>
      <c r="N231" s="2">
        <v>0</v>
      </c>
      <c r="O231" s="2">
        <v>0</v>
      </c>
      <c r="P231">
        <v>5767</v>
      </c>
      <c r="Q231" s="20">
        <v>0</v>
      </c>
      <c r="R231" s="24">
        <v>151.5</v>
      </c>
      <c r="S231" s="20">
        <v>58.5</v>
      </c>
      <c r="T231" s="20">
        <v>0</v>
      </c>
      <c r="U231" s="20">
        <v>0</v>
      </c>
      <c r="V231" s="20">
        <v>30.9</v>
      </c>
      <c r="W231" s="20">
        <v>0</v>
      </c>
      <c r="X231" s="20">
        <v>53.3</v>
      </c>
      <c r="Y231" s="20">
        <v>0</v>
      </c>
      <c r="Z231" s="23">
        <v>0</v>
      </c>
      <c r="AA231" s="22">
        <v>0</v>
      </c>
      <c r="AB231" s="22">
        <v>0</v>
      </c>
      <c r="AC231" s="22">
        <v>1</v>
      </c>
      <c r="AD231" s="22">
        <v>0</v>
      </c>
      <c r="AE231" s="20">
        <v>0</v>
      </c>
      <c r="AF231" s="20">
        <v>0</v>
      </c>
      <c r="AG231" s="20">
        <v>45.1</v>
      </c>
      <c r="AH231" s="20">
        <v>13.4</v>
      </c>
      <c r="AI231" s="20">
        <v>0</v>
      </c>
      <c r="AJ231" s="20">
        <v>0</v>
      </c>
      <c r="AK231" s="20">
        <v>0</v>
      </c>
      <c r="AL231" s="20">
        <v>241.1</v>
      </c>
      <c r="AM231" s="20">
        <v>241.1</v>
      </c>
      <c r="AN231" s="20">
        <v>187.8</v>
      </c>
      <c r="AO231" s="20">
        <v>241.1</v>
      </c>
      <c r="AP231" s="20">
        <v>0</v>
      </c>
      <c r="AQ231" s="20">
        <v>240.9</v>
      </c>
      <c r="AR231" s="20">
        <v>241.1</v>
      </c>
      <c r="AS231" s="1">
        <f t="shared" si="3"/>
      </c>
    </row>
    <row r="232" spans="1:45" ht="12">
      <c r="A232">
        <v>83</v>
      </c>
      <c r="B232" t="s">
        <v>428</v>
      </c>
      <c r="C232" t="s">
        <v>532</v>
      </c>
      <c r="D232">
        <v>29</v>
      </c>
      <c r="E232">
        <v>83029</v>
      </c>
      <c r="F232" s="2">
        <v>9</v>
      </c>
      <c r="G232" s="2">
        <v>1</v>
      </c>
      <c r="H232" s="2">
        <v>3</v>
      </c>
      <c r="I232" s="6">
        <v>40</v>
      </c>
      <c r="J232" t="s">
        <v>9</v>
      </c>
      <c r="K232" s="2">
        <v>9</v>
      </c>
      <c r="L232" s="2">
        <v>1</v>
      </c>
      <c r="M232" s="2">
        <v>0</v>
      </c>
      <c r="N232" s="2">
        <v>0</v>
      </c>
      <c r="O232" s="2">
        <v>0</v>
      </c>
      <c r="P232">
        <v>2433</v>
      </c>
      <c r="Q232" s="20">
        <v>0</v>
      </c>
      <c r="R232" s="24">
        <v>0</v>
      </c>
      <c r="S232" s="20">
        <v>52.3</v>
      </c>
      <c r="T232" s="20">
        <v>0</v>
      </c>
      <c r="U232" s="20">
        <v>0</v>
      </c>
      <c r="V232" s="20">
        <v>14.8</v>
      </c>
      <c r="W232" s="20">
        <v>0</v>
      </c>
      <c r="X232" s="20">
        <v>14.8</v>
      </c>
      <c r="Y232" s="20">
        <v>704.7</v>
      </c>
      <c r="Z232" s="23">
        <v>1</v>
      </c>
      <c r="AA232" s="22">
        <v>0</v>
      </c>
      <c r="AB232" s="22">
        <v>1</v>
      </c>
      <c r="AC232" s="22">
        <v>0</v>
      </c>
      <c r="AD232" s="22">
        <v>0</v>
      </c>
      <c r="AE232" s="20">
        <v>0</v>
      </c>
      <c r="AF232" s="20">
        <v>0</v>
      </c>
      <c r="AG232" s="20">
        <v>39.4</v>
      </c>
      <c r="AH232" s="20">
        <v>12.9</v>
      </c>
      <c r="AI232" s="20">
        <v>0</v>
      </c>
      <c r="AJ232" s="20">
        <v>0</v>
      </c>
      <c r="AK232" s="20">
        <v>0</v>
      </c>
      <c r="AL232" s="20">
        <v>67.2</v>
      </c>
      <c r="AM232" s="20">
        <v>771.9</v>
      </c>
      <c r="AN232" s="20">
        <v>757.1</v>
      </c>
      <c r="AO232" s="20">
        <v>771.9</v>
      </c>
      <c r="AP232" s="20">
        <v>0</v>
      </c>
      <c r="AQ232" s="20">
        <v>67.1</v>
      </c>
      <c r="AR232" s="20">
        <v>67.2</v>
      </c>
      <c r="AS232" s="1">
        <f t="shared" si="3"/>
      </c>
    </row>
    <row r="233" spans="1:45" ht="12">
      <c r="A233">
        <v>83</v>
      </c>
      <c r="B233" t="s">
        <v>428</v>
      </c>
      <c r="C233" t="s">
        <v>532</v>
      </c>
      <c r="D233">
        <v>30</v>
      </c>
      <c r="E233">
        <v>83030</v>
      </c>
      <c r="F233" s="2">
        <v>9</v>
      </c>
      <c r="G233" s="2">
        <v>1</v>
      </c>
      <c r="H233" s="2">
        <v>4</v>
      </c>
      <c r="I233" s="6">
        <v>4</v>
      </c>
      <c r="J233" t="s">
        <v>215</v>
      </c>
      <c r="K233" s="2">
        <v>5</v>
      </c>
      <c r="L233" s="2">
        <v>3</v>
      </c>
      <c r="M233" s="2">
        <v>0</v>
      </c>
      <c r="N233" s="2">
        <v>0</v>
      </c>
      <c r="O233" s="2">
        <v>0</v>
      </c>
      <c r="P233">
        <v>4167</v>
      </c>
      <c r="Q233" s="20">
        <v>0</v>
      </c>
      <c r="R233" s="24">
        <v>921.3</v>
      </c>
      <c r="S233" s="20">
        <v>201</v>
      </c>
      <c r="T233" s="20">
        <v>0</v>
      </c>
      <c r="U233" s="20">
        <v>0</v>
      </c>
      <c r="V233" s="20">
        <v>51.5</v>
      </c>
      <c r="W233" s="20">
        <v>0.1</v>
      </c>
      <c r="X233" s="20">
        <v>259.5</v>
      </c>
      <c r="Y233" s="20">
        <v>356.6</v>
      </c>
      <c r="Z233" s="23">
        <v>1</v>
      </c>
      <c r="AA233" s="22">
        <v>1</v>
      </c>
      <c r="AB233" s="22">
        <v>0</v>
      </c>
      <c r="AC233" s="22">
        <v>0</v>
      </c>
      <c r="AD233" s="22">
        <v>0</v>
      </c>
      <c r="AE233" s="20">
        <v>0</v>
      </c>
      <c r="AF233" s="20">
        <v>0</v>
      </c>
      <c r="AG233" s="20">
        <v>173.2</v>
      </c>
      <c r="AH233" s="20">
        <v>27.8</v>
      </c>
      <c r="AI233" s="20">
        <v>0</v>
      </c>
      <c r="AJ233" s="20">
        <v>0</v>
      </c>
      <c r="AK233" s="20">
        <v>0</v>
      </c>
      <c r="AL233" s="20">
        <v>1174.1</v>
      </c>
      <c r="AM233" s="20">
        <v>1530.7</v>
      </c>
      <c r="AN233" s="20">
        <v>1270.3</v>
      </c>
      <c r="AO233" s="20">
        <v>1530.7</v>
      </c>
      <c r="AP233" s="20">
        <v>0</v>
      </c>
      <c r="AQ233" s="20">
        <v>1173.9</v>
      </c>
      <c r="AR233" s="20">
        <v>1174.1</v>
      </c>
      <c r="AS233" s="1">
        <f t="shared" si="3"/>
      </c>
    </row>
    <row r="234" spans="1:45" ht="12">
      <c r="A234">
        <v>91</v>
      </c>
      <c r="B234" t="s">
        <v>540</v>
      </c>
      <c r="C234" t="s">
        <v>541</v>
      </c>
      <c r="D234">
        <v>1</v>
      </c>
      <c r="E234">
        <v>91001</v>
      </c>
      <c r="F234" s="2">
        <v>9</v>
      </c>
      <c r="G234" s="2">
        <v>2</v>
      </c>
      <c r="H234" s="2">
        <v>4</v>
      </c>
      <c r="I234" s="6">
        <v>98</v>
      </c>
      <c r="J234" t="s">
        <v>640</v>
      </c>
      <c r="K234" s="2">
        <v>5</v>
      </c>
      <c r="L234" s="2">
        <v>1</v>
      </c>
      <c r="M234" s="2">
        <v>0</v>
      </c>
      <c r="N234" s="2">
        <v>0</v>
      </c>
      <c r="O234" s="2">
        <v>0</v>
      </c>
      <c r="P234">
        <v>3205</v>
      </c>
      <c r="Q234" s="20">
        <v>0</v>
      </c>
      <c r="R234" s="24">
        <v>601.1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133</v>
      </c>
      <c r="Y234" s="20">
        <v>0</v>
      </c>
      <c r="Z234" s="23">
        <v>0</v>
      </c>
      <c r="AA234" s="22">
        <v>0</v>
      </c>
      <c r="AB234" s="22">
        <v>0</v>
      </c>
      <c r="AC234" s="22">
        <v>1</v>
      </c>
      <c r="AD234" s="22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601.1</v>
      </c>
      <c r="AM234" s="20">
        <v>601.1</v>
      </c>
      <c r="AN234" s="20">
        <v>468.1</v>
      </c>
      <c r="AO234" s="20">
        <v>601.1</v>
      </c>
      <c r="AP234" s="20">
        <v>0</v>
      </c>
      <c r="AQ234" s="20">
        <v>601.1</v>
      </c>
      <c r="AR234" s="20">
        <v>601.1</v>
      </c>
      <c r="AS234" s="1">
        <f t="shared" si="3"/>
      </c>
    </row>
    <row r="235" spans="1:45" ht="12">
      <c r="A235">
        <v>91</v>
      </c>
      <c r="B235" t="s">
        <v>540</v>
      </c>
      <c r="C235" t="s">
        <v>541</v>
      </c>
      <c r="D235">
        <v>2</v>
      </c>
      <c r="E235">
        <v>91002</v>
      </c>
      <c r="F235" s="2">
        <v>9</v>
      </c>
      <c r="G235" s="2">
        <v>1</v>
      </c>
      <c r="H235" s="2">
        <v>3</v>
      </c>
      <c r="I235" s="6">
        <v>40</v>
      </c>
      <c r="J235" t="s">
        <v>9</v>
      </c>
      <c r="K235" s="2">
        <v>9</v>
      </c>
      <c r="L235" s="2">
        <v>1</v>
      </c>
      <c r="M235" s="2">
        <v>0</v>
      </c>
      <c r="N235" s="2">
        <v>0</v>
      </c>
      <c r="O235" s="2">
        <v>0</v>
      </c>
      <c r="P235">
        <v>1466</v>
      </c>
      <c r="Q235" s="20">
        <v>0</v>
      </c>
      <c r="R235" s="24">
        <v>832</v>
      </c>
      <c r="S235" s="20">
        <v>89.4</v>
      </c>
      <c r="T235" s="20">
        <v>0.7</v>
      </c>
      <c r="U235" s="20">
        <v>0</v>
      </c>
      <c r="V235" s="20">
        <v>42.9</v>
      </c>
      <c r="W235" s="20">
        <v>2</v>
      </c>
      <c r="X235" s="20">
        <v>214</v>
      </c>
      <c r="Y235" s="20">
        <v>473.6</v>
      </c>
      <c r="Z235" s="23">
        <v>1</v>
      </c>
      <c r="AA235" s="22">
        <v>1</v>
      </c>
      <c r="AB235" s="22">
        <v>0</v>
      </c>
      <c r="AC235" s="22">
        <v>0</v>
      </c>
      <c r="AD235" s="22">
        <v>0</v>
      </c>
      <c r="AE235" s="20">
        <v>0</v>
      </c>
      <c r="AF235" s="20">
        <v>0</v>
      </c>
      <c r="AG235" s="20">
        <v>77.2</v>
      </c>
      <c r="AH235" s="20">
        <v>12.2</v>
      </c>
      <c r="AI235" s="20">
        <v>0</v>
      </c>
      <c r="AJ235" s="20">
        <v>0</v>
      </c>
      <c r="AK235" s="20">
        <v>0</v>
      </c>
      <c r="AL235" s="20">
        <v>967.3</v>
      </c>
      <c r="AM235" s="20">
        <v>1441</v>
      </c>
      <c r="AN235" s="20">
        <v>1227</v>
      </c>
      <c r="AO235" s="20">
        <v>1441</v>
      </c>
      <c r="AP235" s="20">
        <v>0</v>
      </c>
      <c r="AQ235" s="20">
        <v>967</v>
      </c>
      <c r="AR235" s="20">
        <v>967.3</v>
      </c>
      <c r="AS235" s="1">
        <f t="shared" si="3"/>
      </c>
    </row>
    <row r="236" spans="1:45" ht="12">
      <c r="A236">
        <v>91</v>
      </c>
      <c r="B236" t="s">
        <v>540</v>
      </c>
      <c r="C236" t="s">
        <v>541</v>
      </c>
      <c r="D236">
        <v>3</v>
      </c>
      <c r="E236">
        <v>91003</v>
      </c>
      <c r="F236" s="2">
        <v>9</v>
      </c>
      <c r="G236" s="2">
        <v>1</v>
      </c>
      <c r="H236" s="2">
        <v>3</v>
      </c>
      <c r="I236" s="6">
        <v>40</v>
      </c>
      <c r="J236" t="s">
        <v>9</v>
      </c>
      <c r="K236" s="2">
        <v>1</v>
      </c>
      <c r="L236" s="2">
        <v>1</v>
      </c>
      <c r="M236" s="2">
        <v>0</v>
      </c>
      <c r="N236" s="2">
        <v>0</v>
      </c>
      <c r="O236" s="2">
        <v>0</v>
      </c>
      <c r="P236">
        <v>1466</v>
      </c>
      <c r="Q236" s="20">
        <v>66</v>
      </c>
      <c r="R236" s="24">
        <v>638.7</v>
      </c>
      <c r="S236" s="20">
        <v>289.9</v>
      </c>
      <c r="T236" s="20">
        <v>22.4</v>
      </c>
      <c r="U236" s="20">
        <v>0</v>
      </c>
      <c r="V236" s="20">
        <v>67.1</v>
      </c>
      <c r="W236" s="20">
        <v>2.7</v>
      </c>
      <c r="X236" s="20">
        <v>225.9</v>
      </c>
      <c r="Y236" s="20">
        <v>825</v>
      </c>
      <c r="Z236" s="23">
        <v>1</v>
      </c>
      <c r="AA236" s="22">
        <v>1</v>
      </c>
      <c r="AB236" s="22">
        <v>0</v>
      </c>
      <c r="AC236" s="22">
        <v>0</v>
      </c>
      <c r="AD236" s="22">
        <v>0</v>
      </c>
      <c r="AE236" s="20">
        <v>66</v>
      </c>
      <c r="AF236" s="20">
        <v>0</v>
      </c>
      <c r="AG236" s="20">
        <v>251.5</v>
      </c>
      <c r="AH236" s="20">
        <v>38.4</v>
      </c>
      <c r="AI236" s="20">
        <v>0</v>
      </c>
      <c r="AJ236" s="20">
        <v>20.6</v>
      </c>
      <c r="AK236" s="20">
        <v>0</v>
      </c>
      <c r="AL236" s="20">
        <v>1087.1</v>
      </c>
      <c r="AM236" s="20">
        <v>1846</v>
      </c>
      <c r="AN236" s="20">
        <v>1686.1</v>
      </c>
      <c r="AO236" s="20">
        <v>1912</v>
      </c>
      <c r="AP236" s="20">
        <v>0</v>
      </c>
      <c r="AQ236" s="20">
        <v>1020.8</v>
      </c>
      <c r="AR236" s="20">
        <v>1021.1</v>
      </c>
      <c r="AS236" s="1">
        <f t="shared" si="3"/>
      </c>
    </row>
    <row r="237" spans="1:45" ht="12">
      <c r="A237">
        <v>91</v>
      </c>
      <c r="B237" t="s">
        <v>540</v>
      </c>
      <c r="C237" t="s">
        <v>541</v>
      </c>
      <c r="D237">
        <v>4</v>
      </c>
      <c r="E237">
        <v>91004</v>
      </c>
      <c r="F237" s="2">
        <v>9</v>
      </c>
      <c r="G237" s="2">
        <v>1</v>
      </c>
      <c r="H237" s="2">
        <v>2</v>
      </c>
      <c r="I237" s="6">
        <v>40</v>
      </c>
      <c r="J237" t="s">
        <v>9</v>
      </c>
      <c r="K237" s="2">
        <v>1</v>
      </c>
      <c r="L237" s="2">
        <v>1</v>
      </c>
      <c r="M237" s="2">
        <v>0</v>
      </c>
      <c r="N237" s="2">
        <v>0</v>
      </c>
      <c r="O237" s="2">
        <v>0</v>
      </c>
      <c r="P237">
        <v>5959</v>
      </c>
      <c r="Q237" s="20">
        <v>0</v>
      </c>
      <c r="R237" s="24">
        <v>1106.7</v>
      </c>
      <c r="S237" s="20">
        <v>125.5</v>
      </c>
      <c r="T237" s="20">
        <v>7.1</v>
      </c>
      <c r="U237" s="20">
        <v>0</v>
      </c>
      <c r="V237" s="20">
        <v>18.9</v>
      </c>
      <c r="W237" s="20">
        <v>0</v>
      </c>
      <c r="X237" s="20">
        <v>278.4</v>
      </c>
      <c r="Y237" s="20">
        <v>31.9</v>
      </c>
      <c r="Z237" s="23">
        <v>1</v>
      </c>
      <c r="AA237" s="22">
        <v>1</v>
      </c>
      <c r="AB237" s="22">
        <v>0</v>
      </c>
      <c r="AC237" s="22">
        <v>0</v>
      </c>
      <c r="AD237" s="22">
        <v>0</v>
      </c>
      <c r="AE237" s="20">
        <v>0</v>
      </c>
      <c r="AF237" s="20">
        <v>0</v>
      </c>
      <c r="AG237" s="20">
        <v>118</v>
      </c>
      <c r="AH237" s="20">
        <v>7.5</v>
      </c>
      <c r="AI237" s="20">
        <v>0</v>
      </c>
      <c r="AJ237" s="20">
        <v>6.8</v>
      </c>
      <c r="AK237" s="20">
        <v>0</v>
      </c>
      <c r="AL237" s="20">
        <v>1258.3</v>
      </c>
      <c r="AM237" s="20">
        <v>1290.3</v>
      </c>
      <c r="AN237" s="20">
        <v>1011.9</v>
      </c>
      <c r="AO237" s="20">
        <v>1290.3</v>
      </c>
      <c r="AP237" s="20">
        <v>0</v>
      </c>
      <c r="AQ237" s="20">
        <v>1258.2</v>
      </c>
      <c r="AR237" s="20">
        <v>1258.3</v>
      </c>
      <c r="AS237" s="1">
        <f t="shared" si="3"/>
      </c>
    </row>
    <row r="238" spans="1:45" ht="12">
      <c r="A238">
        <v>91</v>
      </c>
      <c r="B238" t="s">
        <v>540</v>
      </c>
      <c r="C238" t="s">
        <v>541</v>
      </c>
      <c r="D238">
        <v>5</v>
      </c>
      <c r="E238">
        <v>91005</v>
      </c>
      <c r="F238" s="2">
        <v>9</v>
      </c>
      <c r="G238" s="2">
        <v>2</v>
      </c>
      <c r="H238" s="2">
        <v>3</v>
      </c>
      <c r="I238" s="6">
        <v>98</v>
      </c>
      <c r="J238" t="s">
        <v>640</v>
      </c>
      <c r="K238" s="2">
        <v>5</v>
      </c>
      <c r="L238" s="2">
        <v>2</v>
      </c>
      <c r="M238" s="2">
        <v>0</v>
      </c>
      <c r="N238" s="2">
        <v>0</v>
      </c>
      <c r="O238" s="2">
        <v>0</v>
      </c>
      <c r="P238">
        <v>1466</v>
      </c>
      <c r="Q238" s="20">
        <v>0</v>
      </c>
      <c r="R238" s="24">
        <v>0</v>
      </c>
      <c r="S238" s="20">
        <v>12.9</v>
      </c>
      <c r="T238" s="20">
        <v>1.2</v>
      </c>
      <c r="U238" s="20">
        <v>0</v>
      </c>
      <c r="V238" s="20">
        <v>11.7</v>
      </c>
      <c r="W238" s="20">
        <v>0</v>
      </c>
      <c r="X238" s="20">
        <v>5.7</v>
      </c>
      <c r="Y238" s="20">
        <v>0</v>
      </c>
      <c r="Z238" s="23">
        <v>0</v>
      </c>
      <c r="AA238" s="22">
        <v>0</v>
      </c>
      <c r="AB238" s="22">
        <v>0</v>
      </c>
      <c r="AC238" s="22">
        <v>0</v>
      </c>
      <c r="AD238" s="22">
        <v>1</v>
      </c>
      <c r="AE238" s="20">
        <v>0</v>
      </c>
      <c r="AF238" s="20">
        <v>0</v>
      </c>
      <c r="AG238" s="20">
        <v>10.9</v>
      </c>
      <c r="AH238" s="20">
        <v>1.9</v>
      </c>
      <c r="AI238" s="20">
        <v>0</v>
      </c>
      <c r="AJ238" s="20">
        <v>0</v>
      </c>
      <c r="AK238" s="20">
        <v>0</v>
      </c>
      <c r="AL238" s="20">
        <v>25.9</v>
      </c>
      <c r="AM238" s="20">
        <v>25.9</v>
      </c>
      <c r="AN238" s="20">
        <v>20.2</v>
      </c>
      <c r="AO238" s="20">
        <v>25.9</v>
      </c>
      <c r="AP238" s="20">
        <v>0</v>
      </c>
      <c r="AQ238" s="20">
        <v>25.8</v>
      </c>
      <c r="AR238" s="20">
        <v>25.9</v>
      </c>
      <c r="AS238" s="1">
        <f t="shared" si="3"/>
      </c>
    </row>
    <row r="239" spans="1:45" ht="12">
      <c r="A239">
        <v>91</v>
      </c>
      <c r="B239" t="s">
        <v>540</v>
      </c>
      <c r="C239" t="s">
        <v>541</v>
      </c>
      <c r="D239">
        <v>6</v>
      </c>
      <c r="E239">
        <v>91006</v>
      </c>
      <c r="F239" s="2">
        <v>9</v>
      </c>
      <c r="G239" s="2">
        <v>1</v>
      </c>
      <c r="H239" s="2">
        <v>2</v>
      </c>
      <c r="I239" s="6">
        <v>40</v>
      </c>
      <c r="J239" t="s">
        <v>9</v>
      </c>
      <c r="K239" s="2">
        <v>8</v>
      </c>
      <c r="L239" s="2">
        <v>1</v>
      </c>
      <c r="M239" s="2">
        <v>0</v>
      </c>
      <c r="N239" s="2">
        <v>0</v>
      </c>
      <c r="O239" s="2">
        <v>0</v>
      </c>
      <c r="P239">
        <v>5959</v>
      </c>
      <c r="Q239" s="20">
        <v>8.8</v>
      </c>
      <c r="R239" s="24">
        <v>0</v>
      </c>
      <c r="S239" s="20">
        <v>63.1</v>
      </c>
      <c r="T239" s="20">
        <v>5.8</v>
      </c>
      <c r="U239" s="20">
        <v>0</v>
      </c>
      <c r="V239" s="20">
        <v>28.8</v>
      </c>
      <c r="W239" s="20">
        <v>0.7</v>
      </c>
      <c r="X239" s="20">
        <v>21.8</v>
      </c>
      <c r="Y239" s="20">
        <v>0</v>
      </c>
      <c r="Z239" s="23">
        <v>0</v>
      </c>
      <c r="AA239" s="22">
        <v>0</v>
      </c>
      <c r="AB239" s="22">
        <v>0</v>
      </c>
      <c r="AC239" s="22">
        <v>0</v>
      </c>
      <c r="AD239" s="22">
        <v>1</v>
      </c>
      <c r="AE239" s="20">
        <v>0</v>
      </c>
      <c r="AF239" s="20">
        <v>0</v>
      </c>
      <c r="AG239" s="20">
        <v>45</v>
      </c>
      <c r="AH239" s="20">
        <v>18</v>
      </c>
      <c r="AI239" s="20">
        <v>0</v>
      </c>
      <c r="AJ239" s="20">
        <v>3.8</v>
      </c>
      <c r="AK239" s="20">
        <v>4.4</v>
      </c>
      <c r="AL239" s="20">
        <v>107.4</v>
      </c>
      <c r="AM239" s="20">
        <v>98.5</v>
      </c>
      <c r="AN239" s="20">
        <v>85.5</v>
      </c>
      <c r="AO239" s="20">
        <v>107.3</v>
      </c>
      <c r="AP239" s="20">
        <v>0</v>
      </c>
      <c r="AQ239" s="20">
        <v>98.4</v>
      </c>
      <c r="AR239" s="20">
        <v>98.6</v>
      </c>
      <c r="AS239" s="1">
        <f t="shared" si="3"/>
      </c>
    </row>
    <row r="240" spans="1:45" ht="12">
      <c r="A240">
        <v>91</v>
      </c>
      <c r="B240" t="s">
        <v>540</v>
      </c>
      <c r="C240" t="s">
        <v>541</v>
      </c>
      <c r="D240">
        <v>7</v>
      </c>
      <c r="E240">
        <v>91007</v>
      </c>
      <c r="F240" s="2">
        <v>9</v>
      </c>
      <c r="G240" s="2">
        <v>1</v>
      </c>
      <c r="H240" s="2">
        <v>3</v>
      </c>
      <c r="I240" s="6">
        <v>40</v>
      </c>
      <c r="J240" t="s">
        <v>9</v>
      </c>
      <c r="K240" s="2">
        <v>1</v>
      </c>
      <c r="L240" s="2">
        <v>2</v>
      </c>
      <c r="M240" s="2">
        <v>0</v>
      </c>
      <c r="N240" s="2">
        <v>0</v>
      </c>
      <c r="O240" s="2">
        <v>0</v>
      </c>
      <c r="P240">
        <v>1466</v>
      </c>
      <c r="Q240" s="20">
        <v>0</v>
      </c>
      <c r="R240" s="24">
        <v>318.8</v>
      </c>
      <c r="S240" s="20">
        <v>90.7</v>
      </c>
      <c r="T240" s="20">
        <v>0</v>
      </c>
      <c r="U240" s="20">
        <v>0</v>
      </c>
      <c r="V240" s="20">
        <v>33.6</v>
      </c>
      <c r="W240" s="20">
        <v>0.5</v>
      </c>
      <c r="X240" s="20">
        <v>98.2</v>
      </c>
      <c r="Y240" s="20">
        <v>23.3</v>
      </c>
      <c r="Z240" s="23">
        <v>1</v>
      </c>
      <c r="AA240" s="22">
        <v>1</v>
      </c>
      <c r="AB240" s="22">
        <v>0</v>
      </c>
      <c r="AC240" s="22">
        <v>0</v>
      </c>
      <c r="AD240" s="22">
        <v>0</v>
      </c>
      <c r="AE240" s="20">
        <v>0</v>
      </c>
      <c r="AF240" s="20">
        <v>0</v>
      </c>
      <c r="AG240" s="20">
        <v>81.1</v>
      </c>
      <c r="AH240" s="20">
        <v>9.5</v>
      </c>
      <c r="AI240" s="20">
        <v>0</v>
      </c>
      <c r="AJ240" s="20">
        <v>0</v>
      </c>
      <c r="AK240" s="20">
        <v>0</v>
      </c>
      <c r="AL240" s="20">
        <v>443.8</v>
      </c>
      <c r="AM240" s="20">
        <v>467.1</v>
      </c>
      <c r="AN240" s="20">
        <v>368.9</v>
      </c>
      <c r="AO240" s="20">
        <v>467.1</v>
      </c>
      <c r="AP240" s="20">
        <v>0</v>
      </c>
      <c r="AQ240" s="20">
        <v>443.6</v>
      </c>
      <c r="AR240" s="20">
        <v>443.8</v>
      </c>
      <c r="AS240" s="1">
        <f t="shared" si="3"/>
      </c>
    </row>
    <row r="241" spans="1:45" ht="12">
      <c r="A241">
        <v>91</v>
      </c>
      <c r="B241" t="s">
        <v>540</v>
      </c>
      <c r="C241" t="s">
        <v>541</v>
      </c>
      <c r="D241">
        <v>8</v>
      </c>
      <c r="E241">
        <v>91008</v>
      </c>
      <c r="F241" s="2">
        <v>9</v>
      </c>
      <c r="G241" s="2">
        <v>1</v>
      </c>
      <c r="H241" s="2">
        <v>4</v>
      </c>
      <c r="I241" s="6">
        <v>40</v>
      </c>
      <c r="J241" t="s">
        <v>9</v>
      </c>
      <c r="K241" s="2">
        <v>8</v>
      </c>
      <c r="L241" s="2">
        <v>2</v>
      </c>
      <c r="M241" s="2">
        <v>0</v>
      </c>
      <c r="N241" s="2">
        <v>0</v>
      </c>
      <c r="O241" s="2">
        <v>0</v>
      </c>
      <c r="P241">
        <v>3205</v>
      </c>
      <c r="Q241" s="20">
        <v>2.3</v>
      </c>
      <c r="R241" s="24">
        <v>0</v>
      </c>
      <c r="S241" s="20">
        <v>0.8</v>
      </c>
      <c r="T241" s="20">
        <v>0</v>
      </c>
      <c r="U241" s="20">
        <v>0</v>
      </c>
      <c r="V241" s="20">
        <v>1.8</v>
      </c>
      <c r="W241" s="20">
        <v>0</v>
      </c>
      <c r="X241" s="20">
        <v>0.5</v>
      </c>
      <c r="Y241" s="20">
        <v>0</v>
      </c>
      <c r="Z241" s="23">
        <v>0</v>
      </c>
      <c r="AA241" s="22">
        <v>0</v>
      </c>
      <c r="AB241" s="22">
        <v>0</v>
      </c>
      <c r="AC241" s="22">
        <v>0</v>
      </c>
      <c r="AD241" s="22">
        <v>1</v>
      </c>
      <c r="AE241" s="20">
        <v>0</v>
      </c>
      <c r="AF241" s="20">
        <v>0</v>
      </c>
      <c r="AG241" s="20">
        <v>0.5</v>
      </c>
      <c r="AH241" s="20">
        <v>0.2</v>
      </c>
      <c r="AI241" s="20">
        <v>0</v>
      </c>
      <c r="AJ241" s="20">
        <v>0</v>
      </c>
      <c r="AK241" s="20">
        <v>0</v>
      </c>
      <c r="AL241" s="20">
        <v>4.9</v>
      </c>
      <c r="AM241" s="20">
        <v>2.6</v>
      </c>
      <c r="AN241" s="20">
        <v>4.4</v>
      </c>
      <c r="AO241" s="20">
        <v>4.9</v>
      </c>
      <c r="AP241" s="20">
        <v>0</v>
      </c>
      <c r="AQ241" s="20">
        <v>2.6</v>
      </c>
      <c r="AR241" s="20">
        <v>2.6</v>
      </c>
      <c r="AS241" s="1">
        <f t="shared" si="3"/>
      </c>
    </row>
    <row r="242" spans="1:45" ht="12">
      <c r="A242">
        <v>91</v>
      </c>
      <c r="B242" t="s">
        <v>540</v>
      </c>
      <c r="C242" t="s">
        <v>541</v>
      </c>
      <c r="D242">
        <v>9</v>
      </c>
      <c r="E242">
        <v>91009</v>
      </c>
      <c r="F242" s="2">
        <v>9</v>
      </c>
      <c r="G242" s="2">
        <v>1</v>
      </c>
      <c r="H242" s="2">
        <v>1</v>
      </c>
      <c r="I242" s="6">
        <v>40</v>
      </c>
      <c r="J242" t="s">
        <v>9</v>
      </c>
      <c r="K242" s="2">
        <v>9</v>
      </c>
      <c r="L242" s="2">
        <v>1</v>
      </c>
      <c r="M242" s="2">
        <v>0</v>
      </c>
      <c r="N242" s="2">
        <v>0</v>
      </c>
      <c r="O242" s="2">
        <v>0</v>
      </c>
      <c r="P242">
        <v>5959</v>
      </c>
      <c r="Q242" s="20">
        <v>96.5</v>
      </c>
      <c r="R242" s="24">
        <v>0</v>
      </c>
      <c r="S242" s="20">
        <v>28.9</v>
      </c>
      <c r="T242" s="20">
        <v>1.6</v>
      </c>
      <c r="U242" s="20">
        <v>0</v>
      </c>
      <c r="V242" s="20">
        <v>5.8</v>
      </c>
      <c r="W242" s="20">
        <v>2.8</v>
      </c>
      <c r="X242" s="20">
        <v>8.7</v>
      </c>
      <c r="Y242" s="20">
        <v>15.9</v>
      </c>
      <c r="Z242" s="23">
        <v>1</v>
      </c>
      <c r="AA242" s="22">
        <v>0</v>
      </c>
      <c r="AB242" s="22">
        <v>1</v>
      </c>
      <c r="AC242" s="22">
        <v>0</v>
      </c>
      <c r="AD242" s="22">
        <v>0</v>
      </c>
      <c r="AE242" s="20">
        <v>6.5</v>
      </c>
      <c r="AF242" s="20">
        <v>0</v>
      </c>
      <c r="AG242" s="20">
        <v>14.3</v>
      </c>
      <c r="AH242" s="20">
        <v>14.6</v>
      </c>
      <c r="AI242" s="20">
        <v>0</v>
      </c>
      <c r="AJ242" s="20">
        <v>1</v>
      </c>
      <c r="AK242" s="20">
        <v>0</v>
      </c>
      <c r="AL242" s="20">
        <v>135.9</v>
      </c>
      <c r="AM242" s="20">
        <v>55.4</v>
      </c>
      <c r="AN242" s="20">
        <v>143.2</v>
      </c>
      <c r="AO242" s="20">
        <v>151.9</v>
      </c>
      <c r="AP242" s="20">
        <v>0</v>
      </c>
      <c r="AQ242" s="20">
        <v>39.1</v>
      </c>
      <c r="AR242" s="20">
        <v>39.4</v>
      </c>
      <c r="AS242" s="1">
        <f t="shared" si="3"/>
      </c>
    </row>
    <row r="243" spans="1:45" ht="12">
      <c r="A243">
        <v>91</v>
      </c>
      <c r="B243" t="s">
        <v>540</v>
      </c>
      <c r="C243" t="s">
        <v>541</v>
      </c>
      <c r="D243">
        <v>10</v>
      </c>
      <c r="E243">
        <v>91010</v>
      </c>
      <c r="F243" s="2">
        <v>9</v>
      </c>
      <c r="G243" s="2">
        <v>1</v>
      </c>
      <c r="H243" s="2">
        <v>3</v>
      </c>
      <c r="I243" s="6">
        <v>40</v>
      </c>
      <c r="J243" t="s">
        <v>9</v>
      </c>
      <c r="K243" s="2">
        <v>5</v>
      </c>
      <c r="L243" s="2">
        <v>1</v>
      </c>
      <c r="M243" s="2">
        <v>0</v>
      </c>
      <c r="N243" s="2">
        <v>0</v>
      </c>
      <c r="O243" s="2">
        <v>0</v>
      </c>
      <c r="P243">
        <v>1466</v>
      </c>
      <c r="Q243" s="20">
        <v>0</v>
      </c>
      <c r="R243" s="24">
        <v>276.7</v>
      </c>
      <c r="S243" s="20">
        <v>12.1</v>
      </c>
      <c r="T243" s="20">
        <v>0</v>
      </c>
      <c r="U243" s="20">
        <v>0</v>
      </c>
      <c r="V243" s="20">
        <v>17.1</v>
      </c>
      <c r="W243" s="20">
        <v>1.3</v>
      </c>
      <c r="X243" s="20">
        <v>68</v>
      </c>
      <c r="Y243" s="20">
        <v>0</v>
      </c>
      <c r="Z243" s="23">
        <v>0</v>
      </c>
      <c r="AA243" s="22">
        <v>0</v>
      </c>
      <c r="AB243" s="22">
        <v>0</v>
      </c>
      <c r="AC243" s="22">
        <v>1</v>
      </c>
      <c r="AD243" s="22">
        <v>0</v>
      </c>
      <c r="AE243" s="20">
        <v>0</v>
      </c>
      <c r="AF243" s="20">
        <v>0</v>
      </c>
      <c r="AG243" s="20">
        <v>8.4</v>
      </c>
      <c r="AH243" s="20">
        <v>3.6</v>
      </c>
      <c r="AI243" s="20">
        <v>0</v>
      </c>
      <c r="AJ243" s="20">
        <v>0</v>
      </c>
      <c r="AK243" s="20">
        <v>4</v>
      </c>
      <c r="AL243" s="20">
        <v>307.4</v>
      </c>
      <c r="AM243" s="20">
        <v>307.4</v>
      </c>
      <c r="AN243" s="20">
        <v>239.4</v>
      </c>
      <c r="AO243" s="20">
        <v>307.4</v>
      </c>
      <c r="AP243" s="20">
        <v>0</v>
      </c>
      <c r="AQ243" s="20">
        <v>307.2</v>
      </c>
      <c r="AR243" s="20">
        <v>307.4</v>
      </c>
      <c r="AS243" s="1">
        <f t="shared" si="3"/>
      </c>
    </row>
    <row r="244" spans="1:45" ht="12">
      <c r="A244">
        <v>91</v>
      </c>
      <c r="B244" t="s">
        <v>540</v>
      </c>
      <c r="C244" t="s">
        <v>541</v>
      </c>
      <c r="D244">
        <v>11</v>
      </c>
      <c r="E244">
        <v>91011</v>
      </c>
      <c r="F244" s="2">
        <v>9</v>
      </c>
      <c r="G244" s="2">
        <v>1</v>
      </c>
      <c r="H244" s="2">
        <v>4</v>
      </c>
      <c r="I244" s="6">
        <v>99</v>
      </c>
      <c r="J244" t="s">
        <v>641</v>
      </c>
      <c r="K244" s="2">
        <v>5</v>
      </c>
      <c r="L244" s="2">
        <v>3</v>
      </c>
      <c r="M244" s="2">
        <v>0</v>
      </c>
      <c r="N244" s="2">
        <v>0</v>
      </c>
      <c r="O244" s="2">
        <v>0</v>
      </c>
      <c r="P244">
        <v>3205</v>
      </c>
      <c r="Q244" s="20">
        <v>155.2</v>
      </c>
      <c r="R244" s="24">
        <v>480.4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106.3</v>
      </c>
      <c r="Y244" s="20">
        <v>0</v>
      </c>
      <c r="Z244" s="23">
        <v>0</v>
      </c>
      <c r="AA244" s="22">
        <v>0</v>
      </c>
      <c r="AB244" s="22">
        <v>0</v>
      </c>
      <c r="AC244" s="22">
        <v>1</v>
      </c>
      <c r="AD244" s="22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635.7</v>
      </c>
      <c r="AM244" s="20">
        <v>480.4</v>
      </c>
      <c r="AN244" s="20">
        <v>529.3</v>
      </c>
      <c r="AO244" s="20">
        <v>635.6</v>
      </c>
      <c r="AP244" s="20">
        <v>0</v>
      </c>
      <c r="AQ244" s="20">
        <v>480.4</v>
      </c>
      <c r="AR244" s="20">
        <v>480.5</v>
      </c>
      <c r="AS244" s="1">
        <f t="shared" si="3"/>
      </c>
    </row>
    <row r="245" spans="1:45" ht="12">
      <c r="A245">
        <v>91</v>
      </c>
      <c r="B245" t="s">
        <v>540</v>
      </c>
      <c r="C245" t="s">
        <v>541</v>
      </c>
      <c r="D245">
        <v>12</v>
      </c>
      <c r="E245">
        <v>91012</v>
      </c>
      <c r="F245" s="2">
        <v>9</v>
      </c>
      <c r="G245" s="2">
        <v>1</v>
      </c>
      <c r="H245" s="2">
        <v>4</v>
      </c>
      <c r="I245" s="6">
        <v>40</v>
      </c>
      <c r="J245" t="s">
        <v>9</v>
      </c>
      <c r="K245" s="2">
        <v>5</v>
      </c>
      <c r="L245" s="2">
        <v>2</v>
      </c>
      <c r="M245" s="2">
        <v>0</v>
      </c>
      <c r="N245" s="2">
        <v>0</v>
      </c>
      <c r="O245" s="2">
        <v>0</v>
      </c>
      <c r="P245">
        <v>3205</v>
      </c>
      <c r="Q245" s="20">
        <v>0</v>
      </c>
      <c r="R245" s="24">
        <v>0</v>
      </c>
      <c r="S245" s="20">
        <v>35.7</v>
      </c>
      <c r="T245" s="20">
        <v>0</v>
      </c>
      <c r="U245" s="20">
        <v>0</v>
      </c>
      <c r="V245" s="20">
        <v>10.2</v>
      </c>
      <c r="W245" s="20">
        <v>4.6</v>
      </c>
      <c r="X245" s="20">
        <v>11.1</v>
      </c>
      <c r="Y245" s="20">
        <v>0</v>
      </c>
      <c r="Z245" s="23">
        <v>0</v>
      </c>
      <c r="AA245" s="22">
        <v>0</v>
      </c>
      <c r="AB245" s="22">
        <v>0</v>
      </c>
      <c r="AC245" s="22">
        <v>0</v>
      </c>
      <c r="AD245" s="22">
        <v>1</v>
      </c>
      <c r="AE245" s="20">
        <v>0</v>
      </c>
      <c r="AF245" s="20">
        <v>0</v>
      </c>
      <c r="AG245" s="20">
        <v>31.5</v>
      </c>
      <c r="AH245" s="20">
        <v>4.2</v>
      </c>
      <c r="AI245" s="20">
        <v>0</v>
      </c>
      <c r="AJ245" s="20">
        <v>0</v>
      </c>
      <c r="AK245" s="20">
        <v>0</v>
      </c>
      <c r="AL245" s="20">
        <v>50.6</v>
      </c>
      <c r="AM245" s="20">
        <v>50.6</v>
      </c>
      <c r="AN245" s="20">
        <v>39.5</v>
      </c>
      <c r="AO245" s="20">
        <v>50.6</v>
      </c>
      <c r="AP245" s="20">
        <v>0</v>
      </c>
      <c r="AQ245" s="20">
        <v>50.5</v>
      </c>
      <c r="AR245" s="20">
        <v>50.6</v>
      </c>
      <c r="AS245" s="1">
        <f t="shared" si="3"/>
      </c>
    </row>
    <row r="246" spans="1:45" ht="12">
      <c r="A246">
        <v>91</v>
      </c>
      <c r="B246" t="s">
        <v>540</v>
      </c>
      <c r="C246" t="s">
        <v>541</v>
      </c>
      <c r="D246">
        <v>13</v>
      </c>
      <c r="E246">
        <v>91013</v>
      </c>
      <c r="F246" s="2">
        <v>9</v>
      </c>
      <c r="G246" s="2">
        <v>1</v>
      </c>
      <c r="H246" s="2">
        <v>3</v>
      </c>
      <c r="I246" s="6">
        <v>40</v>
      </c>
      <c r="J246" t="s">
        <v>9</v>
      </c>
      <c r="K246" s="2">
        <v>7</v>
      </c>
      <c r="L246" s="2">
        <v>1</v>
      </c>
      <c r="M246" s="2">
        <v>0</v>
      </c>
      <c r="N246" s="2">
        <v>0</v>
      </c>
      <c r="O246" s="2">
        <v>0</v>
      </c>
      <c r="P246">
        <v>1466</v>
      </c>
      <c r="Q246" s="20">
        <v>0</v>
      </c>
      <c r="R246" s="24">
        <v>375.7</v>
      </c>
      <c r="S246" s="20">
        <v>66.2</v>
      </c>
      <c r="T246" s="20">
        <v>0</v>
      </c>
      <c r="U246" s="20">
        <v>0</v>
      </c>
      <c r="V246" s="20">
        <v>27.1</v>
      </c>
      <c r="W246" s="20">
        <v>0</v>
      </c>
      <c r="X246" s="20">
        <v>103.7</v>
      </c>
      <c r="Y246" s="20">
        <v>149.4</v>
      </c>
      <c r="Z246" s="23">
        <v>1</v>
      </c>
      <c r="AA246" s="22">
        <v>1</v>
      </c>
      <c r="AB246" s="22">
        <v>0</v>
      </c>
      <c r="AC246" s="22">
        <v>0</v>
      </c>
      <c r="AD246" s="22">
        <v>0</v>
      </c>
      <c r="AE246" s="20">
        <v>0</v>
      </c>
      <c r="AF246" s="20">
        <v>0</v>
      </c>
      <c r="AG246" s="20">
        <v>48.3</v>
      </c>
      <c r="AH246" s="20">
        <v>17.9</v>
      </c>
      <c r="AI246" s="20">
        <v>0</v>
      </c>
      <c r="AJ246" s="20">
        <v>0</v>
      </c>
      <c r="AK246" s="20">
        <v>0</v>
      </c>
      <c r="AL246" s="20">
        <v>469.1</v>
      </c>
      <c r="AM246" s="20">
        <v>618.6</v>
      </c>
      <c r="AN246" s="20">
        <v>514.9</v>
      </c>
      <c r="AO246" s="20">
        <v>618.6</v>
      </c>
      <c r="AP246" s="20">
        <v>0</v>
      </c>
      <c r="AQ246" s="20">
        <v>469</v>
      </c>
      <c r="AR246" s="20">
        <v>469.1</v>
      </c>
      <c r="AS246" s="1">
        <f t="shared" si="3"/>
      </c>
    </row>
    <row r="247" spans="1:45" ht="12">
      <c r="A247">
        <v>91</v>
      </c>
      <c r="B247" t="s">
        <v>540</v>
      </c>
      <c r="C247" t="s">
        <v>541</v>
      </c>
      <c r="D247">
        <v>14</v>
      </c>
      <c r="E247">
        <v>91014</v>
      </c>
      <c r="F247" s="2">
        <v>9</v>
      </c>
      <c r="G247" s="2">
        <v>1</v>
      </c>
      <c r="H247" s="2">
        <v>3</v>
      </c>
      <c r="I247" s="6">
        <v>40</v>
      </c>
      <c r="J247" t="s">
        <v>9</v>
      </c>
      <c r="K247" s="2">
        <v>1</v>
      </c>
      <c r="L247" s="2">
        <v>2</v>
      </c>
      <c r="M247" s="2">
        <v>0</v>
      </c>
      <c r="N247" s="2">
        <v>0</v>
      </c>
      <c r="O247" s="2">
        <v>0</v>
      </c>
      <c r="P247">
        <v>1466</v>
      </c>
      <c r="Q247" s="20">
        <v>0</v>
      </c>
      <c r="R247" s="24">
        <v>0</v>
      </c>
      <c r="S247" s="20">
        <v>77.5</v>
      </c>
      <c r="T247" s="20">
        <v>0</v>
      </c>
      <c r="U247" s="20">
        <v>0</v>
      </c>
      <c r="V247" s="20">
        <v>16.7</v>
      </c>
      <c r="W247" s="20">
        <v>0</v>
      </c>
      <c r="X247" s="20">
        <v>20.8</v>
      </c>
      <c r="Y247" s="20">
        <v>309.9</v>
      </c>
      <c r="Z247" s="23">
        <v>1</v>
      </c>
      <c r="AA247" s="22">
        <v>0</v>
      </c>
      <c r="AB247" s="22">
        <v>1</v>
      </c>
      <c r="AC247" s="22">
        <v>0</v>
      </c>
      <c r="AD247" s="22">
        <v>0</v>
      </c>
      <c r="AE247" s="20">
        <v>0</v>
      </c>
      <c r="AF247" s="20">
        <v>0</v>
      </c>
      <c r="AG247" s="20">
        <v>58.2</v>
      </c>
      <c r="AH247" s="20">
        <v>19.3</v>
      </c>
      <c r="AI247" s="20">
        <v>0</v>
      </c>
      <c r="AJ247" s="20">
        <v>0</v>
      </c>
      <c r="AK247" s="20">
        <v>0</v>
      </c>
      <c r="AL247" s="20">
        <v>94.2</v>
      </c>
      <c r="AM247" s="20">
        <v>404.2</v>
      </c>
      <c r="AN247" s="20">
        <v>383.4</v>
      </c>
      <c r="AO247" s="20">
        <v>404.2</v>
      </c>
      <c r="AP247" s="20">
        <v>0</v>
      </c>
      <c r="AQ247" s="20">
        <v>94.2</v>
      </c>
      <c r="AR247" s="20">
        <v>94.2</v>
      </c>
      <c r="AS247" s="1">
        <f t="shared" si="3"/>
      </c>
    </row>
    <row r="248" spans="1:45" ht="12">
      <c r="A248">
        <v>91</v>
      </c>
      <c r="B248" t="s">
        <v>540</v>
      </c>
      <c r="C248" t="s">
        <v>541</v>
      </c>
      <c r="D248">
        <v>15</v>
      </c>
      <c r="E248">
        <v>91015</v>
      </c>
      <c r="F248" s="2">
        <v>9</v>
      </c>
      <c r="G248" s="2">
        <v>1</v>
      </c>
      <c r="H248" s="2">
        <v>3</v>
      </c>
      <c r="I248" s="6">
        <v>40</v>
      </c>
      <c r="J248" t="s">
        <v>9</v>
      </c>
      <c r="K248" s="2">
        <v>8</v>
      </c>
      <c r="L248" s="2">
        <v>1</v>
      </c>
      <c r="M248" s="2">
        <v>0</v>
      </c>
      <c r="N248" s="2">
        <v>0</v>
      </c>
      <c r="O248" s="2">
        <v>0</v>
      </c>
      <c r="P248">
        <v>1466</v>
      </c>
      <c r="Q248" s="20">
        <v>1.2</v>
      </c>
      <c r="R248" s="24">
        <v>187.8</v>
      </c>
      <c r="S248" s="20">
        <v>29.9</v>
      </c>
      <c r="T248" s="20">
        <v>0.7</v>
      </c>
      <c r="U248" s="20">
        <v>0</v>
      </c>
      <c r="V248" s="20">
        <v>57.6</v>
      </c>
      <c r="W248" s="20">
        <v>0</v>
      </c>
      <c r="X248" s="20">
        <v>61.1</v>
      </c>
      <c r="Y248" s="20">
        <v>0</v>
      </c>
      <c r="Z248" s="23">
        <v>0</v>
      </c>
      <c r="AA248" s="22">
        <v>0</v>
      </c>
      <c r="AB248" s="22">
        <v>0</v>
      </c>
      <c r="AC248" s="22">
        <v>1</v>
      </c>
      <c r="AD248" s="22">
        <v>0</v>
      </c>
      <c r="AE248" s="20">
        <v>1.2</v>
      </c>
      <c r="AF248" s="20">
        <v>0</v>
      </c>
      <c r="AG248" s="20">
        <v>16</v>
      </c>
      <c r="AH248" s="20">
        <v>13.8</v>
      </c>
      <c r="AI248" s="20">
        <v>0</v>
      </c>
      <c r="AJ248" s="20">
        <v>0</v>
      </c>
      <c r="AK248" s="20">
        <v>0.5</v>
      </c>
      <c r="AL248" s="20">
        <v>277.5</v>
      </c>
      <c r="AM248" s="20">
        <v>276.2</v>
      </c>
      <c r="AN248" s="20">
        <v>216.3</v>
      </c>
      <c r="AO248" s="20">
        <v>277.4</v>
      </c>
      <c r="AP248" s="20">
        <v>0</v>
      </c>
      <c r="AQ248" s="20">
        <v>276</v>
      </c>
      <c r="AR248" s="20">
        <v>276.3</v>
      </c>
      <c r="AS248" s="1">
        <f t="shared" si="3"/>
      </c>
    </row>
    <row r="249" spans="1:45" ht="12">
      <c r="A249">
        <v>91</v>
      </c>
      <c r="B249" t="s">
        <v>540</v>
      </c>
      <c r="C249" t="s">
        <v>541</v>
      </c>
      <c r="D249">
        <v>16</v>
      </c>
      <c r="E249">
        <v>91016</v>
      </c>
      <c r="F249" s="2">
        <v>9</v>
      </c>
      <c r="G249" s="2">
        <v>1</v>
      </c>
      <c r="H249" s="2">
        <v>2</v>
      </c>
      <c r="I249" s="6">
        <v>40</v>
      </c>
      <c r="J249" t="s">
        <v>9</v>
      </c>
      <c r="K249" s="2">
        <v>1</v>
      </c>
      <c r="L249" s="2">
        <v>2</v>
      </c>
      <c r="M249" s="2">
        <v>1</v>
      </c>
      <c r="N249" s="2">
        <v>0</v>
      </c>
      <c r="O249" s="2">
        <v>0</v>
      </c>
      <c r="P249">
        <v>5959</v>
      </c>
      <c r="Q249" s="20">
        <v>167.1</v>
      </c>
      <c r="R249" s="24">
        <v>141.2</v>
      </c>
      <c r="S249" s="20">
        <v>65.9</v>
      </c>
      <c r="T249" s="20">
        <v>6.1</v>
      </c>
      <c r="U249" s="20">
        <v>0</v>
      </c>
      <c r="V249" s="20">
        <v>35.5</v>
      </c>
      <c r="W249" s="20">
        <v>4.4</v>
      </c>
      <c r="X249" s="20">
        <v>31</v>
      </c>
      <c r="Y249" s="20">
        <v>67.7</v>
      </c>
      <c r="Z249" s="23">
        <v>1</v>
      </c>
      <c r="AA249" s="22">
        <v>1</v>
      </c>
      <c r="AB249" s="22">
        <v>0</v>
      </c>
      <c r="AC249" s="22">
        <v>0</v>
      </c>
      <c r="AD249" s="22">
        <v>0</v>
      </c>
      <c r="AE249" s="20">
        <v>7.7</v>
      </c>
      <c r="AF249" s="20">
        <v>0</v>
      </c>
      <c r="AG249" s="20">
        <v>15.3</v>
      </c>
      <c r="AH249" s="20">
        <v>50.6</v>
      </c>
      <c r="AI249" s="20">
        <v>0</v>
      </c>
      <c r="AJ249" s="20">
        <v>4.5</v>
      </c>
      <c r="AK249" s="20">
        <v>1.5</v>
      </c>
      <c r="AL249" s="20">
        <v>420.5</v>
      </c>
      <c r="AM249" s="20">
        <v>321.2</v>
      </c>
      <c r="AN249" s="20">
        <v>457.3</v>
      </c>
      <c r="AO249" s="20">
        <v>488.3</v>
      </c>
      <c r="AP249" s="20">
        <v>0</v>
      </c>
      <c r="AQ249" s="20">
        <v>253.1</v>
      </c>
      <c r="AR249" s="20">
        <v>253.4</v>
      </c>
      <c r="AS249" s="1">
        <f t="shared" si="3"/>
      </c>
    </row>
    <row r="250" spans="1:45" ht="12">
      <c r="A250">
        <v>91</v>
      </c>
      <c r="B250" t="s">
        <v>540</v>
      </c>
      <c r="C250" t="s">
        <v>541</v>
      </c>
      <c r="D250">
        <v>17</v>
      </c>
      <c r="E250">
        <v>91017</v>
      </c>
      <c r="F250" s="2">
        <v>9</v>
      </c>
      <c r="G250" s="2">
        <v>1</v>
      </c>
      <c r="H250" s="2">
        <v>3</v>
      </c>
      <c r="I250" s="6">
        <v>40</v>
      </c>
      <c r="J250" t="s">
        <v>9</v>
      </c>
      <c r="K250" s="2">
        <v>1</v>
      </c>
      <c r="L250" s="2">
        <v>2</v>
      </c>
      <c r="M250" s="2">
        <v>0</v>
      </c>
      <c r="N250" s="2">
        <v>0</v>
      </c>
      <c r="O250" s="2">
        <v>0</v>
      </c>
      <c r="P250">
        <v>1466</v>
      </c>
      <c r="Q250" s="20">
        <v>0</v>
      </c>
      <c r="R250" s="24">
        <v>0</v>
      </c>
      <c r="S250" s="20">
        <v>5.5</v>
      </c>
      <c r="T250" s="20">
        <v>0</v>
      </c>
      <c r="U250" s="20">
        <v>0</v>
      </c>
      <c r="V250" s="20">
        <v>16.8</v>
      </c>
      <c r="W250" s="20">
        <v>0</v>
      </c>
      <c r="X250" s="20">
        <v>4.9</v>
      </c>
      <c r="Y250" s="20">
        <v>121.3</v>
      </c>
      <c r="Z250" s="23">
        <v>1</v>
      </c>
      <c r="AA250" s="22">
        <v>0</v>
      </c>
      <c r="AB250" s="22">
        <v>1</v>
      </c>
      <c r="AC250" s="22">
        <v>0</v>
      </c>
      <c r="AD250" s="22">
        <v>0</v>
      </c>
      <c r="AE250" s="20">
        <v>0</v>
      </c>
      <c r="AF250" s="20">
        <v>0</v>
      </c>
      <c r="AG250" s="20">
        <v>1.5</v>
      </c>
      <c r="AH250" s="20">
        <v>4</v>
      </c>
      <c r="AI250" s="20">
        <v>0</v>
      </c>
      <c r="AJ250" s="20">
        <v>0</v>
      </c>
      <c r="AK250" s="20">
        <v>2</v>
      </c>
      <c r="AL250" s="20">
        <v>22.4</v>
      </c>
      <c r="AM250" s="20">
        <v>143.7</v>
      </c>
      <c r="AN250" s="20">
        <v>138.8</v>
      </c>
      <c r="AO250" s="20">
        <v>143.7</v>
      </c>
      <c r="AP250" s="20">
        <v>0</v>
      </c>
      <c r="AQ250" s="20">
        <v>22.3</v>
      </c>
      <c r="AR250" s="20">
        <v>22.4</v>
      </c>
      <c r="AS250" s="1">
        <f t="shared" si="3"/>
      </c>
    </row>
    <row r="251" spans="1:45" ht="12">
      <c r="A251">
        <v>91</v>
      </c>
      <c r="B251" t="s">
        <v>540</v>
      </c>
      <c r="C251" t="s">
        <v>541</v>
      </c>
      <c r="D251">
        <v>18</v>
      </c>
      <c r="E251">
        <v>91018</v>
      </c>
      <c r="F251" s="2">
        <v>9</v>
      </c>
      <c r="G251" s="2">
        <v>1</v>
      </c>
      <c r="H251" s="2">
        <v>3</v>
      </c>
      <c r="I251" s="6">
        <v>40</v>
      </c>
      <c r="J251" t="s">
        <v>9</v>
      </c>
      <c r="K251" s="2">
        <v>7</v>
      </c>
      <c r="L251" s="2">
        <v>1</v>
      </c>
      <c r="M251" s="2">
        <v>0</v>
      </c>
      <c r="N251" s="2">
        <v>0</v>
      </c>
      <c r="O251" s="2">
        <v>0</v>
      </c>
      <c r="P251">
        <v>1466</v>
      </c>
      <c r="Q251" s="20">
        <v>45.8</v>
      </c>
      <c r="R251" s="24">
        <v>907.2</v>
      </c>
      <c r="S251" s="20">
        <v>104.6</v>
      </c>
      <c r="T251" s="20">
        <v>23.2</v>
      </c>
      <c r="U251" s="20">
        <v>0</v>
      </c>
      <c r="V251" s="20">
        <v>93.6</v>
      </c>
      <c r="W251" s="20">
        <v>11.5</v>
      </c>
      <c r="X251" s="20">
        <v>252.3</v>
      </c>
      <c r="Y251" s="20">
        <v>1283.1</v>
      </c>
      <c r="Z251" s="23">
        <v>1</v>
      </c>
      <c r="AA251" s="22">
        <v>1</v>
      </c>
      <c r="AB251" s="22">
        <v>0</v>
      </c>
      <c r="AC251" s="22">
        <v>0</v>
      </c>
      <c r="AD251" s="22">
        <v>0</v>
      </c>
      <c r="AE251" s="20">
        <v>2</v>
      </c>
      <c r="AF251" s="20">
        <v>0</v>
      </c>
      <c r="AG251" s="20">
        <v>79.3</v>
      </c>
      <c r="AH251" s="20">
        <v>24.9</v>
      </c>
      <c r="AI251" s="20">
        <v>0</v>
      </c>
      <c r="AJ251" s="20">
        <v>22.5</v>
      </c>
      <c r="AK251" s="20">
        <v>4.6</v>
      </c>
      <c r="AL251" s="20">
        <v>1186.3</v>
      </c>
      <c r="AM251" s="20">
        <v>2423.6</v>
      </c>
      <c r="AN251" s="20">
        <v>2217.1</v>
      </c>
      <c r="AO251" s="20">
        <v>2469.4</v>
      </c>
      <c r="AP251" s="20">
        <v>0</v>
      </c>
      <c r="AQ251" s="20">
        <v>1140.1</v>
      </c>
      <c r="AR251" s="20">
        <v>1140.5</v>
      </c>
      <c r="AS251" s="1">
        <f t="shared" si="3"/>
      </c>
    </row>
    <row r="252" spans="1:45" ht="12">
      <c r="A252">
        <v>91</v>
      </c>
      <c r="B252" t="s">
        <v>540</v>
      </c>
      <c r="C252" t="s">
        <v>541</v>
      </c>
      <c r="D252">
        <v>19</v>
      </c>
      <c r="E252">
        <v>91019</v>
      </c>
      <c r="F252" s="2">
        <v>9</v>
      </c>
      <c r="G252" s="2">
        <v>1</v>
      </c>
      <c r="H252" s="2">
        <v>2</v>
      </c>
      <c r="I252" s="6">
        <v>40</v>
      </c>
      <c r="J252" t="s">
        <v>9</v>
      </c>
      <c r="K252" s="2">
        <v>1</v>
      </c>
      <c r="L252" s="2">
        <v>2</v>
      </c>
      <c r="M252" s="2">
        <v>1</v>
      </c>
      <c r="N252" s="2">
        <v>0</v>
      </c>
      <c r="O252" s="2">
        <v>0</v>
      </c>
      <c r="P252">
        <v>5959</v>
      </c>
      <c r="Q252" s="20">
        <v>350.8</v>
      </c>
      <c r="R252" s="24">
        <v>1239.5</v>
      </c>
      <c r="S252" s="20">
        <v>385.8</v>
      </c>
      <c r="T252" s="20">
        <v>36.1</v>
      </c>
      <c r="U252" s="20">
        <v>0</v>
      </c>
      <c r="V252" s="20">
        <v>49.8</v>
      </c>
      <c r="W252" s="20">
        <v>0</v>
      </c>
      <c r="X252" s="20">
        <v>61.4</v>
      </c>
      <c r="Y252" s="20">
        <v>316.1</v>
      </c>
      <c r="Z252" s="23">
        <v>1</v>
      </c>
      <c r="AA252" s="22">
        <v>1</v>
      </c>
      <c r="AB252" s="22">
        <v>0</v>
      </c>
      <c r="AC252" s="22">
        <v>0</v>
      </c>
      <c r="AD252" s="22">
        <v>0</v>
      </c>
      <c r="AE252" s="20">
        <v>350.8</v>
      </c>
      <c r="AF252" s="20">
        <v>0</v>
      </c>
      <c r="AG252" s="20">
        <v>350.6</v>
      </c>
      <c r="AH252" s="20">
        <v>35.1</v>
      </c>
      <c r="AI252" s="20">
        <v>0</v>
      </c>
      <c r="AJ252" s="20">
        <v>35.8</v>
      </c>
      <c r="AK252" s="20">
        <v>2.9</v>
      </c>
      <c r="AL252" s="20">
        <v>2062.1</v>
      </c>
      <c r="AM252" s="20">
        <v>2027.5</v>
      </c>
      <c r="AN252" s="20">
        <v>2316.9</v>
      </c>
      <c r="AO252" s="20">
        <v>2378.3</v>
      </c>
      <c r="AP252" s="20">
        <v>0</v>
      </c>
      <c r="AQ252" s="20">
        <v>1711.2</v>
      </c>
      <c r="AR252" s="20">
        <v>1711.3</v>
      </c>
      <c r="AS252" s="1">
        <f t="shared" si="3"/>
      </c>
    </row>
    <row r="253" spans="1:45" ht="12">
      <c r="A253">
        <v>91</v>
      </c>
      <c r="B253" t="s">
        <v>540</v>
      </c>
      <c r="C253" t="s">
        <v>541</v>
      </c>
      <c r="D253">
        <v>20</v>
      </c>
      <c r="E253">
        <v>91020</v>
      </c>
      <c r="F253" s="2">
        <v>9</v>
      </c>
      <c r="G253" s="2">
        <v>1</v>
      </c>
      <c r="H253" s="2">
        <v>2</v>
      </c>
      <c r="I253" s="6">
        <v>44</v>
      </c>
      <c r="J253" t="s">
        <v>147</v>
      </c>
      <c r="K253" s="2">
        <v>7</v>
      </c>
      <c r="L253" s="2">
        <v>1</v>
      </c>
      <c r="M253" s="2">
        <v>0</v>
      </c>
      <c r="N253" s="2">
        <v>0</v>
      </c>
      <c r="O253" s="2">
        <v>0</v>
      </c>
      <c r="P253">
        <v>5959</v>
      </c>
      <c r="Q253" s="20">
        <v>0</v>
      </c>
      <c r="R253" s="24">
        <v>413.2</v>
      </c>
      <c r="S253" s="20">
        <v>138.7</v>
      </c>
      <c r="T253" s="20">
        <v>0</v>
      </c>
      <c r="U253" s="20">
        <v>0</v>
      </c>
      <c r="V253" s="20">
        <v>26.1</v>
      </c>
      <c r="W253" s="20">
        <v>0</v>
      </c>
      <c r="X253" s="20">
        <v>127.9</v>
      </c>
      <c r="Y253" s="20">
        <v>138</v>
      </c>
      <c r="Z253" s="23">
        <v>1</v>
      </c>
      <c r="AA253" s="22">
        <v>1</v>
      </c>
      <c r="AB253" s="22">
        <v>0</v>
      </c>
      <c r="AC253" s="22">
        <v>0</v>
      </c>
      <c r="AD253" s="22">
        <v>0</v>
      </c>
      <c r="AE253" s="20">
        <v>0</v>
      </c>
      <c r="AF253" s="20">
        <v>0</v>
      </c>
      <c r="AG253" s="20">
        <v>116.1</v>
      </c>
      <c r="AH253" s="20">
        <v>22.7</v>
      </c>
      <c r="AI253" s="20">
        <v>0</v>
      </c>
      <c r="AJ253" s="20">
        <v>0</v>
      </c>
      <c r="AK253" s="20">
        <v>0</v>
      </c>
      <c r="AL253" s="20">
        <v>578.2</v>
      </c>
      <c r="AM253" s="20">
        <v>716.3</v>
      </c>
      <c r="AN253" s="20">
        <v>588.4</v>
      </c>
      <c r="AO253" s="20">
        <v>716.3</v>
      </c>
      <c r="AP253" s="20">
        <v>0</v>
      </c>
      <c r="AQ253" s="20">
        <v>578</v>
      </c>
      <c r="AR253" s="20">
        <v>578.2</v>
      </c>
      <c r="AS253" s="1">
        <f t="shared" si="3"/>
      </c>
    </row>
    <row r="254" spans="1:45" ht="12">
      <c r="A254">
        <v>91</v>
      </c>
      <c r="B254" t="s">
        <v>540</v>
      </c>
      <c r="C254" t="s">
        <v>541</v>
      </c>
      <c r="D254">
        <v>21</v>
      </c>
      <c r="E254">
        <v>91021</v>
      </c>
      <c r="F254" s="2">
        <v>9</v>
      </c>
      <c r="G254" s="2">
        <v>1</v>
      </c>
      <c r="H254" s="2">
        <v>2</v>
      </c>
      <c r="I254" s="6">
        <v>40</v>
      </c>
      <c r="J254" t="s">
        <v>9</v>
      </c>
      <c r="K254" s="2">
        <v>1</v>
      </c>
      <c r="L254" s="2">
        <v>1</v>
      </c>
      <c r="M254" s="2">
        <v>0</v>
      </c>
      <c r="N254" s="2">
        <v>0</v>
      </c>
      <c r="O254" s="2">
        <v>0</v>
      </c>
      <c r="P254">
        <v>5959</v>
      </c>
      <c r="Q254" s="20">
        <v>0</v>
      </c>
      <c r="R254" s="24">
        <v>0</v>
      </c>
      <c r="S254" s="20">
        <v>49.7</v>
      </c>
      <c r="T254" s="20">
        <v>0</v>
      </c>
      <c r="U254" s="20">
        <v>0</v>
      </c>
      <c r="V254" s="20">
        <v>0</v>
      </c>
      <c r="W254" s="20">
        <v>0</v>
      </c>
      <c r="X254" s="20">
        <v>10.9</v>
      </c>
      <c r="Y254" s="20">
        <v>146.6</v>
      </c>
      <c r="Z254" s="23">
        <v>1</v>
      </c>
      <c r="AA254" s="22">
        <v>0</v>
      </c>
      <c r="AB254" s="22">
        <v>1</v>
      </c>
      <c r="AC254" s="22">
        <v>0</v>
      </c>
      <c r="AD254" s="22">
        <v>0</v>
      </c>
      <c r="AE254" s="20">
        <v>0</v>
      </c>
      <c r="AF254" s="20">
        <v>0</v>
      </c>
      <c r="AG254" s="20">
        <v>31.1</v>
      </c>
      <c r="AH254" s="20">
        <v>18.5</v>
      </c>
      <c r="AI254" s="20">
        <v>0</v>
      </c>
      <c r="AJ254" s="20">
        <v>0</v>
      </c>
      <c r="AK254" s="20">
        <v>0</v>
      </c>
      <c r="AL254" s="20">
        <v>49.7</v>
      </c>
      <c r="AM254" s="20">
        <v>196.3</v>
      </c>
      <c r="AN254" s="20">
        <v>185.4</v>
      </c>
      <c r="AO254" s="20">
        <v>196.3</v>
      </c>
      <c r="AP254" s="20">
        <v>0</v>
      </c>
      <c r="AQ254" s="20">
        <v>49.7</v>
      </c>
      <c r="AR254" s="20">
        <v>49.7</v>
      </c>
      <c r="AS254" s="1">
        <f t="shared" si="3"/>
      </c>
    </row>
    <row r="255" spans="1:45" ht="12">
      <c r="A255">
        <v>91</v>
      </c>
      <c r="B255" t="s">
        <v>540</v>
      </c>
      <c r="C255" t="s">
        <v>541</v>
      </c>
      <c r="D255">
        <v>22</v>
      </c>
      <c r="E255">
        <v>91022</v>
      </c>
      <c r="F255" s="2">
        <v>9</v>
      </c>
      <c r="G255" s="2">
        <v>1</v>
      </c>
      <c r="H255" s="2">
        <v>3</v>
      </c>
      <c r="I255" s="6">
        <v>40</v>
      </c>
      <c r="J255" t="s">
        <v>9</v>
      </c>
      <c r="K255" s="2">
        <v>7</v>
      </c>
      <c r="L255" s="2">
        <v>2</v>
      </c>
      <c r="M255" s="2">
        <v>0</v>
      </c>
      <c r="N255" s="2">
        <v>0</v>
      </c>
      <c r="O255" s="2">
        <v>0</v>
      </c>
      <c r="P255">
        <v>1466</v>
      </c>
      <c r="Q255" s="20">
        <v>0</v>
      </c>
      <c r="R255" s="24">
        <v>56.7</v>
      </c>
      <c r="S255" s="20">
        <v>13.9</v>
      </c>
      <c r="T255" s="20">
        <v>2</v>
      </c>
      <c r="U255" s="20">
        <v>0</v>
      </c>
      <c r="V255" s="20">
        <v>5.3</v>
      </c>
      <c r="W255" s="20">
        <v>0</v>
      </c>
      <c r="X255" s="20">
        <v>17.2</v>
      </c>
      <c r="Y255" s="20">
        <v>182</v>
      </c>
      <c r="Z255" s="23">
        <v>1</v>
      </c>
      <c r="AA255" s="22">
        <v>1</v>
      </c>
      <c r="AB255" s="22">
        <v>0</v>
      </c>
      <c r="AC255" s="22">
        <v>0</v>
      </c>
      <c r="AD255" s="22">
        <v>0</v>
      </c>
      <c r="AE255" s="20">
        <v>0</v>
      </c>
      <c r="AF255" s="20">
        <v>0</v>
      </c>
      <c r="AG255" s="20">
        <v>9</v>
      </c>
      <c r="AH255" s="20">
        <v>4.9</v>
      </c>
      <c r="AI255" s="20">
        <v>0</v>
      </c>
      <c r="AJ255" s="20">
        <v>0</v>
      </c>
      <c r="AK255" s="20">
        <v>0</v>
      </c>
      <c r="AL255" s="20">
        <v>78</v>
      </c>
      <c r="AM255" s="20">
        <v>260.1</v>
      </c>
      <c r="AN255" s="20">
        <v>242.9</v>
      </c>
      <c r="AO255" s="20">
        <v>260.1</v>
      </c>
      <c r="AP255" s="20">
        <v>0</v>
      </c>
      <c r="AQ255" s="20">
        <v>77.9</v>
      </c>
      <c r="AR255" s="20">
        <v>78</v>
      </c>
      <c r="AS255" s="1">
        <f t="shared" si="3"/>
      </c>
    </row>
    <row r="256" spans="1:45" ht="12">
      <c r="A256">
        <v>91</v>
      </c>
      <c r="B256" t="s">
        <v>540</v>
      </c>
      <c r="C256" t="s">
        <v>541</v>
      </c>
      <c r="D256">
        <v>23</v>
      </c>
      <c r="E256">
        <v>91023</v>
      </c>
      <c r="F256" s="2">
        <v>9</v>
      </c>
      <c r="G256" s="2">
        <v>1</v>
      </c>
      <c r="H256" s="2">
        <v>3</v>
      </c>
      <c r="I256" s="6">
        <v>40</v>
      </c>
      <c r="J256" t="s">
        <v>9</v>
      </c>
      <c r="K256" s="2">
        <v>7</v>
      </c>
      <c r="L256" s="2">
        <v>1</v>
      </c>
      <c r="M256" s="2">
        <v>0</v>
      </c>
      <c r="N256" s="2">
        <v>0</v>
      </c>
      <c r="O256" s="2">
        <v>0</v>
      </c>
      <c r="P256">
        <v>1466</v>
      </c>
      <c r="Q256" s="20">
        <v>0</v>
      </c>
      <c r="R256" s="24">
        <v>9.2</v>
      </c>
      <c r="S256" s="20">
        <v>50</v>
      </c>
      <c r="T256" s="20">
        <v>0</v>
      </c>
      <c r="U256" s="20">
        <v>0</v>
      </c>
      <c r="V256" s="20">
        <v>13.2</v>
      </c>
      <c r="W256" s="20">
        <v>0</v>
      </c>
      <c r="X256" s="20">
        <v>16</v>
      </c>
      <c r="Y256" s="20">
        <v>128.8</v>
      </c>
      <c r="Z256" s="23">
        <v>1</v>
      </c>
      <c r="AA256" s="22">
        <v>1</v>
      </c>
      <c r="AB256" s="22">
        <v>0</v>
      </c>
      <c r="AC256" s="22">
        <v>0</v>
      </c>
      <c r="AD256" s="22">
        <v>0</v>
      </c>
      <c r="AE256" s="20">
        <v>0</v>
      </c>
      <c r="AF256" s="20">
        <v>0</v>
      </c>
      <c r="AG256" s="20">
        <v>43.5</v>
      </c>
      <c r="AH256" s="20">
        <v>6.4</v>
      </c>
      <c r="AI256" s="20">
        <v>0</v>
      </c>
      <c r="AJ256" s="20">
        <v>0</v>
      </c>
      <c r="AK256" s="20">
        <v>0</v>
      </c>
      <c r="AL256" s="20">
        <v>72.5</v>
      </c>
      <c r="AM256" s="20">
        <v>201.4</v>
      </c>
      <c r="AN256" s="20">
        <v>185.4</v>
      </c>
      <c r="AO256" s="20">
        <v>201.4</v>
      </c>
      <c r="AP256" s="20">
        <v>0</v>
      </c>
      <c r="AQ256" s="20">
        <v>72.4</v>
      </c>
      <c r="AR256" s="20">
        <v>72.5</v>
      </c>
      <c r="AS256" s="1">
        <f t="shared" si="3"/>
      </c>
    </row>
    <row r="257" spans="1:45" ht="12">
      <c r="A257">
        <v>91</v>
      </c>
      <c r="B257" t="s">
        <v>540</v>
      </c>
      <c r="C257" t="s">
        <v>541</v>
      </c>
      <c r="D257">
        <v>24</v>
      </c>
      <c r="E257">
        <v>91024</v>
      </c>
      <c r="F257" s="2">
        <v>9</v>
      </c>
      <c r="G257" s="2">
        <v>1</v>
      </c>
      <c r="H257" s="2">
        <v>3</v>
      </c>
      <c r="I257" s="6">
        <v>40</v>
      </c>
      <c r="J257" t="s">
        <v>9</v>
      </c>
      <c r="K257" s="2">
        <v>1</v>
      </c>
      <c r="L257" s="2">
        <v>2</v>
      </c>
      <c r="M257" s="2">
        <v>0</v>
      </c>
      <c r="N257" s="2">
        <v>0</v>
      </c>
      <c r="O257" s="2">
        <v>0</v>
      </c>
      <c r="P257">
        <v>1466</v>
      </c>
      <c r="Q257" s="20">
        <v>0</v>
      </c>
      <c r="R257" s="24">
        <v>348.6</v>
      </c>
      <c r="S257" s="20">
        <v>13.1</v>
      </c>
      <c r="T257" s="20">
        <v>0.2</v>
      </c>
      <c r="U257" s="20">
        <v>0</v>
      </c>
      <c r="V257" s="20">
        <v>10.9</v>
      </c>
      <c r="W257" s="20">
        <v>0</v>
      </c>
      <c r="X257" s="20">
        <v>82.5</v>
      </c>
      <c r="Y257" s="20">
        <v>113.7</v>
      </c>
      <c r="Z257" s="23">
        <v>1</v>
      </c>
      <c r="AA257" s="22">
        <v>1</v>
      </c>
      <c r="AB257" s="22">
        <v>0</v>
      </c>
      <c r="AC257" s="22">
        <v>0</v>
      </c>
      <c r="AD257" s="22">
        <v>0</v>
      </c>
      <c r="AE257" s="20">
        <v>0</v>
      </c>
      <c r="AF257" s="20">
        <v>0</v>
      </c>
      <c r="AG257" s="20">
        <v>2.5</v>
      </c>
      <c r="AH257" s="20">
        <v>10.6</v>
      </c>
      <c r="AI257" s="20">
        <v>0</v>
      </c>
      <c r="AJ257" s="20">
        <v>0.2</v>
      </c>
      <c r="AK257" s="20">
        <v>0</v>
      </c>
      <c r="AL257" s="20">
        <v>373</v>
      </c>
      <c r="AM257" s="20">
        <v>486.8</v>
      </c>
      <c r="AN257" s="20">
        <v>404.3</v>
      </c>
      <c r="AO257" s="20">
        <v>486.8</v>
      </c>
      <c r="AP257" s="20">
        <v>0</v>
      </c>
      <c r="AQ257" s="20">
        <v>372.8</v>
      </c>
      <c r="AR257" s="20">
        <v>373</v>
      </c>
      <c r="AS257" s="1">
        <f t="shared" si="3"/>
      </c>
    </row>
    <row r="258" spans="1:45" ht="12">
      <c r="A258">
        <v>91</v>
      </c>
      <c r="B258" t="s">
        <v>540</v>
      </c>
      <c r="C258" t="s">
        <v>541</v>
      </c>
      <c r="D258">
        <v>25</v>
      </c>
      <c r="E258">
        <v>91025</v>
      </c>
      <c r="F258" s="2">
        <v>9</v>
      </c>
      <c r="G258" s="2">
        <v>1</v>
      </c>
      <c r="H258" s="2">
        <v>2</v>
      </c>
      <c r="I258" s="6">
        <v>40</v>
      </c>
      <c r="J258" t="s">
        <v>9</v>
      </c>
      <c r="K258" s="2">
        <v>8</v>
      </c>
      <c r="L258" s="2">
        <v>1</v>
      </c>
      <c r="M258" s="2">
        <v>0</v>
      </c>
      <c r="N258" s="2">
        <v>0</v>
      </c>
      <c r="O258" s="2">
        <v>0</v>
      </c>
      <c r="P258">
        <v>5959</v>
      </c>
      <c r="Q258" s="20">
        <v>1.3</v>
      </c>
      <c r="R258" s="24">
        <v>154.5</v>
      </c>
      <c r="S258" s="20">
        <v>28.9</v>
      </c>
      <c r="T258" s="20">
        <v>2.8</v>
      </c>
      <c r="U258" s="20">
        <v>0</v>
      </c>
      <c r="V258" s="20">
        <v>14.3</v>
      </c>
      <c r="W258" s="20">
        <v>0</v>
      </c>
      <c r="X258" s="20">
        <v>44.4</v>
      </c>
      <c r="Y258" s="20">
        <v>0</v>
      </c>
      <c r="Z258" s="23">
        <v>0</v>
      </c>
      <c r="AA258" s="22">
        <v>0</v>
      </c>
      <c r="AB258" s="22">
        <v>0</v>
      </c>
      <c r="AC258" s="22">
        <v>1</v>
      </c>
      <c r="AD258" s="22">
        <v>0</v>
      </c>
      <c r="AE258" s="20">
        <v>1.3</v>
      </c>
      <c r="AF258" s="20">
        <v>0</v>
      </c>
      <c r="AG258" s="20">
        <v>17.2</v>
      </c>
      <c r="AH258" s="20">
        <v>11.6</v>
      </c>
      <c r="AI258" s="20">
        <v>0</v>
      </c>
      <c r="AJ258" s="20">
        <v>2.3</v>
      </c>
      <c r="AK258" s="20">
        <v>0</v>
      </c>
      <c r="AL258" s="20">
        <v>202.1</v>
      </c>
      <c r="AM258" s="20">
        <v>200.8</v>
      </c>
      <c r="AN258" s="20">
        <v>157.7</v>
      </c>
      <c r="AO258" s="20">
        <v>202.1</v>
      </c>
      <c r="AP258" s="20">
        <v>0</v>
      </c>
      <c r="AQ258" s="20">
        <v>200.5</v>
      </c>
      <c r="AR258" s="20">
        <v>200.8</v>
      </c>
      <c r="AS258" s="1">
        <f t="shared" si="3"/>
      </c>
    </row>
    <row r="259" spans="1:45" ht="12">
      <c r="A259">
        <v>91</v>
      </c>
      <c r="B259" t="s">
        <v>540</v>
      </c>
      <c r="C259" t="s">
        <v>541</v>
      </c>
      <c r="D259">
        <v>26</v>
      </c>
      <c r="E259">
        <v>91026</v>
      </c>
      <c r="F259" s="2">
        <v>9</v>
      </c>
      <c r="G259" s="2">
        <v>1</v>
      </c>
      <c r="H259" s="2">
        <v>2</v>
      </c>
      <c r="I259" s="6">
        <v>40</v>
      </c>
      <c r="J259" t="s">
        <v>9</v>
      </c>
      <c r="K259" s="2">
        <v>1</v>
      </c>
      <c r="L259" s="2">
        <v>1</v>
      </c>
      <c r="M259" s="2">
        <v>0</v>
      </c>
      <c r="N259" s="2">
        <v>0</v>
      </c>
      <c r="O259" s="2">
        <v>0</v>
      </c>
      <c r="P259">
        <v>5959</v>
      </c>
      <c r="Q259" s="20">
        <v>0</v>
      </c>
      <c r="R259" s="24">
        <v>439.4</v>
      </c>
      <c r="S259" s="20">
        <v>112</v>
      </c>
      <c r="T259" s="20">
        <v>0.7</v>
      </c>
      <c r="U259" s="20">
        <v>0</v>
      </c>
      <c r="V259" s="20">
        <v>163.6</v>
      </c>
      <c r="W259" s="20">
        <v>0</v>
      </c>
      <c r="X259" s="20">
        <v>158.4</v>
      </c>
      <c r="Y259" s="20">
        <v>305.3</v>
      </c>
      <c r="Z259" s="23">
        <v>1</v>
      </c>
      <c r="AA259" s="22">
        <v>1</v>
      </c>
      <c r="AB259" s="22">
        <v>0</v>
      </c>
      <c r="AC259" s="22">
        <v>0</v>
      </c>
      <c r="AD259" s="22">
        <v>0</v>
      </c>
      <c r="AE259" s="20">
        <v>0</v>
      </c>
      <c r="AF259" s="20">
        <v>0</v>
      </c>
      <c r="AG259" s="20">
        <v>103.5</v>
      </c>
      <c r="AH259" s="20">
        <v>8.5</v>
      </c>
      <c r="AI259" s="20">
        <v>0</v>
      </c>
      <c r="AJ259" s="20">
        <v>0.7</v>
      </c>
      <c r="AK259" s="20">
        <v>0</v>
      </c>
      <c r="AL259" s="20">
        <v>715.9</v>
      </c>
      <c r="AM259" s="20">
        <v>1021.2</v>
      </c>
      <c r="AN259" s="20">
        <v>862.8</v>
      </c>
      <c r="AO259" s="20">
        <v>1021.2</v>
      </c>
      <c r="AP259" s="20">
        <v>0</v>
      </c>
      <c r="AQ259" s="20">
        <v>715.7</v>
      </c>
      <c r="AR259" s="20">
        <v>715.9</v>
      </c>
      <c r="AS259" s="1">
        <f t="shared" si="3"/>
      </c>
    </row>
    <row r="260" spans="1:45" ht="12">
      <c r="A260">
        <v>91</v>
      </c>
      <c r="B260" t="s">
        <v>540</v>
      </c>
      <c r="C260" t="s">
        <v>541</v>
      </c>
      <c r="D260">
        <v>27</v>
      </c>
      <c r="E260">
        <v>91027</v>
      </c>
      <c r="F260" s="2">
        <v>9</v>
      </c>
      <c r="G260" s="2">
        <v>1</v>
      </c>
      <c r="H260" s="2">
        <v>3</v>
      </c>
      <c r="I260" s="6">
        <v>40</v>
      </c>
      <c r="J260" t="s">
        <v>9</v>
      </c>
      <c r="K260" s="2">
        <v>7</v>
      </c>
      <c r="L260" s="2">
        <v>1</v>
      </c>
      <c r="M260" s="2">
        <v>0</v>
      </c>
      <c r="N260" s="2">
        <v>0</v>
      </c>
      <c r="O260" s="2">
        <v>0</v>
      </c>
      <c r="P260">
        <v>1466</v>
      </c>
      <c r="Q260" s="20">
        <v>0</v>
      </c>
      <c r="R260" s="24">
        <v>413.2</v>
      </c>
      <c r="S260" s="20">
        <v>70.7</v>
      </c>
      <c r="T260" s="20">
        <v>28.2</v>
      </c>
      <c r="U260" s="20">
        <v>0</v>
      </c>
      <c r="V260" s="20">
        <v>36.1</v>
      </c>
      <c r="W260" s="20">
        <v>0</v>
      </c>
      <c r="X260" s="20">
        <v>121.3</v>
      </c>
      <c r="Y260" s="20">
        <v>227.2</v>
      </c>
      <c r="Z260" s="23">
        <v>1</v>
      </c>
      <c r="AA260" s="22">
        <v>1</v>
      </c>
      <c r="AB260" s="22">
        <v>0</v>
      </c>
      <c r="AC260" s="22">
        <v>0</v>
      </c>
      <c r="AD260" s="22">
        <v>0</v>
      </c>
      <c r="AE260" s="20">
        <v>0</v>
      </c>
      <c r="AF260" s="20">
        <v>0</v>
      </c>
      <c r="AG260" s="20">
        <v>51.6</v>
      </c>
      <c r="AH260" s="20">
        <v>19</v>
      </c>
      <c r="AI260" s="20">
        <v>0</v>
      </c>
      <c r="AJ260" s="20">
        <v>28.2</v>
      </c>
      <c r="AK260" s="20">
        <v>0</v>
      </c>
      <c r="AL260" s="20">
        <v>548.4</v>
      </c>
      <c r="AM260" s="20">
        <v>775.6</v>
      </c>
      <c r="AN260" s="20">
        <v>654.3</v>
      </c>
      <c r="AO260" s="20">
        <v>775.6</v>
      </c>
      <c r="AP260" s="20">
        <v>0</v>
      </c>
      <c r="AQ260" s="20">
        <v>548.2</v>
      </c>
      <c r="AR260" s="20">
        <v>548.4</v>
      </c>
      <c r="AS260" s="1">
        <f t="shared" si="3"/>
      </c>
    </row>
    <row r="261" spans="1:45" ht="12">
      <c r="A261">
        <v>91</v>
      </c>
      <c r="B261" t="s">
        <v>540</v>
      </c>
      <c r="C261" t="s">
        <v>541</v>
      </c>
      <c r="D261">
        <v>28</v>
      </c>
      <c r="E261">
        <v>91028</v>
      </c>
      <c r="F261" s="2">
        <v>9</v>
      </c>
      <c r="G261" s="2">
        <v>1</v>
      </c>
      <c r="H261" s="2">
        <v>2</v>
      </c>
      <c r="I261" s="6">
        <v>40</v>
      </c>
      <c r="J261" t="s">
        <v>9</v>
      </c>
      <c r="K261" s="2">
        <v>7</v>
      </c>
      <c r="L261" s="2">
        <v>1</v>
      </c>
      <c r="M261" s="2">
        <v>1</v>
      </c>
      <c r="N261" s="2">
        <v>0</v>
      </c>
      <c r="O261" s="2">
        <v>0</v>
      </c>
      <c r="P261">
        <v>5959</v>
      </c>
      <c r="Q261" s="20">
        <v>0.5</v>
      </c>
      <c r="R261" s="24">
        <v>0</v>
      </c>
      <c r="S261" s="20">
        <v>59.8</v>
      </c>
      <c r="T261" s="20">
        <v>2.4</v>
      </c>
      <c r="U261" s="20">
        <v>0</v>
      </c>
      <c r="V261" s="20">
        <v>28.6</v>
      </c>
      <c r="W261" s="20">
        <v>0</v>
      </c>
      <c r="X261" s="20">
        <v>5</v>
      </c>
      <c r="Y261" s="20">
        <v>196.7</v>
      </c>
      <c r="Z261" s="23">
        <v>1</v>
      </c>
      <c r="AA261" s="22">
        <v>0</v>
      </c>
      <c r="AB261" s="22">
        <v>1</v>
      </c>
      <c r="AC261" s="22">
        <v>0</v>
      </c>
      <c r="AD261" s="22">
        <v>0</v>
      </c>
      <c r="AE261" s="20">
        <v>0</v>
      </c>
      <c r="AF261" s="20">
        <v>0</v>
      </c>
      <c r="AG261" s="20">
        <v>36.7</v>
      </c>
      <c r="AH261" s="20">
        <v>23.1</v>
      </c>
      <c r="AI261" s="20">
        <v>0</v>
      </c>
      <c r="AJ261" s="20">
        <v>2.4</v>
      </c>
      <c r="AK261" s="20">
        <v>5.4</v>
      </c>
      <c r="AL261" s="20">
        <v>91.4</v>
      </c>
      <c r="AM261" s="20">
        <v>287.6</v>
      </c>
      <c r="AN261" s="20">
        <v>283.1</v>
      </c>
      <c r="AO261" s="20">
        <v>287.6</v>
      </c>
      <c r="AP261" s="20">
        <v>0</v>
      </c>
      <c r="AQ261" s="20">
        <v>90.8</v>
      </c>
      <c r="AR261" s="20">
        <v>90.9</v>
      </c>
      <c r="AS261" s="1">
        <f t="shared" si="3"/>
      </c>
    </row>
    <row r="262" spans="1:45" ht="12">
      <c r="A262">
        <v>91</v>
      </c>
      <c r="B262" t="s">
        <v>540</v>
      </c>
      <c r="C262" t="s">
        <v>541</v>
      </c>
      <c r="D262">
        <v>29</v>
      </c>
      <c r="E262">
        <v>91029</v>
      </c>
      <c r="F262" s="2">
        <v>9</v>
      </c>
      <c r="G262" s="2">
        <v>1</v>
      </c>
      <c r="H262" s="2">
        <v>4</v>
      </c>
      <c r="I262" s="6">
        <v>40</v>
      </c>
      <c r="J262" t="s">
        <v>9</v>
      </c>
      <c r="K262" s="2">
        <v>5</v>
      </c>
      <c r="L262" s="2">
        <v>2</v>
      </c>
      <c r="M262" s="2">
        <v>0</v>
      </c>
      <c r="N262" s="2">
        <v>0</v>
      </c>
      <c r="O262" s="2">
        <v>0</v>
      </c>
      <c r="P262">
        <v>3205</v>
      </c>
      <c r="Q262" s="20">
        <v>0</v>
      </c>
      <c r="R262" s="24">
        <v>0</v>
      </c>
      <c r="S262" s="20">
        <v>13</v>
      </c>
      <c r="T262" s="20">
        <v>0</v>
      </c>
      <c r="U262" s="20">
        <v>0</v>
      </c>
      <c r="V262" s="20">
        <v>7.2</v>
      </c>
      <c r="W262" s="20">
        <v>0</v>
      </c>
      <c r="X262" s="20">
        <v>4.4</v>
      </c>
      <c r="Y262" s="20">
        <v>0</v>
      </c>
      <c r="Z262" s="23">
        <v>0</v>
      </c>
      <c r="AA262" s="22">
        <v>0</v>
      </c>
      <c r="AB262" s="22">
        <v>0</v>
      </c>
      <c r="AC262" s="22">
        <v>0</v>
      </c>
      <c r="AD262" s="22">
        <v>1</v>
      </c>
      <c r="AE262" s="20">
        <v>0</v>
      </c>
      <c r="AF262" s="20">
        <v>0</v>
      </c>
      <c r="AG262" s="20">
        <v>9.5</v>
      </c>
      <c r="AH262" s="20">
        <v>3.5</v>
      </c>
      <c r="AI262" s="20">
        <v>0</v>
      </c>
      <c r="AJ262" s="20">
        <v>0</v>
      </c>
      <c r="AK262" s="20">
        <v>0</v>
      </c>
      <c r="AL262" s="20">
        <v>20.2</v>
      </c>
      <c r="AM262" s="20">
        <v>20.2</v>
      </c>
      <c r="AN262" s="20">
        <v>15.8</v>
      </c>
      <c r="AO262" s="20">
        <v>20.2</v>
      </c>
      <c r="AP262" s="20">
        <v>0</v>
      </c>
      <c r="AQ262" s="20">
        <v>20.2</v>
      </c>
      <c r="AR262" s="20">
        <v>20.2</v>
      </c>
      <c r="AS262" s="1">
        <f t="shared" si="3"/>
      </c>
    </row>
    <row r="263" spans="1:45" ht="12">
      <c r="A263">
        <v>91</v>
      </c>
      <c r="B263" t="s">
        <v>540</v>
      </c>
      <c r="C263" t="s">
        <v>541</v>
      </c>
      <c r="D263">
        <v>30</v>
      </c>
      <c r="E263">
        <v>91030</v>
      </c>
      <c r="F263" s="2">
        <v>9</v>
      </c>
      <c r="G263" s="2">
        <v>1</v>
      </c>
      <c r="H263" s="2">
        <v>2</v>
      </c>
      <c r="I263" s="6">
        <v>40</v>
      </c>
      <c r="J263" t="s">
        <v>9</v>
      </c>
      <c r="K263" s="2">
        <v>1</v>
      </c>
      <c r="L263" s="2">
        <v>2</v>
      </c>
      <c r="M263" s="2">
        <v>0</v>
      </c>
      <c r="N263" s="2">
        <v>0</v>
      </c>
      <c r="O263" s="2">
        <v>0</v>
      </c>
      <c r="P263">
        <v>5959</v>
      </c>
      <c r="Q263" s="20">
        <v>0</v>
      </c>
      <c r="R263" s="24">
        <v>0</v>
      </c>
      <c r="S263" s="20">
        <v>45.7</v>
      </c>
      <c r="T263" s="20">
        <v>0.1</v>
      </c>
      <c r="U263" s="20">
        <v>0</v>
      </c>
      <c r="V263" s="20">
        <v>8.8</v>
      </c>
      <c r="W263" s="20">
        <v>0</v>
      </c>
      <c r="X263" s="20">
        <v>12</v>
      </c>
      <c r="Y263" s="20">
        <v>149.1</v>
      </c>
      <c r="Z263" s="23">
        <v>1</v>
      </c>
      <c r="AA263" s="22">
        <v>0</v>
      </c>
      <c r="AB263" s="22">
        <v>1</v>
      </c>
      <c r="AC263" s="22">
        <v>0</v>
      </c>
      <c r="AD263" s="22">
        <v>0</v>
      </c>
      <c r="AE263" s="20">
        <v>0</v>
      </c>
      <c r="AF263" s="20">
        <v>0</v>
      </c>
      <c r="AG263" s="20">
        <v>39.6</v>
      </c>
      <c r="AH263" s="20">
        <v>6.1</v>
      </c>
      <c r="AI263" s="20">
        <v>0</v>
      </c>
      <c r="AJ263" s="20">
        <v>0.1</v>
      </c>
      <c r="AK263" s="20">
        <v>0</v>
      </c>
      <c r="AL263" s="20">
        <v>54.6</v>
      </c>
      <c r="AM263" s="20">
        <v>203.8</v>
      </c>
      <c r="AN263" s="20">
        <v>191.8</v>
      </c>
      <c r="AO263" s="20">
        <v>203.8</v>
      </c>
      <c r="AP263" s="20">
        <v>0</v>
      </c>
      <c r="AQ263" s="20">
        <v>54.6</v>
      </c>
      <c r="AR263" s="20">
        <v>54.6</v>
      </c>
      <c r="AS263" s="1">
        <f aca="true" t="shared" si="4" ref="AS263:AS304">IF(ISERROR((AR263/AQ263)),"",IF(AND((AR263/AQ263)&gt;1.05,AR263-AQ263&gt;5),"Manual Calculations of Portable Physical Wealth do not match Assumed Calculations",""))</f>
      </c>
    </row>
    <row r="264" spans="1:45" ht="12">
      <c r="A264">
        <v>91</v>
      </c>
      <c r="B264" t="s">
        <v>540</v>
      </c>
      <c r="C264" t="s">
        <v>541</v>
      </c>
      <c r="D264">
        <v>31</v>
      </c>
      <c r="E264">
        <v>91031</v>
      </c>
      <c r="F264" s="2">
        <v>9</v>
      </c>
      <c r="G264" s="2">
        <v>1</v>
      </c>
      <c r="H264" s="2">
        <v>3</v>
      </c>
      <c r="I264" s="6">
        <v>40</v>
      </c>
      <c r="J264" t="s">
        <v>9</v>
      </c>
      <c r="K264" s="2">
        <v>7</v>
      </c>
      <c r="L264" s="2">
        <v>1</v>
      </c>
      <c r="M264" s="2">
        <v>1</v>
      </c>
      <c r="N264" s="2">
        <v>0</v>
      </c>
      <c r="O264" s="2">
        <v>0</v>
      </c>
      <c r="P264">
        <v>1466</v>
      </c>
      <c r="Q264" s="20">
        <v>0</v>
      </c>
      <c r="R264" s="24">
        <v>8.4</v>
      </c>
      <c r="S264" s="20">
        <v>46.1</v>
      </c>
      <c r="T264" s="20">
        <v>0.5</v>
      </c>
      <c r="U264" s="20">
        <v>0</v>
      </c>
      <c r="V264" s="20">
        <v>9.8</v>
      </c>
      <c r="W264" s="20">
        <v>0</v>
      </c>
      <c r="X264" s="20">
        <v>38.4</v>
      </c>
      <c r="Y264" s="20">
        <v>296.1</v>
      </c>
      <c r="Z264" s="23">
        <v>1</v>
      </c>
      <c r="AA264" s="22">
        <v>1</v>
      </c>
      <c r="AB264" s="22">
        <v>0</v>
      </c>
      <c r="AC264" s="22">
        <v>0</v>
      </c>
      <c r="AD264" s="22">
        <v>0</v>
      </c>
      <c r="AE264" s="20">
        <v>0</v>
      </c>
      <c r="AF264" s="20">
        <v>0</v>
      </c>
      <c r="AG264" s="20">
        <v>40.6</v>
      </c>
      <c r="AH264" s="20">
        <v>5.5</v>
      </c>
      <c r="AI264" s="20">
        <v>0</v>
      </c>
      <c r="AJ264" s="20">
        <v>0</v>
      </c>
      <c r="AK264" s="20">
        <v>0</v>
      </c>
      <c r="AL264" s="20">
        <v>65</v>
      </c>
      <c r="AM264" s="20">
        <v>361.2</v>
      </c>
      <c r="AN264" s="20">
        <v>322.8</v>
      </c>
      <c r="AO264" s="20">
        <v>361.2</v>
      </c>
      <c r="AP264" s="20">
        <v>0</v>
      </c>
      <c r="AQ264" s="20">
        <v>64.8</v>
      </c>
      <c r="AR264" s="20">
        <v>65</v>
      </c>
      <c r="AS264" s="1">
        <f t="shared" si="4"/>
      </c>
    </row>
    <row r="265" spans="1:45" ht="12">
      <c r="A265">
        <v>91</v>
      </c>
      <c r="B265" t="s">
        <v>540</v>
      </c>
      <c r="C265" t="s">
        <v>541</v>
      </c>
      <c r="D265">
        <v>32</v>
      </c>
      <c r="E265">
        <v>91032</v>
      </c>
      <c r="F265" s="2">
        <v>9</v>
      </c>
      <c r="G265" s="2">
        <v>1</v>
      </c>
      <c r="H265" s="2">
        <v>4</v>
      </c>
      <c r="I265" s="6">
        <v>99</v>
      </c>
      <c r="J265" t="s">
        <v>641</v>
      </c>
      <c r="K265" s="2">
        <v>5</v>
      </c>
      <c r="L265" s="2">
        <v>3</v>
      </c>
      <c r="M265" s="2">
        <v>0</v>
      </c>
      <c r="N265" s="2">
        <v>0</v>
      </c>
      <c r="O265" s="2">
        <v>0</v>
      </c>
      <c r="P265">
        <v>3205</v>
      </c>
      <c r="Q265" s="20">
        <v>0</v>
      </c>
      <c r="R265" s="24">
        <v>0</v>
      </c>
      <c r="S265" s="20">
        <v>1.1</v>
      </c>
      <c r="T265" s="20">
        <v>0</v>
      </c>
      <c r="U265" s="20">
        <v>0</v>
      </c>
      <c r="V265" s="20">
        <v>3.5</v>
      </c>
      <c r="W265" s="20">
        <v>0</v>
      </c>
      <c r="X265" s="20">
        <v>1</v>
      </c>
      <c r="Y265" s="20">
        <v>0</v>
      </c>
      <c r="Z265" s="23">
        <v>0</v>
      </c>
      <c r="AA265" s="22">
        <v>0</v>
      </c>
      <c r="AB265" s="22">
        <v>0</v>
      </c>
      <c r="AC265" s="22">
        <v>0</v>
      </c>
      <c r="AD265" s="22">
        <v>1</v>
      </c>
      <c r="AE265" s="20">
        <v>0</v>
      </c>
      <c r="AF265" s="20">
        <v>0</v>
      </c>
      <c r="AG265" s="20">
        <v>0</v>
      </c>
      <c r="AH265" s="20">
        <v>1.1</v>
      </c>
      <c r="AI265" s="20">
        <v>0</v>
      </c>
      <c r="AJ265" s="20">
        <v>0</v>
      </c>
      <c r="AK265" s="20">
        <v>0</v>
      </c>
      <c r="AL265" s="20">
        <v>4.6</v>
      </c>
      <c r="AM265" s="20">
        <v>4.6</v>
      </c>
      <c r="AN265" s="20">
        <v>3.6</v>
      </c>
      <c r="AO265" s="20">
        <v>4.6</v>
      </c>
      <c r="AP265" s="20">
        <v>0</v>
      </c>
      <c r="AQ265" s="20">
        <v>4.6</v>
      </c>
      <c r="AR265" s="20">
        <v>4.6</v>
      </c>
      <c r="AS265" s="1">
        <f t="shared" si="4"/>
      </c>
    </row>
    <row r="266" spans="1:45" ht="12">
      <c r="A266">
        <v>91</v>
      </c>
      <c r="B266" t="s">
        <v>540</v>
      </c>
      <c r="C266" t="s">
        <v>541</v>
      </c>
      <c r="D266">
        <v>33</v>
      </c>
      <c r="E266">
        <v>91033</v>
      </c>
      <c r="F266" s="2">
        <v>9</v>
      </c>
      <c r="G266" s="2">
        <v>1</v>
      </c>
      <c r="H266" s="2">
        <v>4</v>
      </c>
      <c r="I266" s="6">
        <v>40</v>
      </c>
      <c r="J266" t="s">
        <v>9</v>
      </c>
      <c r="K266" s="2">
        <v>5</v>
      </c>
      <c r="L266" s="2">
        <v>2</v>
      </c>
      <c r="M266" s="2">
        <v>0</v>
      </c>
      <c r="N266" s="2">
        <v>0</v>
      </c>
      <c r="O266" s="2">
        <v>0</v>
      </c>
      <c r="P266">
        <v>3205</v>
      </c>
      <c r="Q266" s="20">
        <v>0</v>
      </c>
      <c r="R266" s="24">
        <v>51.5</v>
      </c>
      <c r="S266" s="20">
        <v>36.5</v>
      </c>
      <c r="T266" s="20">
        <v>0</v>
      </c>
      <c r="U266" s="20">
        <v>0</v>
      </c>
      <c r="V266" s="20">
        <v>9.6</v>
      </c>
      <c r="W266" s="20">
        <v>0</v>
      </c>
      <c r="X266" s="20">
        <v>21.5</v>
      </c>
      <c r="Y266" s="20">
        <v>0</v>
      </c>
      <c r="Z266" s="23">
        <v>0</v>
      </c>
      <c r="AA266" s="22">
        <v>0</v>
      </c>
      <c r="AB266" s="22">
        <v>0</v>
      </c>
      <c r="AC266" s="22">
        <v>1</v>
      </c>
      <c r="AD266" s="22">
        <v>0</v>
      </c>
      <c r="AE266" s="20">
        <v>0</v>
      </c>
      <c r="AF266" s="20">
        <v>0</v>
      </c>
      <c r="AG266" s="20">
        <v>28.9</v>
      </c>
      <c r="AH266" s="20">
        <v>7.6</v>
      </c>
      <c r="AI266" s="20">
        <v>0</v>
      </c>
      <c r="AJ266" s="20">
        <v>0</v>
      </c>
      <c r="AK266" s="20">
        <v>0.9</v>
      </c>
      <c r="AL266" s="20">
        <v>97.6</v>
      </c>
      <c r="AM266" s="20">
        <v>97.6</v>
      </c>
      <c r="AN266" s="20">
        <v>76.1</v>
      </c>
      <c r="AO266" s="20">
        <v>97.6</v>
      </c>
      <c r="AP266" s="20">
        <v>0</v>
      </c>
      <c r="AQ266" s="20">
        <v>97.6</v>
      </c>
      <c r="AR266" s="20">
        <v>97.6</v>
      </c>
      <c r="AS266" s="1">
        <f t="shared" si="4"/>
      </c>
    </row>
    <row r="267" spans="1:45" ht="12">
      <c r="A267">
        <v>91</v>
      </c>
      <c r="B267" t="s">
        <v>540</v>
      </c>
      <c r="C267" t="s">
        <v>541</v>
      </c>
      <c r="D267">
        <v>34</v>
      </c>
      <c r="E267">
        <v>91034</v>
      </c>
      <c r="F267" s="2">
        <v>9</v>
      </c>
      <c r="G267" s="2">
        <v>2</v>
      </c>
      <c r="H267" s="2">
        <v>3</v>
      </c>
      <c r="I267" s="6">
        <v>98</v>
      </c>
      <c r="J267" t="s">
        <v>640</v>
      </c>
      <c r="K267" s="2">
        <v>5</v>
      </c>
      <c r="L267" s="2">
        <v>1</v>
      </c>
      <c r="M267" s="2">
        <v>0</v>
      </c>
      <c r="N267" s="2">
        <v>0</v>
      </c>
      <c r="O267" s="2">
        <v>0</v>
      </c>
      <c r="P267">
        <v>1466</v>
      </c>
      <c r="Q267" s="20">
        <v>0</v>
      </c>
      <c r="R267" s="24">
        <v>0</v>
      </c>
      <c r="S267" s="20">
        <v>34.5</v>
      </c>
      <c r="T267" s="20">
        <v>9</v>
      </c>
      <c r="U267" s="20">
        <v>0</v>
      </c>
      <c r="V267" s="20">
        <v>1.8</v>
      </c>
      <c r="W267" s="20">
        <v>1.1</v>
      </c>
      <c r="X267" s="20">
        <v>10.3</v>
      </c>
      <c r="Y267" s="20">
        <v>0</v>
      </c>
      <c r="Z267" s="23">
        <v>0</v>
      </c>
      <c r="AA267" s="22">
        <v>0</v>
      </c>
      <c r="AB267" s="22">
        <v>0</v>
      </c>
      <c r="AC267" s="22">
        <v>0</v>
      </c>
      <c r="AD267" s="22">
        <v>1</v>
      </c>
      <c r="AE267" s="20">
        <v>0</v>
      </c>
      <c r="AF267" s="20">
        <v>0</v>
      </c>
      <c r="AG267" s="20">
        <v>30.5</v>
      </c>
      <c r="AH267" s="20">
        <v>4</v>
      </c>
      <c r="AI267" s="20">
        <v>0</v>
      </c>
      <c r="AJ267" s="20">
        <v>9</v>
      </c>
      <c r="AK267" s="20">
        <v>0</v>
      </c>
      <c r="AL267" s="20">
        <v>46.6</v>
      </c>
      <c r="AM267" s="20">
        <v>46.6</v>
      </c>
      <c r="AN267" s="20">
        <v>36.3</v>
      </c>
      <c r="AO267" s="20">
        <v>46.6</v>
      </c>
      <c r="AP267" s="20">
        <v>0</v>
      </c>
      <c r="AQ267" s="20">
        <v>46.4</v>
      </c>
      <c r="AR267" s="20">
        <v>46.6</v>
      </c>
      <c r="AS267" s="1">
        <f t="shared" si="4"/>
      </c>
    </row>
    <row r="268" spans="1:45" ht="12">
      <c r="A268">
        <v>91</v>
      </c>
      <c r="B268" t="s">
        <v>540</v>
      </c>
      <c r="C268" t="s">
        <v>541</v>
      </c>
      <c r="D268">
        <v>35</v>
      </c>
      <c r="E268">
        <v>91035</v>
      </c>
      <c r="F268" s="2">
        <v>9</v>
      </c>
      <c r="G268" s="2">
        <v>1</v>
      </c>
      <c r="H268" s="2">
        <v>4</v>
      </c>
      <c r="I268" s="6">
        <v>40</v>
      </c>
      <c r="J268" t="s">
        <v>9</v>
      </c>
      <c r="K268" s="2">
        <v>5</v>
      </c>
      <c r="L268" s="2">
        <v>2</v>
      </c>
      <c r="M268" s="2">
        <v>0</v>
      </c>
      <c r="N268" s="2">
        <v>0</v>
      </c>
      <c r="O268" s="2">
        <v>0</v>
      </c>
      <c r="P268">
        <v>3205</v>
      </c>
      <c r="Q268" s="20">
        <v>9.3</v>
      </c>
      <c r="R268" s="24">
        <v>154.5</v>
      </c>
      <c r="S268" s="20">
        <v>42.3</v>
      </c>
      <c r="T268" s="20">
        <v>0</v>
      </c>
      <c r="U268" s="20">
        <v>0</v>
      </c>
      <c r="V268" s="20">
        <v>25.5</v>
      </c>
      <c r="W268" s="20">
        <v>0</v>
      </c>
      <c r="X268" s="20">
        <v>49.2</v>
      </c>
      <c r="Y268" s="20">
        <v>0</v>
      </c>
      <c r="Z268" s="23">
        <v>0</v>
      </c>
      <c r="AA268" s="22">
        <v>0</v>
      </c>
      <c r="AB268" s="22">
        <v>0</v>
      </c>
      <c r="AC268" s="22">
        <v>1</v>
      </c>
      <c r="AD268" s="22">
        <v>0</v>
      </c>
      <c r="AE268" s="20">
        <v>1.7</v>
      </c>
      <c r="AF268" s="20">
        <v>0</v>
      </c>
      <c r="AG268" s="20">
        <v>36.1</v>
      </c>
      <c r="AH268" s="20">
        <v>6.2</v>
      </c>
      <c r="AI268" s="20">
        <v>0</v>
      </c>
      <c r="AJ268" s="20">
        <v>0</v>
      </c>
      <c r="AK268" s="20">
        <v>4</v>
      </c>
      <c r="AL268" s="20">
        <v>231.7</v>
      </c>
      <c r="AM268" s="20">
        <v>222.4</v>
      </c>
      <c r="AN268" s="20">
        <v>182.5</v>
      </c>
      <c r="AO268" s="20">
        <v>231.7</v>
      </c>
      <c r="AP268" s="20">
        <v>0</v>
      </c>
      <c r="AQ268" s="20">
        <v>222.3</v>
      </c>
      <c r="AR268" s="20">
        <v>222.4</v>
      </c>
      <c r="AS268" s="1">
        <f t="shared" si="4"/>
      </c>
    </row>
    <row r="269" spans="1:45" ht="12">
      <c r="A269">
        <v>91</v>
      </c>
      <c r="B269" t="s">
        <v>540</v>
      </c>
      <c r="C269" t="s">
        <v>541</v>
      </c>
      <c r="D269">
        <v>36</v>
      </c>
      <c r="E269">
        <v>91036</v>
      </c>
      <c r="F269" s="2">
        <v>9</v>
      </c>
      <c r="G269" s="2">
        <v>1</v>
      </c>
      <c r="H269" s="2">
        <v>2</v>
      </c>
      <c r="I269" s="6">
        <v>40</v>
      </c>
      <c r="J269" t="s">
        <v>9</v>
      </c>
      <c r="K269" s="2">
        <v>1</v>
      </c>
      <c r="L269" s="2">
        <v>2</v>
      </c>
      <c r="M269" s="2">
        <v>0</v>
      </c>
      <c r="N269" s="2">
        <v>0</v>
      </c>
      <c r="O269" s="2">
        <v>0</v>
      </c>
      <c r="P269">
        <v>5959</v>
      </c>
      <c r="Q269" s="20">
        <v>0</v>
      </c>
      <c r="R269" s="24">
        <v>0</v>
      </c>
      <c r="S269" s="20">
        <v>69.6</v>
      </c>
      <c r="T269" s="20">
        <v>1.5</v>
      </c>
      <c r="U269" s="20">
        <v>0</v>
      </c>
      <c r="V269" s="20">
        <v>9.9</v>
      </c>
      <c r="W269" s="20">
        <v>0</v>
      </c>
      <c r="X269" s="20">
        <v>17.9</v>
      </c>
      <c r="Y269" s="20">
        <v>100.6</v>
      </c>
      <c r="Z269" s="23">
        <v>1</v>
      </c>
      <c r="AA269" s="22">
        <v>0</v>
      </c>
      <c r="AB269" s="22">
        <v>1</v>
      </c>
      <c r="AC269" s="22">
        <v>0</v>
      </c>
      <c r="AD269" s="22">
        <v>0</v>
      </c>
      <c r="AE269" s="20">
        <v>0</v>
      </c>
      <c r="AF269" s="20">
        <v>0</v>
      </c>
      <c r="AG269" s="20">
        <v>65.7</v>
      </c>
      <c r="AH269" s="20">
        <v>3.9</v>
      </c>
      <c r="AI269" s="20">
        <v>0</v>
      </c>
      <c r="AJ269" s="20">
        <v>0</v>
      </c>
      <c r="AK269" s="20">
        <v>0</v>
      </c>
      <c r="AL269" s="20">
        <v>81.1</v>
      </c>
      <c r="AM269" s="20">
        <v>181.7</v>
      </c>
      <c r="AN269" s="20">
        <v>163.8</v>
      </c>
      <c r="AO269" s="20">
        <v>181.7</v>
      </c>
      <c r="AP269" s="20">
        <v>0</v>
      </c>
      <c r="AQ269" s="20">
        <v>81</v>
      </c>
      <c r="AR269" s="20">
        <v>81.1</v>
      </c>
      <c r="AS269" s="1">
        <f t="shared" si="4"/>
      </c>
    </row>
    <row r="270" spans="1:45" ht="12">
      <c r="A270">
        <v>91</v>
      </c>
      <c r="B270" t="s">
        <v>540</v>
      </c>
      <c r="C270" t="s">
        <v>541</v>
      </c>
      <c r="D270">
        <v>37</v>
      </c>
      <c r="E270">
        <v>91037</v>
      </c>
      <c r="F270" s="2">
        <v>9</v>
      </c>
      <c r="G270" s="2">
        <v>1</v>
      </c>
      <c r="H270" s="2">
        <v>3</v>
      </c>
      <c r="I270" s="6">
        <v>40</v>
      </c>
      <c r="J270" t="s">
        <v>9</v>
      </c>
      <c r="K270" s="2">
        <v>7</v>
      </c>
      <c r="L270" s="2">
        <v>1</v>
      </c>
      <c r="M270" s="2">
        <v>1</v>
      </c>
      <c r="N270" s="2">
        <v>0</v>
      </c>
      <c r="O270" s="2">
        <v>0</v>
      </c>
      <c r="P270">
        <v>1466</v>
      </c>
      <c r="Q270" s="20">
        <v>0</v>
      </c>
      <c r="R270" s="24">
        <v>655</v>
      </c>
      <c r="S270" s="20">
        <v>139.8</v>
      </c>
      <c r="T270" s="20">
        <v>0</v>
      </c>
      <c r="U270" s="20">
        <v>0</v>
      </c>
      <c r="V270" s="20">
        <v>25.3</v>
      </c>
      <c r="W270" s="20">
        <v>11.6</v>
      </c>
      <c r="X270" s="20">
        <v>75.9</v>
      </c>
      <c r="Y270" s="20">
        <v>347.3</v>
      </c>
      <c r="Z270" s="23">
        <v>1</v>
      </c>
      <c r="AA270" s="22">
        <v>1</v>
      </c>
      <c r="AB270" s="22">
        <v>0</v>
      </c>
      <c r="AC270" s="22">
        <v>0</v>
      </c>
      <c r="AD270" s="22">
        <v>0</v>
      </c>
      <c r="AE270" s="20">
        <v>0</v>
      </c>
      <c r="AF270" s="20">
        <v>0</v>
      </c>
      <c r="AG270" s="20">
        <v>125.5</v>
      </c>
      <c r="AH270" s="20">
        <v>14.3</v>
      </c>
      <c r="AI270" s="20">
        <v>0</v>
      </c>
      <c r="AJ270" s="20">
        <v>0</v>
      </c>
      <c r="AK270" s="20">
        <v>7.1</v>
      </c>
      <c r="AL270" s="20">
        <v>831.9</v>
      </c>
      <c r="AM270" s="20">
        <v>1179.3</v>
      </c>
      <c r="AN270" s="20">
        <v>1103.4</v>
      </c>
      <c r="AO270" s="20">
        <v>1179.3</v>
      </c>
      <c r="AP270" s="20">
        <v>0</v>
      </c>
      <c r="AQ270" s="20">
        <v>831.7</v>
      </c>
      <c r="AR270" s="20">
        <v>831.9</v>
      </c>
      <c r="AS270" s="1">
        <f t="shared" si="4"/>
      </c>
    </row>
    <row r="271" spans="1:45" ht="12">
      <c r="A271">
        <v>91</v>
      </c>
      <c r="B271" t="s">
        <v>540</v>
      </c>
      <c r="C271" t="s">
        <v>541</v>
      </c>
      <c r="D271">
        <v>38</v>
      </c>
      <c r="E271">
        <v>91038</v>
      </c>
      <c r="F271" s="2">
        <v>9</v>
      </c>
      <c r="G271" s="2">
        <v>1</v>
      </c>
      <c r="H271" s="2">
        <v>3</v>
      </c>
      <c r="I271" s="6">
        <v>40</v>
      </c>
      <c r="J271" t="s">
        <v>9</v>
      </c>
      <c r="K271" s="2">
        <v>9</v>
      </c>
      <c r="L271" s="2">
        <v>1</v>
      </c>
      <c r="M271" s="2">
        <v>1</v>
      </c>
      <c r="N271" s="2">
        <v>0</v>
      </c>
      <c r="O271" s="2">
        <v>0</v>
      </c>
      <c r="P271">
        <v>1466</v>
      </c>
      <c r="Q271" s="20">
        <v>59.5</v>
      </c>
      <c r="R271" s="24">
        <v>306.3</v>
      </c>
      <c r="S271" s="20">
        <v>204.9</v>
      </c>
      <c r="T271" s="20">
        <v>16.2</v>
      </c>
      <c r="U271" s="20">
        <v>0</v>
      </c>
      <c r="V271" s="20">
        <v>30.3</v>
      </c>
      <c r="W271" s="20">
        <v>0</v>
      </c>
      <c r="X271" s="20">
        <v>70.6</v>
      </c>
      <c r="Y271" s="20">
        <v>9.4</v>
      </c>
      <c r="Z271" s="23">
        <v>1</v>
      </c>
      <c r="AA271" s="22">
        <v>1</v>
      </c>
      <c r="AB271" s="22">
        <v>0</v>
      </c>
      <c r="AC271" s="22">
        <v>0</v>
      </c>
      <c r="AD271" s="22">
        <v>0</v>
      </c>
      <c r="AE271" s="20">
        <v>28.4</v>
      </c>
      <c r="AF271" s="20">
        <v>0</v>
      </c>
      <c r="AG271" s="20">
        <v>195</v>
      </c>
      <c r="AH271" s="20">
        <v>9.8</v>
      </c>
      <c r="AI271" s="20">
        <v>0</v>
      </c>
      <c r="AJ271" s="20">
        <v>16.2</v>
      </c>
      <c r="AK271" s="20">
        <v>2.7</v>
      </c>
      <c r="AL271" s="20">
        <v>617.4</v>
      </c>
      <c r="AM271" s="20">
        <v>567.4</v>
      </c>
      <c r="AN271" s="20">
        <v>556.3</v>
      </c>
      <c r="AO271" s="20">
        <v>626.9</v>
      </c>
      <c r="AP271" s="20">
        <v>0</v>
      </c>
      <c r="AQ271" s="20">
        <v>557.7</v>
      </c>
      <c r="AR271" s="20">
        <v>557.9</v>
      </c>
      <c r="AS271" s="1">
        <f t="shared" si="4"/>
      </c>
    </row>
    <row r="272" spans="1:45" ht="12">
      <c r="A272">
        <v>91</v>
      </c>
      <c r="B272" t="s">
        <v>540</v>
      </c>
      <c r="C272" t="s">
        <v>541</v>
      </c>
      <c r="D272">
        <v>39</v>
      </c>
      <c r="E272">
        <v>91039</v>
      </c>
      <c r="F272" s="2">
        <v>9</v>
      </c>
      <c r="G272" s="2">
        <v>1</v>
      </c>
      <c r="H272" s="2">
        <v>3</v>
      </c>
      <c r="I272" s="6">
        <v>40</v>
      </c>
      <c r="J272" t="s">
        <v>9</v>
      </c>
      <c r="K272" s="2">
        <v>9</v>
      </c>
      <c r="L272" s="2">
        <v>1</v>
      </c>
      <c r="M272" s="2">
        <v>0</v>
      </c>
      <c r="N272" s="2">
        <v>0</v>
      </c>
      <c r="O272" s="2">
        <v>0</v>
      </c>
      <c r="P272">
        <v>1466</v>
      </c>
      <c r="Q272" s="20">
        <v>0</v>
      </c>
      <c r="R272" s="24">
        <v>241.4</v>
      </c>
      <c r="S272" s="20">
        <v>78.3</v>
      </c>
      <c r="T272" s="20">
        <v>2.4</v>
      </c>
      <c r="U272" s="20">
        <v>0</v>
      </c>
      <c r="V272" s="20">
        <v>45.1</v>
      </c>
      <c r="W272" s="20">
        <v>2.7</v>
      </c>
      <c r="X272" s="20">
        <v>81.8</v>
      </c>
      <c r="Y272" s="20">
        <v>48.2</v>
      </c>
      <c r="Z272" s="23">
        <v>1</v>
      </c>
      <c r="AA272" s="22">
        <v>1</v>
      </c>
      <c r="AB272" s="22">
        <v>0</v>
      </c>
      <c r="AC272" s="22">
        <v>0</v>
      </c>
      <c r="AD272" s="22">
        <v>0</v>
      </c>
      <c r="AE272" s="20">
        <v>0</v>
      </c>
      <c r="AF272" s="20">
        <v>0</v>
      </c>
      <c r="AG272" s="20">
        <v>69.7</v>
      </c>
      <c r="AH272" s="20">
        <v>8.5</v>
      </c>
      <c r="AI272" s="20">
        <v>0</v>
      </c>
      <c r="AJ272" s="20">
        <v>2.4</v>
      </c>
      <c r="AK272" s="20">
        <v>13.6</v>
      </c>
      <c r="AL272" s="20">
        <v>370</v>
      </c>
      <c r="AM272" s="20">
        <v>418.2</v>
      </c>
      <c r="AN272" s="20">
        <v>336.4</v>
      </c>
      <c r="AO272" s="20">
        <v>418.2</v>
      </c>
      <c r="AP272" s="20">
        <v>0</v>
      </c>
      <c r="AQ272" s="20">
        <v>369.9</v>
      </c>
      <c r="AR272" s="20">
        <v>370</v>
      </c>
      <c r="AS272" s="1">
        <f t="shared" si="4"/>
      </c>
    </row>
    <row r="273" spans="1:45" ht="12">
      <c r="A273">
        <v>92</v>
      </c>
      <c r="B273" t="s">
        <v>42</v>
      </c>
      <c r="C273" t="s">
        <v>541</v>
      </c>
      <c r="D273">
        <v>1</v>
      </c>
      <c r="E273">
        <v>92001</v>
      </c>
      <c r="F273" s="2">
        <v>9</v>
      </c>
      <c r="G273" s="2">
        <v>1</v>
      </c>
      <c r="H273" s="2">
        <v>2</v>
      </c>
      <c r="I273" s="6">
        <v>40</v>
      </c>
      <c r="J273" t="s">
        <v>9</v>
      </c>
      <c r="K273" s="2">
        <v>8</v>
      </c>
      <c r="L273" s="2">
        <v>1</v>
      </c>
      <c r="M273" s="2">
        <v>0</v>
      </c>
      <c r="N273" s="2">
        <v>0</v>
      </c>
      <c r="O273" s="2">
        <v>0</v>
      </c>
      <c r="P273">
        <v>3748</v>
      </c>
      <c r="Q273" s="20">
        <v>13.5</v>
      </c>
      <c r="R273" s="24">
        <v>0</v>
      </c>
      <c r="S273" s="20">
        <v>74.8</v>
      </c>
      <c r="T273" s="20">
        <v>0</v>
      </c>
      <c r="U273" s="20">
        <v>0</v>
      </c>
      <c r="V273" s="20">
        <v>4.8</v>
      </c>
      <c r="W273" s="20">
        <v>0</v>
      </c>
      <c r="X273" s="20">
        <v>17.6</v>
      </c>
      <c r="Y273" s="20">
        <v>0</v>
      </c>
      <c r="Z273" s="23">
        <v>0</v>
      </c>
      <c r="AA273" s="22">
        <v>0</v>
      </c>
      <c r="AB273" s="22">
        <v>0</v>
      </c>
      <c r="AC273" s="22">
        <v>0</v>
      </c>
      <c r="AD273" s="22">
        <v>1</v>
      </c>
      <c r="AE273" s="20">
        <v>0</v>
      </c>
      <c r="AF273" s="20">
        <v>0</v>
      </c>
      <c r="AG273" s="20">
        <v>43</v>
      </c>
      <c r="AH273" s="20">
        <v>31.8</v>
      </c>
      <c r="AI273" s="20">
        <v>0</v>
      </c>
      <c r="AJ273" s="20">
        <v>0</v>
      </c>
      <c r="AK273" s="20">
        <v>0</v>
      </c>
      <c r="AL273" s="20">
        <v>93.2</v>
      </c>
      <c r="AM273" s="20">
        <v>79.6</v>
      </c>
      <c r="AN273" s="20">
        <v>75.5</v>
      </c>
      <c r="AO273" s="20">
        <v>93.1</v>
      </c>
      <c r="AP273" s="20">
        <v>0</v>
      </c>
      <c r="AQ273" s="20">
        <v>79.6</v>
      </c>
      <c r="AR273" s="20">
        <v>79.7</v>
      </c>
      <c r="AS273" s="1">
        <f t="shared" si="4"/>
      </c>
    </row>
    <row r="274" spans="1:45" ht="12">
      <c r="A274">
        <v>92</v>
      </c>
      <c r="B274" t="s">
        <v>42</v>
      </c>
      <c r="C274" t="s">
        <v>541</v>
      </c>
      <c r="D274">
        <v>2</v>
      </c>
      <c r="E274">
        <v>92002</v>
      </c>
      <c r="F274" s="2">
        <v>9</v>
      </c>
      <c r="G274" s="2">
        <v>1</v>
      </c>
      <c r="H274" s="2">
        <v>3</v>
      </c>
      <c r="I274" s="6">
        <v>40</v>
      </c>
      <c r="J274" t="s">
        <v>9</v>
      </c>
      <c r="K274" s="2">
        <v>5</v>
      </c>
      <c r="L274" s="2">
        <v>1</v>
      </c>
      <c r="M274" s="2">
        <v>0</v>
      </c>
      <c r="N274" s="2">
        <v>0</v>
      </c>
      <c r="O274" s="2">
        <v>0</v>
      </c>
      <c r="P274">
        <v>4380</v>
      </c>
      <c r="Q274" s="20">
        <v>0</v>
      </c>
      <c r="R274" s="24">
        <v>0</v>
      </c>
      <c r="S274" s="20">
        <v>53.9</v>
      </c>
      <c r="T274" s="20">
        <v>0</v>
      </c>
      <c r="U274" s="20">
        <v>0</v>
      </c>
      <c r="V274" s="20">
        <v>0</v>
      </c>
      <c r="W274" s="20">
        <v>0</v>
      </c>
      <c r="X274" s="20">
        <v>11.9</v>
      </c>
      <c r="Y274" s="20">
        <v>0</v>
      </c>
      <c r="Z274" s="23">
        <v>0</v>
      </c>
      <c r="AA274" s="22">
        <v>0</v>
      </c>
      <c r="AB274" s="22">
        <v>0</v>
      </c>
      <c r="AC274" s="22">
        <v>0</v>
      </c>
      <c r="AD274" s="22">
        <v>1</v>
      </c>
      <c r="AE274" s="20">
        <v>0</v>
      </c>
      <c r="AF274" s="20">
        <v>0</v>
      </c>
      <c r="AG274" s="20">
        <v>38.8</v>
      </c>
      <c r="AH274" s="20">
        <v>15</v>
      </c>
      <c r="AI274" s="20">
        <v>0</v>
      </c>
      <c r="AJ274" s="20">
        <v>0</v>
      </c>
      <c r="AK274" s="20">
        <v>0</v>
      </c>
      <c r="AL274" s="20">
        <v>53.9</v>
      </c>
      <c r="AM274" s="20">
        <v>53.9</v>
      </c>
      <c r="AN274" s="20">
        <v>42</v>
      </c>
      <c r="AO274" s="20">
        <v>53.9</v>
      </c>
      <c r="AP274" s="20">
        <v>0</v>
      </c>
      <c r="AQ274" s="20">
        <v>53.9</v>
      </c>
      <c r="AR274" s="20">
        <v>53.9</v>
      </c>
      <c r="AS274" s="1">
        <f t="shared" si="4"/>
      </c>
    </row>
    <row r="275" spans="1:45" ht="12">
      <c r="A275">
        <v>92</v>
      </c>
      <c r="B275" t="s">
        <v>42</v>
      </c>
      <c r="C275" t="s">
        <v>541</v>
      </c>
      <c r="D275">
        <v>3</v>
      </c>
      <c r="E275">
        <v>92003</v>
      </c>
      <c r="F275" s="2">
        <v>9</v>
      </c>
      <c r="G275" s="2">
        <v>1</v>
      </c>
      <c r="H275" s="2">
        <v>2</v>
      </c>
      <c r="I275" s="6">
        <v>99</v>
      </c>
      <c r="J275" t="s">
        <v>641</v>
      </c>
      <c r="K275" s="2">
        <v>1</v>
      </c>
      <c r="L275" s="2">
        <v>2</v>
      </c>
      <c r="M275" s="2">
        <v>0</v>
      </c>
      <c r="N275" s="2">
        <v>1</v>
      </c>
      <c r="O275" s="2">
        <v>0</v>
      </c>
      <c r="P275">
        <v>3748</v>
      </c>
      <c r="Q275" s="20">
        <v>29.8</v>
      </c>
      <c r="R275" s="24">
        <v>70.5</v>
      </c>
      <c r="S275" s="20">
        <v>55.4</v>
      </c>
      <c r="T275" s="20">
        <v>1.6</v>
      </c>
      <c r="U275" s="20">
        <v>0</v>
      </c>
      <c r="V275" s="20">
        <v>12.8</v>
      </c>
      <c r="W275" s="20">
        <v>1.1</v>
      </c>
      <c r="X275" s="20">
        <v>31.3</v>
      </c>
      <c r="Y275" s="20">
        <v>135.5</v>
      </c>
      <c r="Z275" s="23">
        <v>1</v>
      </c>
      <c r="AA275" s="22">
        <v>1</v>
      </c>
      <c r="AB275" s="22">
        <v>0</v>
      </c>
      <c r="AC275" s="22">
        <v>0</v>
      </c>
      <c r="AD275" s="22">
        <v>0</v>
      </c>
      <c r="AE275" s="20">
        <v>0</v>
      </c>
      <c r="AF275" s="20">
        <v>2.6</v>
      </c>
      <c r="AG275" s="20">
        <v>42.9</v>
      </c>
      <c r="AH275" s="20">
        <v>11.6</v>
      </c>
      <c r="AI275" s="20">
        <v>1</v>
      </c>
      <c r="AJ275" s="20">
        <v>1.5</v>
      </c>
      <c r="AK275" s="20">
        <v>1.8</v>
      </c>
      <c r="AL275" s="20">
        <v>171.5</v>
      </c>
      <c r="AM275" s="20">
        <v>277.3</v>
      </c>
      <c r="AN275" s="20">
        <v>275.8</v>
      </c>
      <c r="AO275" s="20">
        <v>307.1</v>
      </c>
      <c r="AP275" s="20">
        <v>0</v>
      </c>
      <c r="AQ275" s="20">
        <v>141.4</v>
      </c>
      <c r="AR275" s="20">
        <v>141.7</v>
      </c>
      <c r="AS275" s="1">
        <f t="shared" si="4"/>
      </c>
    </row>
    <row r="276" spans="1:45" ht="12">
      <c r="A276">
        <v>92</v>
      </c>
      <c r="B276" t="s">
        <v>42</v>
      </c>
      <c r="C276" t="s">
        <v>541</v>
      </c>
      <c r="D276">
        <v>4</v>
      </c>
      <c r="E276">
        <v>92004</v>
      </c>
      <c r="F276" s="2">
        <v>9</v>
      </c>
      <c r="G276" s="2">
        <v>1</v>
      </c>
      <c r="H276" s="2">
        <v>4</v>
      </c>
      <c r="I276" s="6">
        <v>40</v>
      </c>
      <c r="J276" t="s">
        <v>9</v>
      </c>
      <c r="K276" s="2">
        <v>8</v>
      </c>
      <c r="L276" s="2">
        <v>1</v>
      </c>
      <c r="M276" s="2">
        <v>0</v>
      </c>
      <c r="N276" s="2">
        <v>0</v>
      </c>
      <c r="O276" s="2">
        <v>0</v>
      </c>
      <c r="P276">
        <v>3906</v>
      </c>
      <c r="Q276" s="20">
        <v>0</v>
      </c>
      <c r="R276" s="24">
        <v>0</v>
      </c>
      <c r="S276" s="20">
        <v>25.3</v>
      </c>
      <c r="T276" s="20">
        <v>8.4</v>
      </c>
      <c r="U276" s="20">
        <v>0</v>
      </c>
      <c r="V276" s="20">
        <v>8.3</v>
      </c>
      <c r="W276" s="20">
        <v>0</v>
      </c>
      <c r="X276" s="20">
        <v>9.3</v>
      </c>
      <c r="Y276" s="20">
        <v>0</v>
      </c>
      <c r="Z276" s="23">
        <v>0</v>
      </c>
      <c r="AA276" s="22">
        <v>0</v>
      </c>
      <c r="AB276" s="22">
        <v>0</v>
      </c>
      <c r="AC276" s="22">
        <v>0</v>
      </c>
      <c r="AD276" s="22">
        <v>1</v>
      </c>
      <c r="AE276" s="20">
        <v>0</v>
      </c>
      <c r="AF276" s="20">
        <v>0</v>
      </c>
      <c r="AG276" s="20">
        <v>20.2</v>
      </c>
      <c r="AH276" s="20">
        <v>5</v>
      </c>
      <c r="AI276" s="20">
        <v>0</v>
      </c>
      <c r="AJ276" s="20">
        <v>8.4</v>
      </c>
      <c r="AK276" s="20">
        <v>0</v>
      </c>
      <c r="AL276" s="20">
        <v>42.1</v>
      </c>
      <c r="AM276" s="20">
        <v>42.1</v>
      </c>
      <c r="AN276" s="20">
        <v>32.8</v>
      </c>
      <c r="AO276" s="20">
        <v>42.1</v>
      </c>
      <c r="AP276" s="20">
        <v>0</v>
      </c>
      <c r="AQ276" s="20">
        <v>42</v>
      </c>
      <c r="AR276" s="20">
        <v>42.1</v>
      </c>
      <c r="AS276" s="1">
        <f t="shared" si="4"/>
      </c>
    </row>
    <row r="277" spans="1:45" ht="12">
      <c r="A277">
        <v>92</v>
      </c>
      <c r="B277" t="s">
        <v>42</v>
      </c>
      <c r="C277" t="s">
        <v>541</v>
      </c>
      <c r="D277">
        <v>5</v>
      </c>
      <c r="E277">
        <v>92005</v>
      </c>
      <c r="F277" s="2">
        <v>9</v>
      </c>
      <c r="G277" s="2">
        <v>1</v>
      </c>
      <c r="H277" s="2">
        <v>4</v>
      </c>
      <c r="I277" s="6">
        <v>99</v>
      </c>
      <c r="J277" t="s">
        <v>641</v>
      </c>
      <c r="K277" s="2">
        <v>5</v>
      </c>
      <c r="L277" s="2">
        <v>2</v>
      </c>
      <c r="M277" s="2">
        <v>0</v>
      </c>
      <c r="N277" s="2">
        <v>0</v>
      </c>
      <c r="O277" s="2">
        <v>0</v>
      </c>
      <c r="P277">
        <v>3906</v>
      </c>
      <c r="Q277" s="20">
        <v>0.1</v>
      </c>
      <c r="R277" s="24">
        <v>28.2</v>
      </c>
      <c r="S277" s="20">
        <v>0.1</v>
      </c>
      <c r="T277" s="20">
        <v>0</v>
      </c>
      <c r="U277" s="20">
        <v>0</v>
      </c>
      <c r="V277" s="20">
        <v>0.2</v>
      </c>
      <c r="W277" s="20">
        <v>0</v>
      </c>
      <c r="X277" s="20">
        <v>6.3</v>
      </c>
      <c r="Y277" s="20">
        <v>0</v>
      </c>
      <c r="Z277" s="23">
        <v>0</v>
      </c>
      <c r="AA277" s="22">
        <v>0</v>
      </c>
      <c r="AB277" s="22">
        <v>0</v>
      </c>
      <c r="AC277" s="22">
        <v>1</v>
      </c>
      <c r="AD277" s="22">
        <v>0</v>
      </c>
      <c r="AE277" s="20">
        <v>0.1</v>
      </c>
      <c r="AF277" s="20">
        <v>0</v>
      </c>
      <c r="AG277" s="20">
        <v>0</v>
      </c>
      <c r="AH277" s="20">
        <v>0</v>
      </c>
      <c r="AI277" s="20">
        <v>0.1</v>
      </c>
      <c r="AJ277" s="20">
        <v>0</v>
      </c>
      <c r="AK277" s="20">
        <v>0.2</v>
      </c>
      <c r="AL277" s="20">
        <v>28.8</v>
      </c>
      <c r="AM277" s="20">
        <v>28.7</v>
      </c>
      <c r="AN277" s="20">
        <v>22.5</v>
      </c>
      <c r="AO277" s="20">
        <v>28.8</v>
      </c>
      <c r="AP277" s="20">
        <v>0</v>
      </c>
      <c r="AQ277" s="20">
        <v>28.5</v>
      </c>
      <c r="AR277" s="20">
        <v>28.7</v>
      </c>
      <c r="AS277" s="1">
        <f t="shared" si="4"/>
      </c>
    </row>
    <row r="278" spans="1:45" ht="12">
      <c r="A278">
        <v>92</v>
      </c>
      <c r="B278" t="s">
        <v>42</v>
      </c>
      <c r="C278" t="s">
        <v>541</v>
      </c>
      <c r="D278">
        <v>6</v>
      </c>
      <c r="E278">
        <v>92006</v>
      </c>
      <c r="F278" s="2">
        <v>9</v>
      </c>
      <c r="G278" s="2">
        <v>1</v>
      </c>
      <c r="H278" s="2">
        <v>2</v>
      </c>
      <c r="I278" s="6">
        <v>40</v>
      </c>
      <c r="J278" t="s">
        <v>9</v>
      </c>
      <c r="K278" s="2">
        <v>2</v>
      </c>
      <c r="L278" s="2">
        <v>2</v>
      </c>
      <c r="M278" s="2">
        <v>0</v>
      </c>
      <c r="N278" s="2">
        <v>0</v>
      </c>
      <c r="O278" s="2">
        <v>0</v>
      </c>
      <c r="P278">
        <v>3748</v>
      </c>
      <c r="Q278" s="20">
        <v>0</v>
      </c>
      <c r="R278" s="24">
        <v>14</v>
      </c>
      <c r="S278" s="20">
        <v>76.3</v>
      </c>
      <c r="T278" s="20">
        <v>0</v>
      </c>
      <c r="U278" s="20">
        <v>0</v>
      </c>
      <c r="V278" s="20">
        <v>24.4</v>
      </c>
      <c r="W278" s="20">
        <v>0</v>
      </c>
      <c r="X278" s="20">
        <v>25.4</v>
      </c>
      <c r="Y278" s="20">
        <v>181.8</v>
      </c>
      <c r="Z278" s="23">
        <v>1</v>
      </c>
      <c r="AA278" s="22">
        <v>1</v>
      </c>
      <c r="AB278" s="22">
        <v>0</v>
      </c>
      <c r="AC278" s="22">
        <v>0</v>
      </c>
      <c r="AD278" s="22">
        <v>0</v>
      </c>
      <c r="AE278" s="20">
        <v>0</v>
      </c>
      <c r="AF278" s="20">
        <v>0</v>
      </c>
      <c r="AG278" s="20">
        <v>56</v>
      </c>
      <c r="AH278" s="20">
        <v>20.3</v>
      </c>
      <c r="AI278" s="20">
        <v>0</v>
      </c>
      <c r="AJ278" s="20">
        <v>0</v>
      </c>
      <c r="AK278" s="20">
        <v>0</v>
      </c>
      <c r="AL278" s="20">
        <v>114.8</v>
      </c>
      <c r="AM278" s="20">
        <v>296.7</v>
      </c>
      <c r="AN278" s="20">
        <v>271.3</v>
      </c>
      <c r="AO278" s="20">
        <v>296.7</v>
      </c>
      <c r="AP278" s="20">
        <v>0</v>
      </c>
      <c r="AQ278" s="20">
        <v>114.7</v>
      </c>
      <c r="AR278" s="20">
        <v>114.8</v>
      </c>
      <c r="AS278" s="1">
        <f t="shared" si="4"/>
      </c>
    </row>
    <row r="279" spans="1:45" ht="12">
      <c r="A279">
        <v>92</v>
      </c>
      <c r="B279" t="s">
        <v>42</v>
      </c>
      <c r="C279" t="s">
        <v>541</v>
      </c>
      <c r="D279">
        <v>7</v>
      </c>
      <c r="E279">
        <v>92007</v>
      </c>
      <c r="F279" s="2">
        <v>9</v>
      </c>
      <c r="G279" s="2">
        <v>1</v>
      </c>
      <c r="H279" s="2">
        <v>3</v>
      </c>
      <c r="I279" s="6">
        <v>40</v>
      </c>
      <c r="J279" t="s">
        <v>9</v>
      </c>
      <c r="K279" s="2">
        <v>8</v>
      </c>
      <c r="L279" s="2">
        <v>1</v>
      </c>
      <c r="M279" s="2">
        <v>0</v>
      </c>
      <c r="N279" s="2">
        <v>0</v>
      </c>
      <c r="O279" s="2">
        <v>0</v>
      </c>
      <c r="P279">
        <v>4380</v>
      </c>
      <c r="Q279" s="20">
        <v>0</v>
      </c>
      <c r="R279" s="24">
        <v>788.7</v>
      </c>
      <c r="S279" s="20">
        <v>306.6</v>
      </c>
      <c r="T279" s="20">
        <v>0.2</v>
      </c>
      <c r="U279" s="20">
        <v>0</v>
      </c>
      <c r="V279" s="20">
        <v>44.5</v>
      </c>
      <c r="W279" s="20">
        <v>0</v>
      </c>
      <c r="X279" s="20">
        <v>252.2</v>
      </c>
      <c r="Y279" s="20">
        <v>0</v>
      </c>
      <c r="Z279" s="23">
        <v>0</v>
      </c>
      <c r="AA279" s="22">
        <v>0</v>
      </c>
      <c r="AB279" s="22">
        <v>0</v>
      </c>
      <c r="AC279" s="22">
        <v>1</v>
      </c>
      <c r="AD279" s="22">
        <v>0</v>
      </c>
      <c r="AE279" s="20">
        <v>0</v>
      </c>
      <c r="AF279" s="20">
        <v>0</v>
      </c>
      <c r="AG279" s="20">
        <v>278.2</v>
      </c>
      <c r="AH279" s="20">
        <v>28.4</v>
      </c>
      <c r="AI279" s="20">
        <v>0</v>
      </c>
      <c r="AJ279" s="20">
        <v>0.2</v>
      </c>
      <c r="AK279" s="20">
        <v>0</v>
      </c>
      <c r="AL279" s="20">
        <v>1140.1</v>
      </c>
      <c r="AM279" s="20">
        <v>1140.1</v>
      </c>
      <c r="AN279" s="20">
        <v>887.9</v>
      </c>
      <c r="AO279" s="20">
        <v>1140.1</v>
      </c>
      <c r="AP279" s="20">
        <v>0</v>
      </c>
      <c r="AQ279" s="20">
        <v>1140</v>
      </c>
      <c r="AR279" s="20">
        <v>1140.1</v>
      </c>
      <c r="AS279" s="1">
        <f t="shared" si="4"/>
      </c>
    </row>
    <row r="280" spans="1:45" ht="12">
      <c r="A280">
        <v>92</v>
      </c>
      <c r="B280" t="s">
        <v>42</v>
      </c>
      <c r="C280" t="s">
        <v>541</v>
      </c>
      <c r="D280">
        <v>8</v>
      </c>
      <c r="E280">
        <v>92008</v>
      </c>
      <c r="F280" s="2">
        <v>9</v>
      </c>
      <c r="G280" s="2">
        <v>1</v>
      </c>
      <c r="H280" s="2">
        <v>2</v>
      </c>
      <c r="I280" s="6">
        <v>61</v>
      </c>
      <c r="J280" s="6" t="s">
        <v>622</v>
      </c>
      <c r="K280" s="2">
        <v>1</v>
      </c>
      <c r="L280" s="2">
        <v>2</v>
      </c>
      <c r="M280" s="2">
        <v>0</v>
      </c>
      <c r="N280" s="2">
        <v>0</v>
      </c>
      <c r="O280" s="2">
        <v>0</v>
      </c>
      <c r="P280">
        <v>3748</v>
      </c>
      <c r="Q280" s="20">
        <v>0</v>
      </c>
      <c r="R280" s="24">
        <v>0</v>
      </c>
      <c r="S280" s="20">
        <v>24.8</v>
      </c>
      <c r="T280" s="20">
        <v>0.6</v>
      </c>
      <c r="U280" s="20">
        <v>0</v>
      </c>
      <c r="V280" s="20">
        <v>12.9</v>
      </c>
      <c r="W280" s="20">
        <v>0</v>
      </c>
      <c r="X280" s="20">
        <v>8.4</v>
      </c>
      <c r="Y280" s="20">
        <v>18.7</v>
      </c>
      <c r="Z280" s="23">
        <v>1</v>
      </c>
      <c r="AA280" s="22">
        <v>0</v>
      </c>
      <c r="AB280" s="22">
        <v>1</v>
      </c>
      <c r="AC280" s="22">
        <v>0</v>
      </c>
      <c r="AD280" s="22">
        <v>0</v>
      </c>
      <c r="AE280" s="20">
        <v>0</v>
      </c>
      <c r="AF280" s="20">
        <v>0</v>
      </c>
      <c r="AG280" s="20">
        <v>5.3</v>
      </c>
      <c r="AH280" s="20">
        <v>5.4</v>
      </c>
      <c r="AI280" s="20">
        <v>14.1</v>
      </c>
      <c r="AJ280" s="20">
        <v>0.6</v>
      </c>
      <c r="AK280" s="20">
        <v>0</v>
      </c>
      <c r="AL280" s="20">
        <v>38.4</v>
      </c>
      <c r="AM280" s="20">
        <v>57.2</v>
      </c>
      <c r="AN280" s="20">
        <v>48.8</v>
      </c>
      <c r="AO280" s="20">
        <v>57.2</v>
      </c>
      <c r="AP280" s="20">
        <v>0</v>
      </c>
      <c r="AQ280" s="20">
        <v>38.3</v>
      </c>
      <c r="AR280" s="20">
        <v>38.4</v>
      </c>
      <c r="AS280" s="1">
        <f t="shared" si="4"/>
      </c>
    </row>
    <row r="281" spans="1:45" ht="12">
      <c r="A281">
        <v>92</v>
      </c>
      <c r="B281" t="s">
        <v>42</v>
      </c>
      <c r="C281" t="s">
        <v>541</v>
      </c>
      <c r="D281">
        <v>9</v>
      </c>
      <c r="E281">
        <v>92009</v>
      </c>
      <c r="F281" s="2">
        <v>9</v>
      </c>
      <c r="G281" s="2">
        <v>1</v>
      </c>
      <c r="H281" s="2">
        <v>4</v>
      </c>
      <c r="I281" s="6">
        <v>49</v>
      </c>
      <c r="J281" t="s">
        <v>143</v>
      </c>
      <c r="K281" s="2">
        <v>5</v>
      </c>
      <c r="L281" s="2">
        <v>2</v>
      </c>
      <c r="M281" s="2">
        <v>0</v>
      </c>
      <c r="N281" s="2">
        <v>0</v>
      </c>
      <c r="O281" s="2">
        <v>0</v>
      </c>
      <c r="P281">
        <v>3906</v>
      </c>
      <c r="Q281" s="20">
        <v>101.4</v>
      </c>
      <c r="R281" s="24">
        <v>0</v>
      </c>
      <c r="S281" s="20">
        <v>122.5</v>
      </c>
      <c r="T281" s="20">
        <v>1.8</v>
      </c>
      <c r="U281" s="20">
        <v>0</v>
      </c>
      <c r="V281" s="20">
        <v>20.1</v>
      </c>
      <c r="W281" s="20">
        <v>0</v>
      </c>
      <c r="X281" s="20">
        <v>31.9</v>
      </c>
      <c r="Y281" s="20">
        <v>0</v>
      </c>
      <c r="Z281" s="23">
        <v>0</v>
      </c>
      <c r="AA281" s="22">
        <v>0</v>
      </c>
      <c r="AB281" s="22">
        <v>0</v>
      </c>
      <c r="AC281" s="22">
        <v>0</v>
      </c>
      <c r="AD281" s="22">
        <v>1</v>
      </c>
      <c r="AE281" s="20">
        <v>5.1</v>
      </c>
      <c r="AF281" s="20">
        <v>0</v>
      </c>
      <c r="AG281" s="20">
        <v>68.2</v>
      </c>
      <c r="AH281" s="20">
        <v>54.2</v>
      </c>
      <c r="AI281" s="20">
        <v>0</v>
      </c>
      <c r="AJ281" s="20">
        <v>1.8</v>
      </c>
      <c r="AK281" s="20">
        <v>0</v>
      </c>
      <c r="AL281" s="20">
        <v>246</v>
      </c>
      <c r="AM281" s="20">
        <v>144.5</v>
      </c>
      <c r="AN281" s="20">
        <v>214</v>
      </c>
      <c r="AO281" s="20">
        <v>245.9</v>
      </c>
      <c r="AP281" s="20">
        <v>0</v>
      </c>
      <c r="AQ281" s="20">
        <v>144.4</v>
      </c>
      <c r="AR281" s="20">
        <v>144.6</v>
      </c>
      <c r="AS281" s="1">
        <f t="shared" si="4"/>
      </c>
    </row>
    <row r="282" spans="1:45" ht="12">
      <c r="A282">
        <v>92</v>
      </c>
      <c r="B282" t="s">
        <v>42</v>
      </c>
      <c r="C282" t="s">
        <v>541</v>
      </c>
      <c r="D282">
        <v>10</v>
      </c>
      <c r="E282">
        <v>92010</v>
      </c>
      <c r="F282" s="2">
        <v>9</v>
      </c>
      <c r="G282" s="2">
        <v>1</v>
      </c>
      <c r="H282" s="2">
        <v>4</v>
      </c>
      <c r="I282" s="6">
        <v>40</v>
      </c>
      <c r="J282" t="s">
        <v>9</v>
      </c>
      <c r="K282" s="2">
        <v>5</v>
      </c>
      <c r="L282" s="2">
        <v>2</v>
      </c>
      <c r="M282" s="2">
        <v>0</v>
      </c>
      <c r="N282" s="2">
        <v>0</v>
      </c>
      <c r="O282" s="2">
        <v>0</v>
      </c>
      <c r="P282">
        <v>3906</v>
      </c>
      <c r="Q282" s="20">
        <v>0</v>
      </c>
      <c r="R282" s="24">
        <v>0</v>
      </c>
      <c r="S282" s="20">
        <v>58.5</v>
      </c>
      <c r="T282" s="20">
        <v>0.2</v>
      </c>
      <c r="U282" s="20">
        <v>0</v>
      </c>
      <c r="V282" s="20">
        <v>12.2</v>
      </c>
      <c r="W282" s="20">
        <v>0</v>
      </c>
      <c r="X282" s="20">
        <v>15.7</v>
      </c>
      <c r="Y282" s="20">
        <v>0</v>
      </c>
      <c r="Z282" s="23">
        <v>0</v>
      </c>
      <c r="AA282" s="22">
        <v>0</v>
      </c>
      <c r="AB282" s="22">
        <v>0</v>
      </c>
      <c r="AC282" s="22">
        <v>0</v>
      </c>
      <c r="AD282" s="22">
        <v>1</v>
      </c>
      <c r="AE282" s="20">
        <v>0</v>
      </c>
      <c r="AF282" s="20">
        <v>0</v>
      </c>
      <c r="AG282" s="20">
        <v>46.1</v>
      </c>
      <c r="AH282" s="20">
        <v>12.4</v>
      </c>
      <c r="AI282" s="20">
        <v>0</v>
      </c>
      <c r="AJ282" s="20">
        <v>0</v>
      </c>
      <c r="AK282" s="20">
        <v>7.3</v>
      </c>
      <c r="AL282" s="20">
        <v>71</v>
      </c>
      <c r="AM282" s="20">
        <v>71</v>
      </c>
      <c r="AN282" s="20">
        <v>55.3</v>
      </c>
      <c r="AO282" s="20">
        <v>71</v>
      </c>
      <c r="AP282" s="20">
        <v>0</v>
      </c>
      <c r="AQ282" s="20">
        <v>70.9</v>
      </c>
      <c r="AR282" s="20">
        <v>71</v>
      </c>
      <c r="AS282" s="1">
        <f t="shared" si="4"/>
      </c>
    </row>
    <row r="283" spans="1:45" ht="12">
      <c r="A283">
        <v>92</v>
      </c>
      <c r="B283" t="s">
        <v>42</v>
      </c>
      <c r="C283" t="s">
        <v>541</v>
      </c>
      <c r="D283">
        <v>11</v>
      </c>
      <c r="E283">
        <v>92011</v>
      </c>
      <c r="F283" s="2">
        <v>9</v>
      </c>
      <c r="G283" s="2">
        <v>1</v>
      </c>
      <c r="H283" s="2">
        <v>2</v>
      </c>
      <c r="I283" s="6">
        <v>40</v>
      </c>
      <c r="J283" t="s">
        <v>9</v>
      </c>
      <c r="K283" s="2">
        <v>8</v>
      </c>
      <c r="L283" s="2">
        <v>1</v>
      </c>
      <c r="M283" s="2">
        <v>0</v>
      </c>
      <c r="N283" s="2">
        <v>0</v>
      </c>
      <c r="O283" s="2">
        <v>0</v>
      </c>
      <c r="P283">
        <v>3748</v>
      </c>
      <c r="Q283" s="20">
        <v>0</v>
      </c>
      <c r="R283" s="24">
        <v>0</v>
      </c>
      <c r="S283" s="20">
        <v>14</v>
      </c>
      <c r="T283" s="20">
        <v>2.2</v>
      </c>
      <c r="U283" s="20">
        <v>0</v>
      </c>
      <c r="V283" s="20">
        <v>16.8</v>
      </c>
      <c r="W283" s="20">
        <v>0</v>
      </c>
      <c r="X283" s="20">
        <v>7.3</v>
      </c>
      <c r="Y283" s="20">
        <v>0</v>
      </c>
      <c r="Z283" s="23">
        <v>0</v>
      </c>
      <c r="AA283" s="22">
        <v>0</v>
      </c>
      <c r="AB283" s="22">
        <v>0</v>
      </c>
      <c r="AC283" s="22">
        <v>0</v>
      </c>
      <c r="AD283" s="22">
        <v>1</v>
      </c>
      <c r="AE283" s="20">
        <v>0</v>
      </c>
      <c r="AF283" s="20">
        <v>0</v>
      </c>
      <c r="AG283" s="20">
        <v>11.2</v>
      </c>
      <c r="AH283" s="20">
        <v>2.7</v>
      </c>
      <c r="AI283" s="20">
        <v>0</v>
      </c>
      <c r="AJ283" s="20">
        <v>2.2</v>
      </c>
      <c r="AK283" s="20">
        <v>0</v>
      </c>
      <c r="AL283" s="20">
        <v>33.1</v>
      </c>
      <c r="AM283" s="20">
        <v>33.1</v>
      </c>
      <c r="AN283" s="20">
        <v>25.8</v>
      </c>
      <c r="AO283" s="20">
        <v>33.1</v>
      </c>
      <c r="AP283" s="20">
        <v>0</v>
      </c>
      <c r="AQ283" s="20">
        <v>33</v>
      </c>
      <c r="AR283" s="20">
        <v>33.1</v>
      </c>
      <c r="AS283" s="1">
        <f t="shared" si="4"/>
      </c>
    </row>
    <row r="284" spans="1:45" ht="12">
      <c r="A284">
        <v>92</v>
      </c>
      <c r="B284" t="s">
        <v>42</v>
      </c>
      <c r="C284" t="s">
        <v>541</v>
      </c>
      <c r="D284">
        <v>12</v>
      </c>
      <c r="E284">
        <v>92012</v>
      </c>
      <c r="F284" s="2">
        <v>9</v>
      </c>
      <c r="G284" s="2">
        <v>1</v>
      </c>
      <c r="H284" s="2">
        <v>2</v>
      </c>
      <c r="I284" s="6">
        <v>40</v>
      </c>
      <c r="J284" t="s">
        <v>9</v>
      </c>
      <c r="K284" s="2">
        <v>2</v>
      </c>
      <c r="L284" s="2">
        <v>2</v>
      </c>
      <c r="M284" s="2">
        <v>0</v>
      </c>
      <c r="N284" s="2">
        <v>0</v>
      </c>
      <c r="O284" s="2">
        <v>0</v>
      </c>
      <c r="P284">
        <v>3748</v>
      </c>
      <c r="Q284" s="20">
        <v>35.1</v>
      </c>
      <c r="R284" s="24">
        <v>31</v>
      </c>
      <c r="S284" s="20">
        <v>100.4</v>
      </c>
      <c r="T284" s="20">
        <v>0</v>
      </c>
      <c r="U284" s="20">
        <v>0</v>
      </c>
      <c r="V284" s="20">
        <v>17</v>
      </c>
      <c r="W284" s="20">
        <v>0</v>
      </c>
      <c r="X284" s="20">
        <v>32.8</v>
      </c>
      <c r="Y284" s="20">
        <v>119.9</v>
      </c>
      <c r="Z284" s="23">
        <v>1</v>
      </c>
      <c r="AA284" s="22">
        <v>1</v>
      </c>
      <c r="AB284" s="22">
        <v>0</v>
      </c>
      <c r="AC284" s="22">
        <v>0</v>
      </c>
      <c r="AD284" s="22">
        <v>0</v>
      </c>
      <c r="AE284" s="20">
        <v>0</v>
      </c>
      <c r="AF284" s="20">
        <v>0</v>
      </c>
      <c r="AG284" s="20">
        <v>88</v>
      </c>
      <c r="AH284" s="20">
        <v>12.3</v>
      </c>
      <c r="AI284" s="20">
        <v>0</v>
      </c>
      <c r="AJ284" s="20">
        <v>0</v>
      </c>
      <c r="AK284" s="20">
        <v>0</v>
      </c>
      <c r="AL284" s="20">
        <v>183.6</v>
      </c>
      <c r="AM284" s="20">
        <v>268.4</v>
      </c>
      <c r="AN284" s="20">
        <v>270.7</v>
      </c>
      <c r="AO284" s="20">
        <v>303.5</v>
      </c>
      <c r="AP284" s="20">
        <v>0</v>
      </c>
      <c r="AQ284" s="20">
        <v>148.4</v>
      </c>
      <c r="AR284" s="20">
        <v>148.5</v>
      </c>
      <c r="AS284" s="1">
        <f t="shared" si="4"/>
      </c>
    </row>
    <row r="285" spans="1:45" ht="12">
      <c r="A285">
        <v>92</v>
      </c>
      <c r="B285" t="s">
        <v>42</v>
      </c>
      <c r="C285" t="s">
        <v>541</v>
      </c>
      <c r="D285">
        <v>13</v>
      </c>
      <c r="E285">
        <v>92013</v>
      </c>
      <c r="F285" s="2">
        <v>9</v>
      </c>
      <c r="G285" s="2">
        <v>1</v>
      </c>
      <c r="H285" s="2">
        <v>3</v>
      </c>
      <c r="I285" s="6">
        <v>40</v>
      </c>
      <c r="J285" t="s">
        <v>9</v>
      </c>
      <c r="K285" s="2">
        <v>5</v>
      </c>
      <c r="L285" s="2">
        <v>2</v>
      </c>
      <c r="M285" s="2">
        <v>1</v>
      </c>
      <c r="N285" s="2">
        <v>0</v>
      </c>
      <c r="O285" s="2">
        <v>0</v>
      </c>
      <c r="P285">
        <v>4380</v>
      </c>
      <c r="Q285" s="20">
        <v>629.9</v>
      </c>
      <c r="R285" s="24">
        <v>51.5</v>
      </c>
      <c r="S285" s="20">
        <v>107.3</v>
      </c>
      <c r="T285" s="20">
        <v>3.2</v>
      </c>
      <c r="U285" s="20">
        <v>0</v>
      </c>
      <c r="V285" s="20">
        <v>11</v>
      </c>
      <c r="W285" s="20">
        <v>0</v>
      </c>
      <c r="X285" s="20">
        <v>181</v>
      </c>
      <c r="Y285" s="20">
        <v>0</v>
      </c>
      <c r="Z285" s="23">
        <v>0</v>
      </c>
      <c r="AA285" s="22">
        <v>0</v>
      </c>
      <c r="AB285" s="22">
        <v>0</v>
      </c>
      <c r="AC285" s="22">
        <v>1</v>
      </c>
      <c r="AD285" s="22">
        <v>0</v>
      </c>
      <c r="AE285" s="20">
        <v>0</v>
      </c>
      <c r="AF285" s="20">
        <v>0</v>
      </c>
      <c r="AG285" s="20">
        <v>96.4</v>
      </c>
      <c r="AH285" s="20">
        <v>10.9</v>
      </c>
      <c r="AI285" s="20">
        <v>0</v>
      </c>
      <c r="AJ285" s="20">
        <v>3.2</v>
      </c>
      <c r="AK285" s="20">
        <v>0.7</v>
      </c>
      <c r="AL285" s="20">
        <v>803.1</v>
      </c>
      <c r="AM285" s="20">
        <v>173.2</v>
      </c>
      <c r="AN285" s="20">
        <v>622.1</v>
      </c>
      <c r="AO285" s="20">
        <v>803.1</v>
      </c>
      <c r="AP285" s="20">
        <v>0</v>
      </c>
      <c r="AQ285" s="20">
        <v>173</v>
      </c>
      <c r="AR285" s="20">
        <v>173.2</v>
      </c>
      <c r="AS285" s="1">
        <f t="shared" si="4"/>
      </c>
    </row>
    <row r="286" spans="1:45" ht="12">
      <c r="A286">
        <v>92</v>
      </c>
      <c r="B286" t="s">
        <v>42</v>
      </c>
      <c r="C286" t="s">
        <v>541</v>
      </c>
      <c r="D286">
        <v>14</v>
      </c>
      <c r="E286">
        <v>92014</v>
      </c>
      <c r="F286" s="2">
        <v>9</v>
      </c>
      <c r="G286" s="2">
        <v>1</v>
      </c>
      <c r="H286" s="2">
        <v>2</v>
      </c>
      <c r="I286" s="6">
        <v>40</v>
      </c>
      <c r="J286" t="s">
        <v>9</v>
      </c>
      <c r="K286" s="2">
        <v>5</v>
      </c>
      <c r="L286" s="2">
        <v>2</v>
      </c>
      <c r="M286" s="2">
        <v>0</v>
      </c>
      <c r="N286" s="2">
        <v>0</v>
      </c>
      <c r="O286" s="2">
        <v>0</v>
      </c>
      <c r="P286">
        <v>3748</v>
      </c>
      <c r="Q286" s="20">
        <v>26.4</v>
      </c>
      <c r="R286" s="24">
        <v>101.9</v>
      </c>
      <c r="S286" s="20">
        <v>100.9</v>
      </c>
      <c r="T286" s="20">
        <v>4.7</v>
      </c>
      <c r="U286" s="20">
        <v>0</v>
      </c>
      <c r="V286" s="20">
        <v>10.6</v>
      </c>
      <c r="W286" s="20">
        <v>6.4</v>
      </c>
      <c r="X286" s="20">
        <v>49.7</v>
      </c>
      <c r="Y286" s="20">
        <v>0</v>
      </c>
      <c r="Z286" s="23">
        <v>0</v>
      </c>
      <c r="AA286" s="22">
        <v>0</v>
      </c>
      <c r="AB286" s="22">
        <v>0</v>
      </c>
      <c r="AC286" s="22">
        <v>1</v>
      </c>
      <c r="AD286" s="22">
        <v>0</v>
      </c>
      <c r="AE286" s="20">
        <v>0</v>
      </c>
      <c r="AF286" s="20">
        <v>0</v>
      </c>
      <c r="AG286" s="20">
        <v>83</v>
      </c>
      <c r="AH286" s="20">
        <v>17.9</v>
      </c>
      <c r="AI286" s="20">
        <v>0</v>
      </c>
      <c r="AJ286" s="20">
        <v>4.7</v>
      </c>
      <c r="AK286" s="20">
        <v>0</v>
      </c>
      <c r="AL286" s="20">
        <v>251.2</v>
      </c>
      <c r="AM286" s="20">
        <v>224.8</v>
      </c>
      <c r="AN286" s="20">
        <v>201.5</v>
      </c>
      <c r="AO286" s="20">
        <v>251.2</v>
      </c>
      <c r="AP286" s="20">
        <v>0</v>
      </c>
      <c r="AQ286" s="20">
        <v>224.5</v>
      </c>
      <c r="AR286" s="20">
        <v>224.8</v>
      </c>
      <c r="AS286" s="1">
        <f t="shared" si="4"/>
      </c>
    </row>
    <row r="287" spans="1:45" ht="12">
      <c r="A287">
        <v>92</v>
      </c>
      <c r="B287" t="s">
        <v>42</v>
      </c>
      <c r="C287" t="s">
        <v>541</v>
      </c>
      <c r="D287">
        <v>15</v>
      </c>
      <c r="E287">
        <v>92015</v>
      </c>
      <c r="F287" s="2">
        <v>9</v>
      </c>
      <c r="G287" s="2">
        <v>1</v>
      </c>
      <c r="H287" s="2">
        <v>2</v>
      </c>
      <c r="I287" s="6">
        <v>40</v>
      </c>
      <c r="J287" t="s">
        <v>9</v>
      </c>
      <c r="K287" s="2">
        <v>5</v>
      </c>
      <c r="L287" s="2">
        <v>2</v>
      </c>
      <c r="M287" s="2">
        <v>0</v>
      </c>
      <c r="N287" s="2">
        <v>0</v>
      </c>
      <c r="O287" s="2">
        <v>0</v>
      </c>
      <c r="P287">
        <v>3748</v>
      </c>
      <c r="Q287" s="20">
        <v>1.2</v>
      </c>
      <c r="R287" s="24">
        <v>0</v>
      </c>
      <c r="S287" s="20">
        <v>48.6</v>
      </c>
      <c r="T287" s="20">
        <v>3.3</v>
      </c>
      <c r="U287" s="20">
        <v>0</v>
      </c>
      <c r="V287" s="20">
        <v>25.7</v>
      </c>
      <c r="W287" s="20">
        <v>0</v>
      </c>
      <c r="X287" s="20">
        <v>17.1</v>
      </c>
      <c r="Y287" s="20">
        <v>0</v>
      </c>
      <c r="Z287" s="23">
        <v>0</v>
      </c>
      <c r="AA287" s="22">
        <v>0</v>
      </c>
      <c r="AB287" s="22">
        <v>0</v>
      </c>
      <c r="AC287" s="22">
        <v>0</v>
      </c>
      <c r="AD287" s="22">
        <v>1</v>
      </c>
      <c r="AE287" s="20">
        <v>1.2</v>
      </c>
      <c r="AF287" s="20">
        <v>0</v>
      </c>
      <c r="AG287" s="20">
        <v>31.2</v>
      </c>
      <c r="AH287" s="20">
        <v>17.4</v>
      </c>
      <c r="AI287" s="20">
        <v>0</v>
      </c>
      <c r="AJ287" s="20">
        <v>3.3</v>
      </c>
      <c r="AK287" s="20">
        <v>12.8</v>
      </c>
      <c r="AL287" s="20">
        <v>78.9</v>
      </c>
      <c r="AM287" s="20">
        <v>77.6</v>
      </c>
      <c r="AN287" s="20">
        <v>61.7</v>
      </c>
      <c r="AO287" s="20">
        <v>78.8</v>
      </c>
      <c r="AP287" s="20">
        <v>0</v>
      </c>
      <c r="AQ287" s="20">
        <v>77.6</v>
      </c>
      <c r="AR287" s="20">
        <v>77.7</v>
      </c>
      <c r="AS287" s="1">
        <f t="shared" si="4"/>
      </c>
    </row>
    <row r="288" spans="1:45" ht="12">
      <c r="A288">
        <v>92</v>
      </c>
      <c r="B288" t="s">
        <v>42</v>
      </c>
      <c r="C288" t="s">
        <v>541</v>
      </c>
      <c r="D288">
        <v>16</v>
      </c>
      <c r="E288">
        <v>92016</v>
      </c>
      <c r="F288" s="2">
        <v>9</v>
      </c>
      <c r="G288" s="2">
        <v>1</v>
      </c>
      <c r="H288" s="2">
        <v>4</v>
      </c>
      <c r="I288" s="6">
        <v>99</v>
      </c>
      <c r="J288" t="s">
        <v>641</v>
      </c>
      <c r="K288" s="2">
        <v>5</v>
      </c>
      <c r="L288" s="2">
        <v>2</v>
      </c>
      <c r="M288" s="2">
        <v>1</v>
      </c>
      <c r="N288" s="2">
        <v>0</v>
      </c>
      <c r="O288" s="2">
        <v>0</v>
      </c>
      <c r="P288">
        <v>3906</v>
      </c>
      <c r="Q288" s="20">
        <v>34.1</v>
      </c>
      <c r="R288" s="24">
        <v>0</v>
      </c>
      <c r="S288" s="20">
        <v>7</v>
      </c>
      <c r="T288" s="20">
        <v>0</v>
      </c>
      <c r="U288" s="20">
        <v>0</v>
      </c>
      <c r="V288" s="20">
        <v>9.3</v>
      </c>
      <c r="W288" s="20">
        <v>0</v>
      </c>
      <c r="X288" s="20">
        <v>34</v>
      </c>
      <c r="Y288" s="20">
        <v>0</v>
      </c>
      <c r="Z288" s="23">
        <v>0</v>
      </c>
      <c r="AA288" s="22">
        <v>0</v>
      </c>
      <c r="AB288" s="22">
        <v>0</v>
      </c>
      <c r="AC288" s="22">
        <v>0</v>
      </c>
      <c r="AD288" s="22">
        <v>1</v>
      </c>
      <c r="AE288" s="20">
        <v>0</v>
      </c>
      <c r="AF288" s="20">
        <v>0</v>
      </c>
      <c r="AG288" s="20">
        <v>5.6</v>
      </c>
      <c r="AH288" s="20">
        <v>1.4</v>
      </c>
      <c r="AI288" s="20">
        <v>0</v>
      </c>
      <c r="AJ288" s="20">
        <v>0</v>
      </c>
      <c r="AK288" s="20">
        <v>8.7</v>
      </c>
      <c r="AL288" s="20">
        <v>50.5</v>
      </c>
      <c r="AM288" s="20">
        <v>16.3</v>
      </c>
      <c r="AN288" s="20">
        <v>16.4</v>
      </c>
      <c r="AO288" s="20">
        <v>50.4</v>
      </c>
      <c r="AP288" s="20">
        <v>0</v>
      </c>
      <c r="AQ288" s="20">
        <v>16.3</v>
      </c>
      <c r="AR288" s="20">
        <v>16.4</v>
      </c>
      <c r="AS288" s="1">
        <f t="shared" si="4"/>
      </c>
    </row>
    <row r="289" spans="1:45" ht="12">
      <c r="A289">
        <v>92</v>
      </c>
      <c r="B289" t="s">
        <v>42</v>
      </c>
      <c r="C289" t="s">
        <v>541</v>
      </c>
      <c r="D289">
        <v>17</v>
      </c>
      <c r="E289">
        <v>92017</v>
      </c>
      <c r="F289" s="2">
        <v>9</v>
      </c>
      <c r="G289" s="2">
        <v>2</v>
      </c>
      <c r="H289" s="2">
        <v>4</v>
      </c>
      <c r="I289" s="6">
        <v>98</v>
      </c>
      <c r="J289" t="s">
        <v>640</v>
      </c>
      <c r="K289" s="2">
        <v>5</v>
      </c>
      <c r="L289" s="2">
        <v>2</v>
      </c>
      <c r="M289" s="2">
        <v>1</v>
      </c>
      <c r="N289" s="2">
        <v>0</v>
      </c>
      <c r="O289" s="2">
        <v>0</v>
      </c>
      <c r="P289">
        <v>3906</v>
      </c>
      <c r="Q289" s="20">
        <v>0</v>
      </c>
      <c r="R289" s="24">
        <v>0</v>
      </c>
      <c r="S289" s="20">
        <v>6</v>
      </c>
      <c r="T289" s="20">
        <v>0.2</v>
      </c>
      <c r="U289" s="20">
        <v>0</v>
      </c>
      <c r="V289" s="20">
        <v>4</v>
      </c>
      <c r="W289" s="20">
        <v>0.2</v>
      </c>
      <c r="X289" s="20">
        <v>2.2</v>
      </c>
      <c r="Y289" s="20">
        <v>0</v>
      </c>
      <c r="Z289" s="23">
        <v>0</v>
      </c>
      <c r="AA289" s="22">
        <v>0</v>
      </c>
      <c r="AB289" s="22">
        <v>0</v>
      </c>
      <c r="AC289" s="22">
        <v>0</v>
      </c>
      <c r="AD289" s="22">
        <v>1</v>
      </c>
      <c r="AE289" s="20">
        <v>0</v>
      </c>
      <c r="AF289" s="20">
        <v>0</v>
      </c>
      <c r="AG289" s="20">
        <v>3.2</v>
      </c>
      <c r="AH289" s="20">
        <v>2.8</v>
      </c>
      <c r="AI289" s="20">
        <v>0</v>
      </c>
      <c r="AJ289" s="20">
        <v>0</v>
      </c>
      <c r="AK289" s="20">
        <v>2</v>
      </c>
      <c r="AL289" s="20">
        <v>10.6</v>
      </c>
      <c r="AM289" s="20">
        <v>10.6</v>
      </c>
      <c r="AN289" s="20">
        <v>8.4</v>
      </c>
      <c r="AO289" s="20">
        <v>10.6</v>
      </c>
      <c r="AP289" s="20">
        <v>0</v>
      </c>
      <c r="AQ289" s="20">
        <v>10.4</v>
      </c>
      <c r="AR289" s="20">
        <v>10.6</v>
      </c>
      <c r="AS289" s="1">
        <f t="shared" si="4"/>
      </c>
    </row>
    <row r="290" spans="1:45" ht="12">
      <c r="A290">
        <v>92</v>
      </c>
      <c r="B290" t="s">
        <v>42</v>
      </c>
      <c r="C290" t="s">
        <v>541</v>
      </c>
      <c r="D290">
        <v>18</v>
      </c>
      <c r="E290">
        <v>92018</v>
      </c>
      <c r="F290" s="2">
        <v>9</v>
      </c>
      <c r="G290" s="2">
        <v>1</v>
      </c>
      <c r="H290" s="2">
        <v>2</v>
      </c>
      <c r="I290" s="6">
        <v>44</v>
      </c>
      <c r="J290" t="s">
        <v>147</v>
      </c>
      <c r="K290" s="2">
        <v>1</v>
      </c>
      <c r="L290" s="2">
        <v>1</v>
      </c>
      <c r="M290" s="2">
        <v>0</v>
      </c>
      <c r="N290" s="2">
        <v>0</v>
      </c>
      <c r="O290" s="2">
        <v>0</v>
      </c>
      <c r="P290">
        <v>3748</v>
      </c>
      <c r="Q290" s="20">
        <v>0.7</v>
      </c>
      <c r="R290" s="24">
        <v>0</v>
      </c>
      <c r="S290" s="20">
        <v>101.2</v>
      </c>
      <c r="T290" s="20">
        <v>1.4</v>
      </c>
      <c r="U290" s="20">
        <v>0</v>
      </c>
      <c r="V290" s="20">
        <v>35.2</v>
      </c>
      <c r="W290" s="20">
        <v>5.5</v>
      </c>
      <c r="X290" s="20">
        <v>31.7</v>
      </c>
      <c r="Y290" s="20">
        <v>40.5</v>
      </c>
      <c r="Z290" s="23">
        <v>1</v>
      </c>
      <c r="AA290" s="22">
        <v>0</v>
      </c>
      <c r="AB290" s="22">
        <v>1</v>
      </c>
      <c r="AC290" s="22">
        <v>0</v>
      </c>
      <c r="AD290" s="22">
        <v>0</v>
      </c>
      <c r="AE290" s="20">
        <v>0</v>
      </c>
      <c r="AF290" s="20">
        <v>0</v>
      </c>
      <c r="AG290" s="20">
        <v>78.3</v>
      </c>
      <c r="AH290" s="20">
        <v>22.9</v>
      </c>
      <c r="AI290" s="20">
        <v>0</v>
      </c>
      <c r="AJ290" s="20">
        <v>1</v>
      </c>
      <c r="AK290" s="20">
        <v>10.3</v>
      </c>
      <c r="AL290" s="20">
        <v>144.3</v>
      </c>
      <c r="AM290" s="20">
        <v>184</v>
      </c>
      <c r="AN290" s="20">
        <v>153</v>
      </c>
      <c r="AO290" s="20">
        <v>184.7</v>
      </c>
      <c r="AP290" s="20">
        <v>0</v>
      </c>
      <c r="AQ290" s="20">
        <v>143.3</v>
      </c>
      <c r="AR290" s="20">
        <v>143.6</v>
      </c>
      <c r="AS290" s="1">
        <f t="shared" si="4"/>
      </c>
    </row>
    <row r="291" spans="1:45" ht="12">
      <c r="A291">
        <v>92</v>
      </c>
      <c r="B291" t="s">
        <v>42</v>
      </c>
      <c r="C291" t="s">
        <v>541</v>
      </c>
      <c r="D291">
        <v>19</v>
      </c>
      <c r="E291">
        <v>92019</v>
      </c>
      <c r="F291" s="2">
        <v>9</v>
      </c>
      <c r="G291" s="2">
        <v>1</v>
      </c>
      <c r="H291" s="2">
        <v>2</v>
      </c>
      <c r="I291" s="6">
        <v>40</v>
      </c>
      <c r="J291" t="s">
        <v>9</v>
      </c>
      <c r="K291" s="2">
        <v>7</v>
      </c>
      <c r="L291" s="2">
        <v>1</v>
      </c>
      <c r="M291" s="2">
        <v>0</v>
      </c>
      <c r="N291" s="2">
        <v>0</v>
      </c>
      <c r="O291" s="2">
        <v>0</v>
      </c>
      <c r="P291">
        <v>3748</v>
      </c>
      <c r="Q291" s="20">
        <v>0</v>
      </c>
      <c r="R291" s="24">
        <v>381.3</v>
      </c>
      <c r="S291" s="20">
        <v>88.5</v>
      </c>
      <c r="T291" s="20">
        <v>0</v>
      </c>
      <c r="U291" s="20">
        <v>0</v>
      </c>
      <c r="V291" s="20">
        <v>16.9</v>
      </c>
      <c r="W291" s="20">
        <v>0</v>
      </c>
      <c r="X291" s="20">
        <v>107.7</v>
      </c>
      <c r="Y291" s="20">
        <v>175</v>
      </c>
      <c r="Z291" s="23">
        <v>1</v>
      </c>
      <c r="AA291" s="22">
        <v>1</v>
      </c>
      <c r="AB291" s="22">
        <v>0</v>
      </c>
      <c r="AC291" s="22">
        <v>0</v>
      </c>
      <c r="AD291" s="22">
        <v>0</v>
      </c>
      <c r="AE291" s="20">
        <v>0</v>
      </c>
      <c r="AF291" s="20">
        <v>0</v>
      </c>
      <c r="AG291" s="20">
        <v>87.2</v>
      </c>
      <c r="AH291" s="20">
        <v>1.3</v>
      </c>
      <c r="AI291" s="20">
        <v>0</v>
      </c>
      <c r="AJ291" s="20">
        <v>0</v>
      </c>
      <c r="AK291" s="20">
        <v>0</v>
      </c>
      <c r="AL291" s="20">
        <v>486.8</v>
      </c>
      <c r="AM291" s="20">
        <v>661.8</v>
      </c>
      <c r="AN291" s="20">
        <v>554.1</v>
      </c>
      <c r="AO291" s="20">
        <v>661.8</v>
      </c>
      <c r="AP291" s="20">
        <v>0</v>
      </c>
      <c r="AQ291" s="20">
        <v>486.7</v>
      </c>
      <c r="AR291" s="20">
        <v>486.8</v>
      </c>
      <c r="AS291" s="1">
        <f t="shared" si="4"/>
      </c>
    </row>
    <row r="292" spans="1:45" ht="12">
      <c r="A292">
        <v>92</v>
      </c>
      <c r="B292" t="s">
        <v>42</v>
      </c>
      <c r="C292" t="s">
        <v>541</v>
      </c>
      <c r="D292">
        <v>20</v>
      </c>
      <c r="E292">
        <v>92020</v>
      </c>
      <c r="F292" s="2">
        <v>9</v>
      </c>
      <c r="G292" s="2">
        <v>1</v>
      </c>
      <c r="H292" s="2">
        <v>4</v>
      </c>
      <c r="I292" s="6">
        <v>47</v>
      </c>
      <c r="J292" t="s">
        <v>409</v>
      </c>
      <c r="K292" s="2">
        <v>5</v>
      </c>
      <c r="L292" s="2">
        <v>2</v>
      </c>
      <c r="M292" s="2">
        <v>0</v>
      </c>
      <c r="N292" s="2">
        <v>0</v>
      </c>
      <c r="O292" s="2">
        <v>0</v>
      </c>
      <c r="P292">
        <v>3906</v>
      </c>
      <c r="Q292" s="20">
        <v>0</v>
      </c>
      <c r="R292" s="24">
        <v>29.4</v>
      </c>
      <c r="S292" s="20">
        <v>58.9</v>
      </c>
      <c r="T292" s="20">
        <v>0</v>
      </c>
      <c r="U292" s="20">
        <v>0</v>
      </c>
      <c r="V292" s="20">
        <v>19.2</v>
      </c>
      <c r="W292" s="20">
        <v>0</v>
      </c>
      <c r="X292" s="20">
        <v>23.8</v>
      </c>
      <c r="Y292" s="20">
        <v>0</v>
      </c>
      <c r="Z292" s="23">
        <v>0</v>
      </c>
      <c r="AA292" s="22">
        <v>0</v>
      </c>
      <c r="AB292" s="22">
        <v>0</v>
      </c>
      <c r="AC292" s="22">
        <v>1</v>
      </c>
      <c r="AD292" s="22">
        <v>0</v>
      </c>
      <c r="AE292" s="20">
        <v>0</v>
      </c>
      <c r="AF292" s="20">
        <v>0</v>
      </c>
      <c r="AG292" s="20">
        <v>48.7</v>
      </c>
      <c r="AH292" s="20">
        <v>10.2</v>
      </c>
      <c r="AI292" s="20">
        <v>0</v>
      </c>
      <c r="AJ292" s="20">
        <v>0</v>
      </c>
      <c r="AK292" s="20">
        <v>3.5</v>
      </c>
      <c r="AL292" s="20">
        <v>107.6</v>
      </c>
      <c r="AM292" s="20">
        <v>107.6</v>
      </c>
      <c r="AN292" s="20">
        <v>83.8</v>
      </c>
      <c r="AO292" s="20">
        <v>107.6</v>
      </c>
      <c r="AP292" s="20">
        <v>0</v>
      </c>
      <c r="AQ292" s="20">
        <v>107.5</v>
      </c>
      <c r="AR292" s="20">
        <v>107.6</v>
      </c>
      <c r="AS292" s="1">
        <f t="shared" si="4"/>
      </c>
    </row>
    <row r="293" spans="1:45" ht="12">
      <c r="A293">
        <v>92</v>
      </c>
      <c r="B293" t="s">
        <v>42</v>
      </c>
      <c r="C293" t="s">
        <v>541</v>
      </c>
      <c r="D293">
        <v>21</v>
      </c>
      <c r="E293">
        <v>92021</v>
      </c>
      <c r="F293" s="2">
        <v>9</v>
      </c>
      <c r="G293" s="2">
        <v>1</v>
      </c>
      <c r="H293" s="2">
        <v>4</v>
      </c>
      <c r="I293" s="6">
        <v>40</v>
      </c>
      <c r="J293" t="s">
        <v>9</v>
      </c>
      <c r="K293" s="2">
        <v>5</v>
      </c>
      <c r="L293" s="2">
        <v>2</v>
      </c>
      <c r="M293" s="2">
        <v>0</v>
      </c>
      <c r="N293" s="2">
        <v>0</v>
      </c>
      <c r="O293" s="2">
        <v>0</v>
      </c>
      <c r="P293">
        <v>3906</v>
      </c>
      <c r="Q293" s="20">
        <v>0</v>
      </c>
      <c r="R293" s="24">
        <v>94.9</v>
      </c>
      <c r="S293" s="20">
        <v>57.1</v>
      </c>
      <c r="T293" s="20">
        <v>12.5</v>
      </c>
      <c r="U293" s="20">
        <v>0</v>
      </c>
      <c r="V293" s="20">
        <v>16.2</v>
      </c>
      <c r="W293" s="20">
        <v>0</v>
      </c>
      <c r="X293" s="20">
        <v>40</v>
      </c>
      <c r="Y293" s="20">
        <v>0</v>
      </c>
      <c r="Z293" s="23">
        <v>0</v>
      </c>
      <c r="AA293" s="22">
        <v>0</v>
      </c>
      <c r="AB293" s="22">
        <v>0</v>
      </c>
      <c r="AC293" s="22">
        <v>1</v>
      </c>
      <c r="AD293" s="22">
        <v>0</v>
      </c>
      <c r="AE293" s="20">
        <v>0</v>
      </c>
      <c r="AF293" s="20">
        <v>0</v>
      </c>
      <c r="AG293" s="20">
        <v>42.3</v>
      </c>
      <c r="AH293" s="20">
        <v>14.7</v>
      </c>
      <c r="AI293" s="20">
        <v>0</v>
      </c>
      <c r="AJ293" s="20">
        <v>11.8</v>
      </c>
      <c r="AK293" s="20">
        <v>0</v>
      </c>
      <c r="AL293" s="20">
        <v>180.8</v>
      </c>
      <c r="AM293" s="20">
        <v>180.8</v>
      </c>
      <c r="AN293" s="20">
        <v>140.8</v>
      </c>
      <c r="AO293" s="20">
        <v>180.8</v>
      </c>
      <c r="AP293" s="20">
        <v>0</v>
      </c>
      <c r="AQ293" s="20">
        <v>180.7</v>
      </c>
      <c r="AR293" s="20">
        <v>180.8</v>
      </c>
      <c r="AS293" s="1">
        <f t="shared" si="4"/>
      </c>
    </row>
    <row r="294" spans="1:45" ht="12">
      <c r="A294">
        <v>92</v>
      </c>
      <c r="B294" t="s">
        <v>42</v>
      </c>
      <c r="C294" t="s">
        <v>541</v>
      </c>
      <c r="D294">
        <v>22</v>
      </c>
      <c r="E294">
        <v>92022</v>
      </c>
      <c r="F294" s="2">
        <v>9</v>
      </c>
      <c r="G294" s="2">
        <v>1</v>
      </c>
      <c r="H294" s="2">
        <v>2</v>
      </c>
      <c r="I294" s="6">
        <v>40</v>
      </c>
      <c r="J294" t="s">
        <v>9</v>
      </c>
      <c r="K294" s="2">
        <v>8</v>
      </c>
      <c r="L294" s="2">
        <v>1</v>
      </c>
      <c r="M294" s="2">
        <v>1</v>
      </c>
      <c r="N294" s="2">
        <v>0</v>
      </c>
      <c r="O294" s="2">
        <v>0</v>
      </c>
      <c r="P294">
        <v>3748</v>
      </c>
      <c r="Q294" s="20">
        <v>6.8</v>
      </c>
      <c r="R294" s="24">
        <v>0</v>
      </c>
      <c r="S294" s="20">
        <v>22.7</v>
      </c>
      <c r="T294" s="20">
        <v>2.2</v>
      </c>
      <c r="U294" s="20">
        <v>0</v>
      </c>
      <c r="V294" s="20">
        <v>5.1</v>
      </c>
      <c r="W294" s="20">
        <v>0</v>
      </c>
      <c r="X294" s="20">
        <v>14.4</v>
      </c>
      <c r="Y294" s="20">
        <v>4.1</v>
      </c>
      <c r="Z294" s="23">
        <v>1</v>
      </c>
      <c r="AA294" s="22">
        <v>0</v>
      </c>
      <c r="AB294" s="22">
        <v>1</v>
      </c>
      <c r="AC294" s="22">
        <v>0</v>
      </c>
      <c r="AD294" s="22">
        <v>0</v>
      </c>
      <c r="AE294" s="20">
        <v>0</v>
      </c>
      <c r="AF294" s="20">
        <v>0</v>
      </c>
      <c r="AG294" s="20">
        <v>11.2</v>
      </c>
      <c r="AH294" s="20">
        <v>11.5</v>
      </c>
      <c r="AI294" s="20">
        <v>0</v>
      </c>
      <c r="AJ294" s="20">
        <v>2.2</v>
      </c>
      <c r="AK294" s="20">
        <v>1.4</v>
      </c>
      <c r="AL294" s="20">
        <v>37</v>
      </c>
      <c r="AM294" s="20">
        <v>34.2</v>
      </c>
      <c r="AN294" s="20">
        <v>26.6</v>
      </c>
      <c r="AO294" s="20">
        <v>41</v>
      </c>
      <c r="AP294" s="20">
        <v>0</v>
      </c>
      <c r="AQ294" s="20">
        <v>30</v>
      </c>
      <c r="AR294" s="20">
        <v>30.2</v>
      </c>
      <c r="AS294" s="1">
        <f t="shared" si="4"/>
      </c>
    </row>
    <row r="295" spans="1:45" ht="12">
      <c r="A295">
        <v>92</v>
      </c>
      <c r="B295" t="s">
        <v>42</v>
      </c>
      <c r="C295" t="s">
        <v>541</v>
      </c>
      <c r="D295">
        <v>23</v>
      </c>
      <c r="E295">
        <v>92023</v>
      </c>
      <c r="F295" s="2">
        <v>9</v>
      </c>
      <c r="G295" s="2">
        <v>1</v>
      </c>
      <c r="H295" s="2">
        <v>3</v>
      </c>
      <c r="I295" s="6">
        <v>45</v>
      </c>
      <c r="J295" t="s">
        <v>252</v>
      </c>
      <c r="K295" s="2">
        <v>7</v>
      </c>
      <c r="L295" s="2">
        <v>1</v>
      </c>
      <c r="M295" s="2">
        <v>0</v>
      </c>
      <c r="N295" s="2">
        <v>0</v>
      </c>
      <c r="O295" s="2">
        <v>0</v>
      </c>
      <c r="P295">
        <v>4380</v>
      </c>
      <c r="Q295" s="20">
        <v>83.7</v>
      </c>
      <c r="R295" s="24">
        <v>978.8</v>
      </c>
      <c r="S295" s="20">
        <v>236.2</v>
      </c>
      <c r="T295" s="20">
        <v>2</v>
      </c>
      <c r="U295" s="20">
        <v>0</v>
      </c>
      <c r="V295" s="20">
        <v>59</v>
      </c>
      <c r="W295" s="20">
        <v>14.6</v>
      </c>
      <c r="X295" s="20">
        <v>285.6</v>
      </c>
      <c r="Y295" s="20">
        <v>659.8</v>
      </c>
      <c r="Z295" s="23">
        <v>1</v>
      </c>
      <c r="AA295" s="22">
        <v>1</v>
      </c>
      <c r="AB295" s="22">
        <v>0</v>
      </c>
      <c r="AC295" s="22">
        <v>0</v>
      </c>
      <c r="AD295" s="22">
        <v>0</v>
      </c>
      <c r="AE295" s="20">
        <v>83.7</v>
      </c>
      <c r="AF295" s="20">
        <v>0</v>
      </c>
      <c r="AG295" s="20">
        <v>177.1</v>
      </c>
      <c r="AH295" s="20">
        <v>59</v>
      </c>
      <c r="AI295" s="20">
        <v>0</v>
      </c>
      <c r="AJ295" s="20">
        <v>2</v>
      </c>
      <c r="AK295" s="20">
        <v>4</v>
      </c>
      <c r="AL295" s="20">
        <v>1374.6</v>
      </c>
      <c r="AM295" s="20">
        <v>1950.6</v>
      </c>
      <c r="AN295" s="20">
        <v>1748.7</v>
      </c>
      <c r="AO295" s="20">
        <v>2034.3</v>
      </c>
      <c r="AP295" s="20">
        <v>0</v>
      </c>
      <c r="AQ295" s="20">
        <v>1290.6</v>
      </c>
      <c r="AR295" s="20">
        <v>1290.9</v>
      </c>
      <c r="AS295" s="1">
        <f t="shared" si="4"/>
      </c>
    </row>
    <row r="296" spans="1:45" ht="12">
      <c r="A296">
        <v>92</v>
      </c>
      <c r="B296" t="s">
        <v>42</v>
      </c>
      <c r="C296" t="s">
        <v>541</v>
      </c>
      <c r="D296">
        <v>24</v>
      </c>
      <c r="E296">
        <v>92024</v>
      </c>
      <c r="F296" s="2">
        <v>9</v>
      </c>
      <c r="G296" s="2">
        <v>1</v>
      </c>
      <c r="H296" s="2">
        <v>4</v>
      </c>
      <c r="I296" s="6">
        <v>40</v>
      </c>
      <c r="J296" t="s">
        <v>9</v>
      </c>
      <c r="K296" s="2">
        <v>6</v>
      </c>
      <c r="L296" s="2">
        <v>1</v>
      </c>
      <c r="M296" s="2">
        <v>0</v>
      </c>
      <c r="N296" s="2">
        <v>8</v>
      </c>
      <c r="O296" s="2">
        <v>0</v>
      </c>
      <c r="P296">
        <v>3906</v>
      </c>
      <c r="Q296" s="20">
        <v>59.9</v>
      </c>
      <c r="R296" s="24">
        <v>0</v>
      </c>
      <c r="S296" s="20">
        <v>40.5</v>
      </c>
      <c r="T296" s="20">
        <v>17</v>
      </c>
      <c r="U296" s="20">
        <v>0</v>
      </c>
      <c r="V296" s="20">
        <v>17.2</v>
      </c>
      <c r="W296" s="20">
        <v>15.9</v>
      </c>
      <c r="X296" s="20">
        <v>20</v>
      </c>
      <c r="Y296" s="20">
        <v>44.6</v>
      </c>
      <c r="Z296" s="23">
        <v>1</v>
      </c>
      <c r="AA296" s="22">
        <v>0</v>
      </c>
      <c r="AB296" s="22">
        <v>1</v>
      </c>
      <c r="AC296" s="22">
        <v>0</v>
      </c>
      <c r="AD296" s="22">
        <v>0</v>
      </c>
      <c r="AE296" s="20">
        <v>0</v>
      </c>
      <c r="AF296" s="20">
        <v>2</v>
      </c>
      <c r="AG296" s="20">
        <v>29.1</v>
      </c>
      <c r="AH296" s="20">
        <v>11.4</v>
      </c>
      <c r="AI296" s="20">
        <v>0</v>
      </c>
      <c r="AJ296" s="20">
        <v>14.6</v>
      </c>
      <c r="AK296" s="20">
        <v>2.5</v>
      </c>
      <c r="AL296" s="20">
        <v>150.7</v>
      </c>
      <c r="AM296" s="20">
        <v>135.4</v>
      </c>
      <c r="AN296" s="20">
        <v>175.3</v>
      </c>
      <c r="AO296" s="20">
        <v>195.3</v>
      </c>
      <c r="AP296" s="20">
        <v>0</v>
      </c>
      <c r="AQ296" s="20">
        <v>90.6</v>
      </c>
      <c r="AR296" s="20">
        <v>90.8</v>
      </c>
      <c r="AS296" s="1">
        <f t="shared" si="4"/>
      </c>
    </row>
    <row r="297" spans="1:45" ht="12">
      <c r="A297">
        <v>92</v>
      </c>
      <c r="B297" t="s">
        <v>42</v>
      </c>
      <c r="C297" t="s">
        <v>541</v>
      </c>
      <c r="D297">
        <v>25</v>
      </c>
      <c r="E297">
        <v>92025</v>
      </c>
      <c r="F297" s="2">
        <v>9</v>
      </c>
      <c r="G297" s="2">
        <v>1</v>
      </c>
      <c r="H297" s="2">
        <v>3</v>
      </c>
      <c r="I297" s="6">
        <v>73</v>
      </c>
      <c r="J297" t="s">
        <v>515</v>
      </c>
      <c r="K297" s="2">
        <v>1</v>
      </c>
      <c r="L297" s="2">
        <v>2</v>
      </c>
      <c r="M297" s="2">
        <v>0</v>
      </c>
      <c r="N297" s="2">
        <v>0</v>
      </c>
      <c r="O297" s="2">
        <v>0</v>
      </c>
      <c r="P297">
        <v>4380</v>
      </c>
      <c r="Q297" s="20">
        <v>20.1</v>
      </c>
      <c r="R297" s="24">
        <v>0</v>
      </c>
      <c r="S297" s="20">
        <v>33.3</v>
      </c>
      <c r="T297" s="20">
        <v>0.1</v>
      </c>
      <c r="U297" s="20">
        <v>0</v>
      </c>
      <c r="V297" s="20">
        <v>6.4</v>
      </c>
      <c r="W297" s="20">
        <v>0</v>
      </c>
      <c r="X297" s="20">
        <v>8.8</v>
      </c>
      <c r="Y297" s="20">
        <v>118.5</v>
      </c>
      <c r="Z297" s="23">
        <v>1</v>
      </c>
      <c r="AA297" s="22">
        <v>0</v>
      </c>
      <c r="AB297" s="22">
        <v>1</v>
      </c>
      <c r="AC297" s="22">
        <v>0</v>
      </c>
      <c r="AD297" s="22">
        <v>0</v>
      </c>
      <c r="AE297" s="20">
        <v>8.6</v>
      </c>
      <c r="AF297" s="20">
        <v>0</v>
      </c>
      <c r="AG297" s="20">
        <v>10.5</v>
      </c>
      <c r="AH297" s="20">
        <v>1.5</v>
      </c>
      <c r="AI297" s="20">
        <v>21.3</v>
      </c>
      <c r="AJ297" s="20">
        <v>0</v>
      </c>
      <c r="AK297" s="20">
        <v>5.1</v>
      </c>
      <c r="AL297" s="20">
        <v>60.1</v>
      </c>
      <c r="AM297" s="20">
        <v>158.5</v>
      </c>
      <c r="AN297" s="20">
        <v>169.8</v>
      </c>
      <c r="AO297" s="20">
        <v>178.6</v>
      </c>
      <c r="AP297" s="20">
        <v>0</v>
      </c>
      <c r="AQ297" s="20">
        <v>39.8</v>
      </c>
      <c r="AR297" s="20">
        <v>40</v>
      </c>
      <c r="AS297" s="1">
        <f t="shared" si="4"/>
      </c>
    </row>
    <row r="298" spans="1:45" ht="12">
      <c r="A298">
        <v>92</v>
      </c>
      <c r="B298" t="s">
        <v>42</v>
      </c>
      <c r="C298" t="s">
        <v>541</v>
      </c>
      <c r="D298">
        <v>26</v>
      </c>
      <c r="E298">
        <v>92026</v>
      </c>
      <c r="F298" s="2">
        <v>9</v>
      </c>
      <c r="G298" s="2">
        <v>1</v>
      </c>
      <c r="H298" s="2">
        <v>2</v>
      </c>
      <c r="I298" s="6">
        <v>40</v>
      </c>
      <c r="J298" t="s">
        <v>9</v>
      </c>
      <c r="K298" s="2">
        <v>8</v>
      </c>
      <c r="L298" s="2">
        <v>1</v>
      </c>
      <c r="M298" s="2">
        <v>1</v>
      </c>
      <c r="N298" s="2">
        <v>0</v>
      </c>
      <c r="O298" s="2">
        <v>0</v>
      </c>
      <c r="P298">
        <v>3748</v>
      </c>
      <c r="Q298" s="20">
        <v>41.6</v>
      </c>
      <c r="R298" s="24">
        <v>0</v>
      </c>
      <c r="S298" s="20">
        <v>48.1</v>
      </c>
      <c r="T298" s="20">
        <v>0</v>
      </c>
      <c r="U298" s="20">
        <v>0</v>
      </c>
      <c r="V298" s="20">
        <v>10.1</v>
      </c>
      <c r="W298" s="20">
        <v>0</v>
      </c>
      <c r="X298" s="20">
        <v>80.2</v>
      </c>
      <c r="Y298" s="20">
        <v>0</v>
      </c>
      <c r="Z298" s="23">
        <v>0</v>
      </c>
      <c r="AA298" s="22">
        <v>0</v>
      </c>
      <c r="AB298" s="22">
        <v>0</v>
      </c>
      <c r="AC298" s="22">
        <v>0</v>
      </c>
      <c r="AD298" s="22">
        <v>1</v>
      </c>
      <c r="AE298" s="20">
        <v>0</v>
      </c>
      <c r="AF298" s="20">
        <v>0</v>
      </c>
      <c r="AG298" s="20">
        <v>32.7</v>
      </c>
      <c r="AH298" s="20">
        <v>15.4</v>
      </c>
      <c r="AI298" s="20">
        <v>0</v>
      </c>
      <c r="AJ298" s="20">
        <v>0</v>
      </c>
      <c r="AK298" s="20">
        <v>0</v>
      </c>
      <c r="AL298" s="20">
        <v>99.9</v>
      </c>
      <c r="AM298" s="20">
        <v>58.2</v>
      </c>
      <c r="AN298" s="20">
        <v>19.6</v>
      </c>
      <c r="AO298" s="20">
        <v>99.8</v>
      </c>
      <c r="AP298" s="20">
        <v>0</v>
      </c>
      <c r="AQ298" s="20">
        <v>58.2</v>
      </c>
      <c r="AR298" s="20">
        <v>58.3</v>
      </c>
      <c r="AS298" s="1">
        <f t="shared" si="4"/>
      </c>
    </row>
    <row r="299" spans="1:45" ht="12">
      <c r="A299">
        <v>92</v>
      </c>
      <c r="B299" t="s">
        <v>42</v>
      </c>
      <c r="C299" t="s">
        <v>541</v>
      </c>
      <c r="D299">
        <v>27</v>
      </c>
      <c r="E299">
        <v>92027</v>
      </c>
      <c r="F299" s="2">
        <v>9</v>
      </c>
      <c r="G299" s="2">
        <v>1</v>
      </c>
      <c r="H299" s="2">
        <v>4</v>
      </c>
      <c r="I299" s="6">
        <v>99</v>
      </c>
      <c r="J299" t="s">
        <v>641</v>
      </c>
      <c r="K299" s="2">
        <v>5</v>
      </c>
      <c r="L299" s="2">
        <v>2</v>
      </c>
      <c r="M299" s="2">
        <v>0</v>
      </c>
      <c r="N299" s="2">
        <v>0</v>
      </c>
      <c r="O299" s="2">
        <v>0</v>
      </c>
      <c r="P299">
        <v>3906</v>
      </c>
      <c r="Q299" s="20">
        <v>0</v>
      </c>
      <c r="R299" s="24">
        <v>0</v>
      </c>
      <c r="S299" s="20">
        <v>3.2</v>
      </c>
      <c r="T299" s="20">
        <v>0</v>
      </c>
      <c r="U299" s="20">
        <v>0</v>
      </c>
      <c r="V299" s="20">
        <v>3.6</v>
      </c>
      <c r="W299" s="20">
        <v>0</v>
      </c>
      <c r="X299" s="20">
        <v>1.5</v>
      </c>
      <c r="Y299" s="20">
        <v>0</v>
      </c>
      <c r="Z299" s="23">
        <v>0</v>
      </c>
      <c r="AA299" s="22">
        <v>0</v>
      </c>
      <c r="AB299" s="22">
        <v>0</v>
      </c>
      <c r="AC299" s="22">
        <v>0</v>
      </c>
      <c r="AD299" s="22">
        <v>1</v>
      </c>
      <c r="AE299" s="20">
        <v>0</v>
      </c>
      <c r="AF299" s="20">
        <v>0</v>
      </c>
      <c r="AG299" s="20">
        <v>2.2</v>
      </c>
      <c r="AH299" s="20">
        <v>1</v>
      </c>
      <c r="AI299" s="20">
        <v>0</v>
      </c>
      <c r="AJ299" s="20">
        <v>0</v>
      </c>
      <c r="AK299" s="20">
        <v>0</v>
      </c>
      <c r="AL299" s="20">
        <v>6.8</v>
      </c>
      <c r="AM299" s="20">
        <v>6.8</v>
      </c>
      <c r="AN299" s="20">
        <v>5.3</v>
      </c>
      <c r="AO299" s="20">
        <v>6.8</v>
      </c>
      <c r="AP299" s="20">
        <v>0</v>
      </c>
      <c r="AQ299" s="20">
        <v>6.8</v>
      </c>
      <c r="AR299" s="20">
        <v>6.8</v>
      </c>
      <c r="AS299" s="1">
        <f t="shared" si="4"/>
      </c>
    </row>
    <row r="300" spans="1:45" ht="12">
      <c r="A300">
        <v>92</v>
      </c>
      <c r="B300" t="s">
        <v>42</v>
      </c>
      <c r="C300" t="s">
        <v>541</v>
      </c>
      <c r="D300">
        <v>28</v>
      </c>
      <c r="E300">
        <v>92028</v>
      </c>
      <c r="F300" s="2">
        <v>9</v>
      </c>
      <c r="G300" s="2">
        <v>1</v>
      </c>
      <c r="H300" s="2">
        <v>2</v>
      </c>
      <c r="I300" s="6">
        <v>40</v>
      </c>
      <c r="J300" t="s">
        <v>9</v>
      </c>
      <c r="K300" s="2">
        <v>8</v>
      </c>
      <c r="L300" s="2">
        <v>1</v>
      </c>
      <c r="M300" s="2">
        <v>0</v>
      </c>
      <c r="N300" s="2">
        <v>0</v>
      </c>
      <c r="O300" s="2">
        <v>0</v>
      </c>
      <c r="P300">
        <v>3748</v>
      </c>
      <c r="Q300" s="20">
        <v>55.8</v>
      </c>
      <c r="R300" s="24">
        <v>0</v>
      </c>
      <c r="S300" s="20">
        <v>119.6</v>
      </c>
      <c r="T300" s="20">
        <v>0</v>
      </c>
      <c r="U300" s="20">
        <v>0</v>
      </c>
      <c r="V300" s="20">
        <v>24.9</v>
      </c>
      <c r="W300" s="20">
        <v>0</v>
      </c>
      <c r="X300" s="20">
        <v>31.9</v>
      </c>
      <c r="Y300" s="20">
        <v>0</v>
      </c>
      <c r="Z300" s="23">
        <v>0</v>
      </c>
      <c r="AA300" s="22">
        <v>0</v>
      </c>
      <c r="AB300" s="22">
        <v>0</v>
      </c>
      <c r="AC300" s="22">
        <v>0</v>
      </c>
      <c r="AD300" s="22">
        <v>1</v>
      </c>
      <c r="AE300" s="20">
        <v>0</v>
      </c>
      <c r="AF300" s="20">
        <v>0</v>
      </c>
      <c r="AG300" s="20">
        <v>106.7</v>
      </c>
      <c r="AH300" s="20">
        <v>12.8</v>
      </c>
      <c r="AI300" s="20">
        <v>0</v>
      </c>
      <c r="AJ300" s="20">
        <v>0</v>
      </c>
      <c r="AK300" s="20">
        <v>0</v>
      </c>
      <c r="AL300" s="20">
        <v>200.4</v>
      </c>
      <c r="AM300" s="20">
        <v>144.5</v>
      </c>
      <c r="AN300" s="20">
        <v>168.4</v>
      </c>
      <c r="AO300" s="20">
        <v>200.3</v>
      </c>
      <c r="AP300" s="20">
        <v>0</v>
      </c>
      <c r="AQ300" s="20">
        <v>144.5</v>
      </c>
      <c r="AR300" s="20">
        <v>144.6</v>
      </c>
      <c r="AS300" s="1">
        <f t="shared" si="4"/>
      </c>
    </row>
    <row r="301" spans="1:45" ht="12">
      <c r="A301">
        <v>92</v>
      </c>
      <c r="B301" t="s">
        <v>42</v>
      </c>
      <c r="C301" t="s">
        <v>541</v>
      </c>
      <c r="D301">
        <v>29</v>
      </c>
      <c r="E301">
        <v>92029</v>
      </c>
      <c r="F301" s="2">
        <v>9</v>
      </c>
      <c r="G301" s="2">
        <v>1</v>
      </c>
      <c r="H301" s="2">
        <v>4</v>
      </c>
      <c r="I301" s="6">
        <v>84</v>
      </c>
      <c r="J301" t="s">
        <v>447</v>
      </c>
      <c r="K301" s="2">
        <v>5</v>
      </c>
      <c r="L301" s="2">
        <v>2</v>
      </c>
      <c r="M301" s="2">
        <v>1</v>
      </c>
      <c r="N301" s="2">
        <v>0</v>
      </c>
      <c r="O301" s="2">
        <v>0</v>
      </c>
      <c r="P301">
        <v>3906</v>
      </c>
      <c r="Q301" s="20">
        <v>2.9</v>
      </c>
      <c r="R301" s="24">
        <v>0</v>
      </c>
      <c r="S301" s="20">
        <v>0.2</v>
      </c>
      <c r="T301" s="20">
        <v>0</v>
      </c>
      <c r="U301" s="20">
        <v>0.6</v>
      </c>
      <c r="V301" s="20">
        <v>4.6</v>
      </c>
      <c r="W301" s="20">
        <v>0</v>
      </c>
      <c r="X301" s="20">
        <v>4.2</v>
      </c>
      <c r="Y301" s="20">
        <v>0</v>
      </c>
      <c r="Z301" s="23">
        <v>0</v>
      </c>
      <c r="AA301" s="22">
        <v>0</v>
      </c>
      <c r="AB301" s="22">
        <v>0</v>
      </c>
      <c r="AC301" s="22">
        <v>0</v>
      </c>
      <c r="AD301" s="22">
        <v>1</v>
      </c>
      <c r="AE301" s="20">
        <v>0</v>
      </c>
      <c r="AF301" s="20">
        <v>0</v>
      </c>
      <c r="AG301" s="20">
        <v>0</v>
      </c>
      <c r="AH301" s="20">
        <v>0</v>
      </c>
      <c r="AI301" s="20">
        <v>0.2</v>
      </c>
      <c r="AJ301" s="20">
        <v>0</v>
      </c>
      <c r="AK301" s="20">
        <v>2</v>
      </c>
      <c r="AL301" s="20">
        <v>8.5</v>
      </c>
      <c r="AM301" s="20">
        <v>5.5</v>
      </c>
      <c r="AN301" s="20">
        <v>4.2</v>
      </c>
      <c r="AO301" s="20">
        <v>8.4</v>
      </c>
      <c r="AP301" s="20">
        <v>0</v>
      </c>
      <c r="AQ301" s="20">
        <v>5.4</v>
      </c>
      <c r="AR301" s="20">
        <v>5.6</v>
      </c>
      <c r="AS301" s="1">
        <f t="shared" si="4"/>
      </c>
    </row>
    <row r="302" spans="1:45" ht="12">
      <c r="A302">
        <v>92</v>
      </c>
      <c r="B302" t="s">
        <v>42</v>
      </c>
      <c r="C302" t="s">
        <v>541</v>
      </c>
      <c r="D302">
        <v>30</v>
      </c>
      <c r="E302">
        <v>92030</v>
      </c>
      <c r="F302" s="2">
        <v>9</v>
      </c>
      <c r="G302" s="2">
        <v>1</v>
      </c>
      <c r="H302" s="2">
        <v>4</v>
      </c>
      <c r="I302" s="6">
        <v>40</v>
      </c>
      <c r="J302" t="s">
        <v>9</v>
      </c>
      <c r="K302" s="2">
        <v>5</v>
      </c>
      <c r="L302" s="2">
        <v>2</v>
      </c>
      <c r="M302" s="2">
        <v>0</v>
      </c>
      <c r="N302" s="2">
        <v>0</v>
      </c>
      <c r="O302" s="2">
        <v>0</v>
      </c>
      <c r="P302">
        <v>3906</v>
      </c>
      <c r="Q302" s="20">
        <v>0</v>
      </c>
      <c r="R302" s="24">
        <v>0</v>
      </c>
      <c r="S302" s="20">
        <v>16.7</v>
      </c>
      <c r="T302" s="20">
        <v>1.1</v>
      </c>
      <c r="U302" s="20">
        <v>0</v>
      </c>
      <c r="V302" s="20">
        <v>5.5</v>
      </c>
      <c r="W302" s="20">
        <v>0</v>
      </c>
      <c r="X302" s="20">
        <v>5.1</v>
      </c>
      <c r="Y302" s="20">
        <v>0</v>
      </c>
      <c r="Z302" s="23">
        <v>0</v>
      </c>
      <c r="AA302" s="22">
        <v>0</v>
      </c>
      <c r="AB302" s="22">
        <v>0</v>
      </c>
      <c r="AC302" s="22">
        <v>0</v>
      </c>
      <c r="AD302" s="22">
        <v>1</v>
      </c>
      <c r="AE302" s="20">
        <v>0</v>
      </c>
      <c r="AF302" s="20">
        <v>0</v>
      </c>
      <c r="AG302" s="20">
        <v>12.5</v>
      </c>
      <c r="AH302" s="20">
        <v>4.1</v>
      </c>
      <c r="AI302" s="20">
        <v>0</v>
      </c>
      <c r="AJ302" s="20">
        <v>1.1</v>
      </c>
      <c r="AK302" s="20">
        <v>0</v>
      </c>
      <c r="AL302" s="20">
        <v>23.4</v>
      </c>
      <c r="AM302" s="20">
        <v>23.4</v>
      </c>
      <c r="AN302" s="20">
        <v>18.3</v>
      </c>
      <c r="AO302" s="20">
        <v>23.4</v>
      </c>
      <c r="AP302" s="20">
        <v>0</v>
      </c>
      <c r="AQ302" s="20">
        <v>23.3</v>
      </c>
      <c r="AR302" s="20">
        <v>23.4</v>
      </c>
      <c r="AS302" s="1">
        <f t="shared" si="4"/>
      </c>
    </row>
    <row r="303" spans="1:45" ht="12">
      <c r="A303">
        <v>92</v>
      </c>
      <c r="B303" t="s">
        <v>42</v>
      </c>
      <c r="C303" t="s">
        <v>541</v>
      </c>
      <c r="D303">
        <v>31</v>
      </c>
      <c r="E303">
        <v>92031</v>
      </c>
      <c r="F303" s="2">
        <v>9</v>
      </c>
      <c r="G303" s="2">
        <v>1</v>
      </c>
      <c r="H303" s="2">
        <v>2</v>
      </c>
      <c r="I303" s="6">
        <v>40</v>
      </c>
      <c r="J303" t="s">
        <v>9</v>
      </c>
      <c r="K303" s="2">
        <v>9</v>
      </c>
      <c r="L303" s="2">
        <v>1</v>
      </c>
      <c r="M303" s="2">
        <v>0</v>
      </c>
      <c r="N303" s="2">
        <v>0</v>
      </c>
      <c r="O303" s="2">
        <v>0</v>
      </c>
      <c r="P303">
        <v>3748</v>
      </c>
      <c r="Q303" s="20">
        <v>0</v>
      </c>
      <c r="R303" s="24">
        <v>75.3</v>
      </c>
      <c r="S303" s="20">
        <v>45.9</v>
      </c>
      <c r="T303" s="20">
        <v>0</v>
      </c>
      <c r="U303" s="20">
        <v>0</v>
      </c>
      <c r="V303" s="20">
        <v>10.2</v>
      </c>
      <c r="W303" s="20">
        <v>0</v>
      </c>
      <c r="X303" s="20">
        <v>29</v>
      </c>
      <c r="Y303" s="20">
        <v>394.2</v>
      </c>
      <c r="Z303" s="23">
        <v>1</v>
      </c>
      <c r="AA303" s="22">
        <v>1</v>
      </c>
      <c r="AB303" s="22">
        <v>0</v>
      </c>
      <c r="AC303" s="22">
        <v>0</v>
      </c>
      <c r="AD303" s="22">
        <v>0</v>
      </c>
      <c r="AE303" s="20">
        <v>0</v>
      </c>
      <c r="AF303" s="20">
        <v>0</v>
      </c>
      <c r="AG303" s="20">
        <v>28.6</v>
      </c>
      <c r="AH303" s="20">
        <v>17.3</v>
      </c>
      <c r="AI303" s="20">
        <v>0</v>
      </c>
      <c r="AJ303" s="20">
        <v>0</v>
      </c>
      <c r="AK303" s="20">
        <v>2.3</v>
      </c>
      <c r="AL303" s="20">
        <v>131.5</v>
      </c>
      <c r="AM303" s="20">
        <v>525.7</v>
      </c>
      <c r="AN303" s="20">
        <v>496.7</v>
      </c>
      <c r="AO303" s="20">
        <v>525.7</v>
      </c>
      <c r="AP303" s="20">
        <v>0</v>
      </c>
      <c r="AQ303" s="20">
        <v>131.4</v>
      </c>
      <c r="AR303" s="20">
        <v>131.5</v>
      </c>
      <c r="AS303" s="1">
        <f t="shared" si="4"/>
      </c>
    </row>
    <row r="304" spans="1:45" ht="12">
      <c r="A304">
        <v>92</v>
      </c>
      <c r="B304" t="s">
        <v>42</v>
      </c>
      <c r="C304" t="s">
        <v>541</v>
      </c>
      <c r="D304">
        <v>32</v>
      </c>
      <c r="E304">
        <v>92032</v>
      </c>
      <c r="F304" s="2">
        <v>9</v>
      </c>
      <c r="G304" s="2">
        <v>1</v>
      </c>
      <c r="H304" s="2">
        <v>2</v>
      </c>
      <c r="I304" s="6">
        <v>40</v>
      </c>
      <c r="J304" t="s">
        <v>9</v>
      </c>
      <c r="K304" s="2">
        <v>8</v>
      </c>
      <c r="L304" s="2">
        <v>1</v>
      </c>
      <c r="M304" s="2">
        <v>0</v>
      </c>
      <c r="N304" s="2">
        <v>0</v>
      </c>
      <c r="O304" s="2">
        <v>0</v>
      </c>
      <c r="P304">
        <v>3748</v>
      </c>
      <c r="Q304" s="20">
        <v>0</v>
      </c>
      <c r="R304" s="24">
        <v>28.1</v>
      </c>
      <c r="S304" s="20">
        <v>46.4</v>
      </c>
      <c r="T304" s="20">
        <v>0</v>
      </c>
      <c r="U304" s="20">
        <v>0</v>
      </c>
      <c r="V304" s="20">
        <v>16.7</v>
      </c>
      <c r="W304" s="20">
        <v>0</v>
      </c>
      <c r="X304" s="20">
        <v>20.2</v>
      </c>
      <c r="Y304" s="20">
        <v>0</v>
      </c>
      <c r="Z304" s="23">
        <v>0</v>
      </c>
      <c r="AA304" s="22">
        <v>0</v>
      </c>
      <c r="AB304" s="22">
        <v>0</v>
      </c>
      <c r="AC304" s="22">
        <v>1</v>
      </c>
      <c r="AD304" s="22">
        <v>0</v>
      </c>
      <c r="AE304" s="20">
        <v>0</v>
      </c>
      <c r="AF304" s="20">
        <v>0</v>
      </c>
      <c r="AG304" s="20">
        <v>41.7</v>
      </c>
      <c r="AH304" s="20">
        <v>4.7</v>
      </c>
      <c r="AI304" s="20">
        <v>0</v>
      </c>
      <c r="AJ304" s="20">
        <v>0</v>
      </c>
      <c r="AK304" s="20">
        <v>3.2</v>
      </c>
      <c r="AL304" s="20">
        <v>91.4</v>
      </c>
      <c r="AM304" s="20">
        <v>91.4</v>
      </c>
      <c r="AN304" s="20">
        <v>71.2</v>
      </c>
      <c r="AO304" s="20">
        <v>91.4</v>
      </c>
      <c r="AP304" s="20">
        <v>0</v>
      </c>
      <c r="AQ304" s="20">
        <v>91.2</v>
      </c>
      <c r="AR304" s="20">
        <v>91.4</v>
      </c>
      <c r="AS304" s="1">
        <f t="shared" si="4"/>
      </c>
    </row>
    <row r="305" spans="8:9" ht="12">
      <c r="H305" s="2"/>
      <c r="I305" s="6"/>
    </row>
    <row r="306" spans="8:30" ht="15">
      <c r="H306" s="11" t="s">
        <v>113</v>
      </c>
      <c r="Z306" s="22">
        <f>SUM(Z7:Z304)</f>
        <v>177</v>
      </c>
      <c r="AA306" s="25">
        <f>SUM(AA7:AA304)</f>
        <v>140</v>
      </c>
      <c r="AB306" s="25">
        <f>SUM(AB7:AB304)</f>
        <v>37</v>
      </c>
      <c r="AC306" s="25">
        <f>SUM(AC7:AC304)</f>
        <v>57</v>
      </c>
      <c r="AD306" s="25">
        <f>SUM(AD7:AD304)</f>
        <v>64</v>
      </c>
    </row>
    <row r="307" spans="8:13" ht="15">
      <c r="H307" s="7" t="s">
        <v>111</v>
      </c>
      <c r="I307">
        <v>137</v>
      </c>
      <c r="K307" s="15" t="s">
        <v>472</v>
      </c>
      <c r="L307" s="15"/>
      <c r="M307" s="15"/>
    </row>
    <row r="308" spans="8:30" ht="15">
      <c r="H308" s="7" t="s">
        <v>110</v>
      </c>
      <c r="I308">
        <v>51</v>
      </c>
      <c r="K308" s="18" t="s">
        <v>471</v>
      </c>
      <c r="L308" s="18" t="s">
        <v>460</v>
      </c>
      <c r="M308" s="16" t="s">
        <v>363</v>
      </c>
      <c r="Z308" s="7" t="s">
        <v>310</v>
      </c>
      <c r="AA308" s="26">
        <f>100*AA306/298</f>
        <v>46.97986577181208</v>
      </c>
      <c r="AB308" s="26">
        <f>100*AB306/298</f>
        <v>12.416107382550335</v>
      </c>
      <c r="AC308" s="26">
        <f>100*AC306/298</f>
        <v>19.12751677852349</v>
      </c>
      <c r="AD308" s="26">
        <f>100*AD306/298</f>
        <v>21.476510067114095</v>
      </c>
    </row>
    <row r="309" spans="8:26" ht="15">
      <c r="H309" s="7" t="s">
        <v>186</v>
      </c>
      <c r="I309">
        <v>28</v>
      </c>
      <c r="J309" t="s">
        <v>109</v>
      </c>
      <c r="K309" s="14">
        <v>1</v>
      </c>
      <c r="L309" s="14">
        <v>37</v>
      </c>
      <c r="M309" s="14" t="s">
        <v>100</v>
      </c>
      <c r="N309" s="17"/>
      <c r="Z309" s="7" t="s">
        <v>311</v>
      </c>
    </row>
    <row r="310" spans="7:14" ht="15">
      <c r="G310" s="19" t="s">
        <v>499</v>
      </c>
      <c r="H310" s="7" t="s">
        <v>185</v>
      </c>
      <c r="I310">
        <v>25</v>
      </c>
      <c r="K310" s="14">
        <v>2</v>
      </c>
      <c r="L310" s="14">
        <v>32</v>
      </c>
      <c r="M310" s="14" t="s">
        <v>588</v>
      </c>
      <c r="N310" s="17"/>
    </row>
    <row r="311" spans="7:14" ht="15">
      <c r="G311" s="14">
        <v>8</v>
      </c>
      <c r="H311" s="14"/>
      <c r="K311" s="14">
        <v>3</v>
      </c>
      <c r="L311" s="14">
        <v>13</v>
      </c>
      <c r="M311" s="14" t="s">
        <v>786</v>
      </c>
      <c r="N311" s="17"/>
    </row>
    <row r="312" spans="7:14" ht="15">
      <c r="G312" s="14">
        <v>104</v>
      </c>
      <c r="H312" s="14" t="s">
        <v>484</v>
      </c>
      <c r="I312" s="14"/>
      <c r="K312" s="14">
        <v>4</v>
      </c>
      <c r="L312" s="14">
        <v>2</v>
      </c>
      <c r="M312" s="14" t="s">
        <v>376</v>
      </c>
      <c r="N312" s="17"/>
    </row>
    <row r="313" spans="7:14" ht="15">
      <c r="G313" s="14">
        <v>116</v>
      </c>
      <c r="H313" s="14" t="s">
        <v>485</v>
      </c>
      <c r="I313" s="14"/>
      <c r="K313" s="14">
        <v>5</v>
      </c>
      <c r="L313" s="14">
        <v>103</v>
      </c>
      <c r="M313" s="14" t="s">
        <v>309</v>
      </c>
      <c r="N313" s="17"/>
    </row>
    <row r="314" spans="6:14" ht="15">
      <c r="F314" s="7" t="s">
        <v>117</v>
      </c>
      <c r="G314" s="14">
        <v>70</v>
      </c>
      <c r="H314" s="14" t="s">
        <v>607</v>
      </c>
      <c r="I314" s="14"/>
      <c r="K314" s="14">
        <v>6</v>
      </c>
      <c r="L314" s="14">
        <v>5</v>
      </c>
      <c r="M314" s="14" t="s">
        <v>212</v>
      </c>
      <c r="N314" s="17"/>
    </row>
    <row r="315" spans="7:14" ht="15">
      <c r="G315">
        <f>SUM(G311:G314)</f>
        <v>298</v>
      </c>
      <c r="H315" s="14" t="s">
        <v>686</v>
      </c>
      <c r="I315" s="14"/>
      <c r="K315" s="14">
        <v>7</v>
      </c>
      <c r="L315" s="14">
        <v>64</v>
      </c>
      <c r="M315" s="14" t="s">
        <v>211</v>
      </c>
      <c r="N315" s="17"/>
    </row>
    <row r="316" spans="9:14" ht="15">
      <c r="I316" s="14"/>
      <c r="K316" s="14">
        <v>8</v>
      </c>
      <c r="L316" s="14">
        <v>21</v>
      </c>
      <c r="M316" s="14" t="s">
        <v>347</v>
      </c>
      <c r="N316" s="17"/>
    </row>
    <row r="317" spans="10:14" ht="15">
      <c r="J317" s="7" t="s">
        <v>764</v>
      </c>
      <c r="K317" s="14">
        <v>9</v>
      </c>
      <c r="L317" s="14">
        <v>21</v>
      </c>
      <c r="M317" s="14" t="s">
        <v>322</v>
      </c>
      <c r="N317" s="17"/>
    </row>
    <row r="318" spans="11:12" ht="12">
      <c r="K318" t="s">
        <v>348</v>
      </c>
      <c r="L318">
        <v>298</v>
      </c>
    </row>
    <row r="319" spans="12:13" ht="15">
      <c r="L319" s="14">
        <v>177</v>
      </c>
      <c r="M319" s="14" t="s">
        <v>397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1"/>
  <sheetViews>
    <sheetView workbookViewId="0" topLeftCell="A28">
      <selection activeCell="K54" sqref="K54"/>
    </sheetView>
  </sheetViews>
  <sheetFormatPr defaultColWidth="11.421875" defaultRowHeight="12.75"/>
  <cols>
    <col min="1" max="1" width="16.140625" style="32" customWidth="1"/>
    <col min="2" max="2" width="18.140625" style="32" customWidth="1"/>
    <col min="3" max="5" width="10.8515625" style="32" customWidth="1"/>
    <col min="6" max="6" width="9.28125" style="32" customWidth="1"/>
    <col min="7" max="16384" width="10.8515625" style="32" customWidth="1"/>
  </cols>
  <sheetData>
    <row r="2" ht="16.5">
      <c r="B2" s="36" t="s">
        <v>657</v>
      </c>
    </row>
    <row r="4" ht="15">
      <c r="A4" s="34" t="s">
        <v>118</v>
      </c>
    </row>
    <row r="6" spans="1:4" ht="15">
      <c r="A6" s="35" t="s">
        <v>417</v>
      </c>
      <c r="C6" s="32">
        <v>1105477</v>
      </c>
      <c r="D6" s="32" t="s">
        <v>220</v>
      </c>
    </row>
    <row r="7" spans="1:8" ht="15">
      <c r="A7" s="32" t="s">
        <v>507</v>
      </c>
      <c r="B7" s="271" t="s">
        <v>423</v>
      </c>
      <c r="C7" s="271">
        <v>659536</v>
      </c>
      <c r="D7" s="271"/>
      <c r="E7" s="271"/>
      <c r="F7" s="271"/>
      <c r="G7" s="271"/>
      <c r="H7" s="271"/>
    </row>
    <row r="8" spans="2:8" ht="15">
      <c r="B8" s="271" t="s">
        <v>498</v>
      </c>
      <c r="C8" s="271">
        <v>639750</v>
      </c>
      <c r="D8" s="271"/>
      <c r="E8" s="271"/>
      <c r="F8" s="271"/>
      <c r="G8" s="271"/>
      <c r="H8" s="271"/>
    </row>
    <row r="9" spans="2:8" ht="15">
      <c r="B9" s="271" t="s">
        <v>203</v>
      </c>
      <c r="C9" s="271">
        <v>19786</v>
      </c>
      <c r="D9" s="271"/>
      <c r="E9" s="271"/>
      <c r="F9" s="271"/>
      <c r="G9" s="271"/>
      <c r="H9" s="271"/>
    </row>
    <row r="10" spans="1:8" ht="15">
      <c r="A10" s="32" t="s">
        <v>339</v>
      </c>
      <c r="B10" s="271" t="s">
        <v>16</v>
      </c>
      <c r="C10" s="271">
        <v>445941</v>
      </c>
      <c r="D10" s="271"/>
      <c r="E10" s="271"/>
      <c r="F10" s="271"/>
      <c r="G10" s="271"/>
      <c r="H10" s="271"/>
    </row>
    <row r="11" spans="2:8" ht="15">
      <c r="B11" s="271" t="s">
        <v>377</v>
      </c>
      <c r="C11" s="271">
        <v>12835</v>
      </c>
      <c r="D11" s="271"/>
      <c r="E11" s="271"/>
      <c r="F11" s="271"/>
      <c r="G11" s="271"/>
      <c r="H11" s="271"/>
    </row>
    <row r="12" spans="2:8" ht="15">
      <c r="B12" s="271" t="s">
        <v>204</v>
      </c>
      <c r="C12" s="271">
        <v>433106</v>
      </c>
      <c r="D12" s="271"/>
      <c r="E12" s="271"/>
      <c r="F12" s="271"/>
      <c r="G12" s="271"/>
      <c r="H12" s="271"/>
    </row>
    <row r="13" spans="1:8" ht="15">
      <c r="A13" s="32" t="s">
        <v>205</v>
      </c>
      <c r="B13" s="271"/>
      <c r="C13" s="271">
        <v>237628</v>
      </c>
      <c r="D13" s="271"/>
      <c r="E13" s="271"/>
      <c r="F13" s="271"/>
      <c r="G13" s="271"/>
      <c r="H13" s="271"/>
    </row>
    <row r="14" spans="1:8" ht="15">
      <c r="A14" s="32" t="s">
        <v>318</v>
      </c>
      <c r="B14" s="271"/>
      <c r="C14" s="271">
        <v>225567</v>
      </c>
      <c r="D14" s="271"/>
      <c r="E14" s="271"/>
      <c r="F14" s="271"/>
      <c r="G14" s="271"/>
      <c r="H14" s="271"/>
    </row>
    <row r="15" spans="1:8" ht="15">
      <c r="A15" s="32" t="s">
        <v>213</v>
      </c>
      <c r="B15" s="271"/>
      <c r="C15" s="271">
        <v>642282</v>
      </c>
      <c r="D15" s="271"/>
      <c r="E15" s="271"/>
      <c r="F15" s="271"/>
      <c r="G15" s="271"/>
      <c r="H15" s="271"/>
    </row>
    <row r="16" spans="2:8" ht="15">
      <c r="B16" s="271"/>
      <c r="C16" s="271"/>
      <c r="D16" s="271"/>
      <c r="E16" s="271"/>
      <c r="F16" s="271"/>
      <c r="G16" s="271"/>
      <c r="H16" s="271"/>
    </row>
    <row r="17" spans="1:8" ht="15">
      <c r="A17" s="35" t="s">
        <v>506</v>
      </c>
      <c r="B17" s="271"/>
      <c r="C17" s="271">
        <v>652585</v>
      </c>
      <c r="D17" s="271"/>
      <c r="E17" s="271"/>
      <c r="F17" s="271"/>
      <c r="G17" s="271"/>
      <c r="H17" s="271"/>
    </row>
    <row r="18" spans="1:8" ht="15">
      <c r="A18" s="32" t="s">
        <v>539</v>
      </c>
      <c r="B18" s="271" t="s">
        <v>298</v>
      </c>
      <c r="C18" s="271">
        <v>140273</v>
      </c>
      <c r="D18" s="271"/>
      <c r="E18" s="271"/>
      <c r="F18" s="271"/>
      <c r="G18" s="271"/>
      <c r="H18" s="271"/>
    </row>
    <row r="19" spans="2:8" ht="15">
      <c r="B19" s="271" t="s">
        <v>536</v>
      </c>
      <c r="C19" s="271">
        <v>32679</v>
      </c>
      <c r="D19" s="271"/>
      <c r="E19" s="271"/>
      <c r="F19" s="271"/>
      <c r="G19" s="271"/>
      <c r="H19" s="271"/>
    </row>
    <row r="20" spans="2:8" ht="15">
      <c r="B20" s="271" t="s">
        <v>299</v>
      </c>
      <c r="C20" s="271">
        <v>68414</v>
      </c>
      <c r="D20" s="271"/>
      <c r="E20" s="271"/>
      <c r="F20" s="271"/>
      <c r="G20" s="271"/>
      <c r="H20" s="271"/>
    </row>
    <row r="21" spans="2:8" ht="15">
      <c r="B21" s="271" t="s">
        <v>537</v>
      </c>
      <c r="C21" s="271">
        <v>39180</v>
      </c>
      <c r="D21" s="271"/>
      <c r="E21" s="271"/>
      <c r="F21" s="271"/>
      <c r="G21" s="271"/>
      <c r="H21" s="271"/>
    </row>
    <row r="22" spans="1:8" ht="15">
      <c r="A22" s="32" t="s">
        <v>114</v>
      </c>
      <c r="B22" s="271" t="s">
        <v>298</v>
      </c>
      <c r="C22" s="271">
        <v>133160</v>
      </c>
      <c r="D22" s="271"/>
      <c r="E22" s="271"/>
      <c r="F22" s="271"/>
      <c r="G22" s="271"/>
      <c r="H22" s="271"/>
    </row>
    <row r="23" spans="2:8" ht="15">
      <c r="B23" s="271" t="s">
        <v>536</v>
      </c>
      <c r="C23" s="271">
        <v>33869</v>
      </c>
      <c r="D23" s="271"/>
      <c r="E23" s="271"/>
      <c r="F23" s="271"/>
      <c r="G23" s="271"/>
      <c r="H23" s="271"/>
    </row>
    <row r="24" spans="2:8" ht="15">
      <c r="B24" s="271" t="s">
        <v>299</v>
      </c>
      <c r="C24" s="271">
        <v>60481</v>
      </c>
      <c r="D24" s="271"/>
      <c r="E24" s="271"/>
      <c r="F24" s="271"/>
      <c r="G24" s="271"/>
      <c r="H24" s="271"/>
    </row>
    <row r="25" spans="2:8" ht="15">
      <c r="B25" s="271" t="s">
        <v>537</v>
      </c>
      <c r="C25" s="271">
        <v>38810</v>
      </c>
      <c r="D25" s="271"/>
      <c r="E25" s="271"/>
      <c r="F25" s="271"/>
      <c r="G25" s="271"/>
      <c r="H25" s="271"/>
    </row>
    <row r="26" spans="1:8" ht="15">
      <c r="A26" s="32" t="s">
        <v>115</v>
      </c>
      <c r="B26" s="271"/>
      <c r="C26" s="271">
        <v>379152</v>
      </c>
      <c r="D26" s="271"/>
      <c r="E26" s="271"/>
      <c r="F26" s="271"/>
      <c r="G26" s="271"/>
      <c r="H26" s="271"/>
    </row>
    <row r="27" spans="2:8" ht="15">
      <c r="B27" s="271"/>
      <c r="C27" s="271"/>
      <c r="D27" s="271"/>
      <c r="E27" s="271"/>
      <c r="F27" s="271"/>
      <c r="G27" s="271"/>
      <c r="H27" s="271"/>
    </row>
    <row r="28" spans="1:8" ht="15">
      <c r="A28" s="35" t="s">
        <v>124</v>
      </c>
      <c r="B28" s="271"/>
      <c r="C28" s="271">
        <v>153325</v>
      </c>
      <c r="D28" s="271"/>
      <c r="E28" s="271"/>
      <c r="F28" s="271"/>
      <c r="G28" s="271"/>
      <c r="H28" s="271"/>
    </row>
    <row r="29" spans="1:8" ht="15">
      <c r="A29" s="32" t="s">
        <v>321</v>
      </c>
      <c r="B29" s="271" t="s">
        <v>123</v>
      </c>
      <c r="C29" s="271">
        <v>150565</v>
      </c>
      <c r="D29" s="271"/>
      <c r="E29" s="271"/>
      <c r="F29" s="271"/>
      <c r="G29" s="271"/>
      <c r="H29" s="271"/>
    </row>
    <row r="30" spans="2:8" ht="15">
      <c r="B30" s="271" t="s">
        <v>205</v>
      </c>
      <c r="C30" s="271">
        <v>137513</v>
      </c>
      <c r="D30" s="271"/>
      <c r="E30" s="271"/>
      <c r="F30" s="271"/>
      <c r="G30" s="271"/>
      <c r="H30" s="271"/>
    </row>
    <row r="31" spans="2:8" ht="15">
      <c r="B31" s="271" t="s">
        <v>538</v>
      </c>
      <c r="C31" s="271">
        <v>13052</v>
      </c>
      <c r="D31" s="271"/>
      <c r="E31" s="271"/>
      <c r="F31" s="271"/>
      <c r="G31" s="271"/>
      <c r="H31" s="271"/>
    </row>
    <row r="32" spans="1:8" ht="15">
      <c r="A32" s="32" t="s">
        <v>200</v>
      </c>
      <c r="B32" s="271" t="s">
        <v>123</v>
      </c>
      <c r="C32" s="271">
        <v>2760</v>
      </c>
      <c r="D32" s="271"/>
      <c r="E32" s="271"/>
      <c r="F32" s="271"/>
      <c r="G32" s="271"/>
      <c r="H32" s="271"/>
    </row>
    <row r="33" spans="2:8" ht="15">
      <c r="B33" s="271" t="s">
        <v>205</v>
      </c>
      <c r="C33" s="271">
        <v>2760</v>
      </c>
      <c r="D33" s="271"/>
      <c r="E33" s="271"/>
      <c r="F33" s="271"/>
      <c r="G33" s="271"/>
      <c r="H33" s="271"/>
    </row>
    <row r="34" spans="2:8" ht="15">
      <c r="B34" s="271" t="s">
        <v>538</v>
      </c>
      <c r="C34" s="273" t="s">
        <v>323</v>
      </c>
      <c r="D34" s="271"/>
      <c r="E34" s="271"/>
      <c r="F34" s="271"/>
      <c r="G34" s="271"/>
      <c r="H34" s="271"/>
    </row>
    <row r="35" spans="1:8" ht="15">
      <c r="A35" s="32" t="s">
        <v>201</v>
      </c>
      <c r="B35" s="271"/>
      <c r="C35" s="271">
        <v>111927</v>
      </c>
      <c r="D35" s="271"/>
      <c r="E35" s="271"/>
      <c r="F35" s="271"/>
      <c r="G35" s="271"/>
      <c r="H35" s="271"/>
    </row>
    <row r="36" spans="1:8" ht="15">
      <c r="A36" s="32" t="s">
        <v>202</v>
      </c>
      <c r="B36" s="271"/>
      <c r="C36" s="271">
        <v>41398</v>
      </c>
      <c r="D36" s="271"/>
      <c r="E36" s="271"/>
      <c r="F36" s="271"/>
      <c r="G36" s="271"/>
      <c r="H36" s="271"/>
    </row>
    <row r="37" spans="2:8" ht="15">
      <c r="B37" s="271"/>
      <c r="C37" s="271"/>
      <c r="D37" s="271"/>
      <c r="E37" s="271"/>
      <c r="F37" s="271"/>
      <c r="G37" s="271"/>
      <c r="H37" s="271"/>
    </row>
    <row r="38" spans="2:8" ht="15">
      <c r="B38" s="271"/>
      <c r="C38" s="271"/>
      <c r="D38" s="271"/>
      <c r="E38" s="271"/>
      <c r="F38" s="271"/>
      <c r="G38" s="271"/>
      <c r="H38" s="271"/>
    </row>
    <row r="39" spans="1:8" ht="15">
      <c r="A39" s="34" t="s">
        <v>305</v>
      </c>
      <c r="B39" s="271"/>
      <c r="C39" s="271"/>
      <c r="D39" s="271"/>
      <c r="E39" s="271"/>
      <c r="F39" s="271"/>
      <c r="G39" s="271"/>
      <c r="H39" s="271"/>
    </row>
    <row r="40" spans="2:8" ht="15">
      <c r="B40" s="273" t="s">
        <v>534</v>
      </c>
      <c r="C40" s="273" t="s">
        <v>534</v>
      </c>
      <c r="D40" s="273" t="s">
        <v>534</v>
      </c>
      <c r="E40" s="273" t="s">
        <v>583</v>
      </c>
      <c r="F40" s="273"/>
      <c r="G40" s="273"/>
      <c r="H40" s="271"/>
    </row>
    <row r="41" spans="2:9" ht="15">
      <c r="B41" s="273" t="s">
        <v>312</v>
      </c>
      <c r="C41" s="273" t="s">
        <v>313</v>
      </c>
      <c r="D41" s="273" t="s">
        <v>314</v>
      </c>
      <c r="E41" s="273" t="s">
        <v>315</v>
      </c>
      <c r="F41" s="273"/>
      <c r="G41" s="273" t="s">
        <v>133</v>
      </c>
      <c r="H41" s="271"/>
      <c r="I41" s="156" t="s">
        <v>131</v>
      </c>
    </row>
    <row r="42" spans="1:9" ht="15">
      <c r="A42" s="81" t="s">
        <v>182</v>
      </c>
      <c r="B42" s="273" t="s">
        <v>551</v>
      </c>
      <c r="C42" s="273" t="s">
        <v>324</v>
      </c>
      <c r="D42" s="273" t="s">
        <v>551</v>
      </c>
      <c r="E42" s="273" t="s">
        <v>325</v>
      </c>
      <c r="F42" s="273" t="s">
        <v>416</v>
      </c>
      <c r="G42" s="273" t="s">
        <v>134</v>
      </c>
      <c r="H42" s="273" t="s">
        <v>508</v>
      </c>
      <c r="I42" s="276" t="s">
        <v>132</v>
      </c>
    </row>
    <row r="43" spans="1:9" ht="15">
      <c r="A43" s="32" t="s">
        <v>535</v>
      </c>
      <c r="B43" s="271">
        <v>11783</v>
      </c>
      <c r="C43" s="271">
        <v>12143</v>
      </c>
      <c r="D43" s="271">
        <v>22384</v>
      </c>
      <c r="E43" s="271">
        <v>3899</v>
      </c>
      <c r="F43" s="271">
        <v>8887</v>
      </c>
      <c r="G43" s="271">
        <v>59094</v>
      </c>
      <c r="H43" s="271">
        <f>SUM(B43:F43)</f>
        <v>59096</v>
      </c>
      <c r="I43" s="156">
        <f>H43-G43</f>
        <v>2</v>
      </c>
    </row>
    <row r="44" spans="1:9" ht="15">
      <c r="A44" s="32" t="s">
        <v>608</v>
      </c>
      <c r="B44" s="271">
        <v>55915</v>
      </c>
      <c r="C44" s="271">
        <v>51339</v>
      </c>
      <c r="D44" s="271">
        <v>101395</v>
      </c>
      <c r="E44" s="271">
        <v>8043</v>
      </c>
      <c r="F44" s="271">
        <v>103036</v>
      </c>
      <c r="G44" s="271">
        <v>319728</v>
      </c>
      <c r="H44" s="271">
        <f aca="true" t="shared" si="0" ref="H44:H49">SUM(B44:F44)</f>
        <v>319728</v>
      </c>
      <c r="I44" s="156">
        <f aca="true" t="shared" si="1" ref="I44:I49">H44-G44</f>
        <v>0</v>
      </c>
    </row>
    <row r="45" spans="1:9" ht="15">
      <c r="A45" s="32" t="s">
        <v>609</v>
      </c>
      <c r="B45" s="271">
        <v>110936</v>
      </c>
      <c r="C45" s="271">
        <v>116135</v>
      </c>
      <c r="D45" s="271">
        <v>215046</v>
      </c>
      <c r="E45" s="271">
        <v>12866</v>
      </c>
      <c r="F45" s="271">
        <v>292627</v>
      </c>
      <c r="G45" s="271">
        <v>747610</v>
      </c>
      <c r="H45" s="271">
        <f t="shared" si="0"/>
        <v>747610</v>
      </c>
      <c r="I45" s="156">
        <f t="shared" si="1"/>
        <v>0</v>
      </c>
    </row>
    <row r="46" spans="1:9" ht="15">
      <c r="A46" s="32" t="s">
        <v>500</v>
      </c>
      <c r="B46" s="271">
        <v>15154</v>
      </c>
      <c r="C46" s="271">
        <v>17057</v>
      </c>
      <c r="D46" s="271">
        <v>28922</v>
      </c>
      <c r="E46" s="271">
        <v>114</v>
      </c>
      <c r="F46" s="271">
        <v>12430</v>
      </c>
      <c r="G46" s="271">
        <v>73677</v>
      </c>
      <c r="H46" s="271">
        <f t="shared" si="0"/>
        <v>73677</v>
      </c>
      <c r="I46" s="156">
        <f t="shared" si="1"/>
        <v>0</v>
      </c>
    </row>
    <row r="47" spans="1:9" ht="15">
      <c r="A47" s="32" t="s">
        <v>501</v>
      </c>
      <c r="B47" s="271">
        <v>69988</v>
      </c>
      <c r="C47" s="271">
        <v>77506</v>
      </c>
      <c r="D47" s="271">
        <v>140710</v>
      </c>
      <c r="E47" s="271">
        <v>4975</v>
      </c>
      <c r="F47" s="271">
        <v>100572</v>
      </c>
      <c r="G47" s="271">
        <v>393751</v>
      </c>
      <c r="H47" s="271">
        <f t="shared" si="0"/>
        <v>393751</v>
      </c>
      <c r="I47" s="156">
        <f t="shared" si="1"/>
        <v>0</v>
      </c>
    </row>
    <row r="48" spans="1:9" ht="15">
      <c r="A48" s="32" t="s">
        <v>216</v>
      </c>
      <c r="B48" s="271">
        <v>35576</v>
      </c>
      <c r="C48" s="271">
        <v>37722</v>
      </c>
      <c r="D48" s="271">
        <v>66880</v>
      </c>
      <c r="E48" s="271">
        <v>1801</v>
      </c>
      <c r="F48" s="271">
        <v>107094</v>
      </c>
      <c r="G48" s="271">
        <v>249073</v>
      </c>
      <c r="H48" s="271">
        <f t="shared" si="0"/>
        <v>249073</v>
      </c>
      <c r="I48" s="156">
        <f t="shared" si="1"/>
        <v>0</v>
      </c>
    </row>
    <row r="49" spans="1:9" ht="15">
      <c r="A49" s="32" t="s">
        <v>217</v>
      </c>
      <c r="B49" s="271">
        <v>13103</v>
      </c>
      <c r="C49" s="271">
        <v>14044</v>
      </c>
      <c r="D49" s="271">
        <v>25739</v>
      </c>
      <c r="E49" s="271">
        <v>398</v>
      </c>
      <c r="F49" s="271">
        <v>29264</v>
      </c>
      <c r="G49" s="271">
        <v>82548</v>
      </c>
      <c r="H49" s="271">
        <f t="shared" si="0"/>
        <v>82548</v>
      </c>
      <c r="I49" s="156">
        <f t="shared" si="1"/>
        <v>0</v>
      </c>
    </row>
    <row r="50" spans="2:9" ht="15">
      <c r="B50" s="271"/>
      <c r="C50" s="271"/>
      <c r="D50" s="271"/>
      <c r="E50" s="271"/>
      <c r="F50" s="271"/>
      <c r="G50" s="271"/>
      <c r="H50" s="271"/>
      <c r="I50" s="156"/>
    </row>
    <row r="51" spans="1:9" ht="15">
      <c r="A51" s="32" t="s">
        <v>181</v>
      </c>
      <c r="B51" s="271"/>
      <c r="C51" s="271"/>
      <c r="D51" s="271"/>
      <c r="E51" s="271"/>
      <c r="F51" s="271"/>
      <c r="G51" s="271"/>
      <c r="H51" s="271"/>
      <c r="I51" s="156"/>
    </row>
    <row r="52" spans="1:9" ht="15">
      <c r="A52" s="32" t="s">
        <v>548</v>
      </c>
      <c r="B52" s="274">
        <f>B44+B45+B47+B48+B49</f>
        <v>285518</v>
      </c>
      <c r="C52" s="271">
        <f aca="true" t="shared" si="2" ref="C52:I52">C44+C45+C47+C48+C49</f>
        <v>296746</v>
      </c>
      <c r="D52" s="271">
        <f t="shared" si="2"/>
        <v>549770</v>
      </c>
      <c r="E52" s="271">
        <f t="shared" si="2"/>
        <v>28083</v>
      </c>
      <c r="F52" s="271">
        <f t="shared" si="2"/>
        <v>632593</v>
      </c>
      <c r="G52" s="271">
        <f t="shared" si="2"/>
        <v>1792710</v>
      </c>
      <c r="H52" s="271">
        <f t="shared" si="2"/>
        <v>1792710</v>
      </c>
      <c r="I52" s="156">
        <f t="shared" si="2"/>
        <v>0</v>
      </c>
    </row>
    <row r="53" spans="2:9" ht="15">
      <c r="B53" s="271"/>
      <c r="C53" s="271"/>
      <c r="D53" s="271"/>
      <c r="E53" s="271"/>
      <c r="F53" s="271"/>
      <c r="G53" s="271"/>
      <c r="H53" s="271"/>
      <c r="I53" s="156"/>
    </row>
    <row r="54" spans="1:9" ht="15">
      <c r="A54" s="81" t="s">
        <v>259</v>
      </c>
      <c r="B54" s="275" t="s">
        <v>270</v>
      </c>
      <c r="C54" s="271"/>
      <c r="D54" s="271"/>
      <c r="E54" s="271"/>
      <c r="F54" s="271"/>
      <c r="G54" s="271"/>
      <c r="H54" s="271"/>
      <c r="I54" s="156"/>
    </row>
    <row r="55" spans="1:9" ht="15">
      <c r="A55" s="32" t="s">
        <v>407</v>
      </c>
      <c r="B55" s="271">
        <v>3866</v>
      </c>
      <c r="C55" s="271">
        <v>2556</v>
      </c>
      <c r="D55" s="271">
        <v>5503</v>
      </c>
      <c r="E55" s="271">
        <v>323</v>
      </c>
      <c r="F55" s="271">
        <v>1255</v>
      </c>
      <c r="G55" s="271">
        <v>13503</v>
      </c>
      <c r="H55" s="271">
        <f>SUM(B55:F55)</f>
        <v>13503</v>
      </c>
      <c r="I55" s="156">
        <f>H55-G55</f>
        <v>0</v>
      </c>
    </row>
    <row r="56" spans="2:9" ht="15">
      <c r="B56" s="271"/>
      <c r="C56" s="271"/>
      <c r="D56" s="271"/>
      <c r="E56" s="271"/>
      <c r="F56" s="271"/>
      <c r="G56" s="271"/>
      <c r="H56" s="271"/>
      <c r="I56" s="156"/>
    </row>
    <row r="57" spans="1:9" ht="15">
      <c r="A57" s="32" t="s">
        <v>580</v>
      </c>
      <c r="B57" s="271">
        <v>878</v>
      </c>
      <c r="C57" s="271">
        <v>353</v>
      </c>
      <c r="D57" s="271">
        <v>786</v>
      </c>
      <c r="E57" s="271">
        <v>265</v>
      </c>
      <c r="F57" s="271">
        <v>1479</v>
      </c>
      <c r="G57" s="271">
        <v>3761</v>
      </c>
      <c r="H57" s="271">
        <f>SUM(B57:F57)</f>
        <v>3761</v>
      </c>
      <c r="I57" s="156">
        <f>H57-G57</f>
        <v>0</v>
      </c>
    </row>
    <row r="58" spans="2:9" ht="15">
      <c r="B58" s="271"/>
      <c r="C58" s="271"/>
      <c r="D58" s="271"/>
      <c r="E58" s="271"/>
      <c r="F58" s="271"/>
      <c r="G58" s="271"/>
      <c r="H58" s="271"/>
      <c r="I58" s="156"/>
    </row>
    <row r="59" spans="1:9" ht="15">
      <c r="A59" s="32" t="s">
        <v>581</v>
      </c>
      <c r="B59" s="271">
        <v>2810</v>
      </c>
      <c r="C59" s="271">
        <v>1561</v>
      </c>
      <c r="D59" s="271">
        <v>3718</v>
      </c>
      <c r="E59" s="271">
        <v>586</v>
      </c>
      <c r="F59" s="271">
        <v>7684</v>
      </c>
      <c r="G59" s="271">
        <v>16359</v>
      </c>
      <c r="H59" s="271">
        <f>SUM(B59:F59)</f>
        <v>16359</v>
      </c>
      <c r="I59" s="156">
        <f>H59-G59</f>
        <v>0</v>
      </c>
    </row>
    <row r="60" spans="1:8" ht="15">
      <c r="A60" s="32" t="s">
        <v>545</v>
      </c>
      <c r="B60" s="271"/>
      <c r="C60" s="271">
        <f>B55+B57+B59</f>
        <v>7554</v>
      </c>
      <c r="D60" s="271"/>
      <c r="E60" s="271"/>
      <c r="F60" s="271"/>
      <c r="G60" s="271"/>
      <c r="H60" s="271"/>
    </row>
    <row r="62" ht="15">
      <c r="A62" s="32" t="s">
        <v>253</v>
      </c>
    </row>
    <row r="64" ht="15">
      <c r="A64" s="32" t="s">
        <v>266</v>
      </c>
    </row>
    <row r="65" ht="15">
      <c r="B65" s="32" t="s">
        <v>444</v>
      </c>
    </row>
    <row r="66" ht="15">
      <c r="B66" s="32" t="s">
        <v>429</v>
      </c>
    </row>
    <row r="68" ht="15">
      <c r="B68" s="32" t="s">
        <v>415</v>
      </c>
    </row>
    <row r="69" spans="2:9" ht="15">
      <c r="B69" s="32" t="s">
        <v>360</v>
      </c>
      <c r="I69" s="88"/>
    </row>
    <row r="70" ht="15">
      <c r="B70" s="32" t="s">
        <v>443</v>
      </c>
    </row>
    <row r="71" ht="15">
      <c r="B71" s="32" t="s">
        <v>330</v>
      </c>
    </row>
    <row r="74" spans="1:5" ht="15">
      <c r="A74" s="34" t="s">
        <v>688</v>
      </c>
      <c r="E74" s="32" t="s">
        <v>457</v>
      </c>
    </row>
    <row r="75" spans="1:7" ht="15">
      <c r="A75" s="34"/>
      <c r="B75" s="33" t="s">
        <v>534</v>
      </c>
      <c r="C75" s="33" t="s">
        <v>534</v>
      </c>
      <c r="D75" s="33" t="s">
        <v>534</v>
      </c>
      <c r="E75" s="33" t="s">
        <v>583</v>
      </c>
      <c r="F75" s="33"/>
      <c r="G75" s="33"/>
    </row>
    <row r="76" spans="1:7" ht="15">
      <c r="A76" s="34"/>
      <c r="B76" s="33" t="s">
        <v>312</v>
      </c>
      <c r="C76" s="33" t="s">
        <v>313</v>
      </c>
      <c r="D76" s="33" t="s">
        <v>314</v>
      </c>
      <c r="E76" s="33" t="s">
        <v>315</v>
      </c>
      <c r="F76" s="33"/>
      <c r="G76" s="33"/>
    </row>
    <row r="77" spans="1:7" ht="15">
      <c r="A77" s="34"/>
      <c r="B77" s="33" t="s">
        <v>551</v>
      </c>
      <c r="C77" s="33" t="s">
        <v>324</v>
      </c>
      <c r="D77" s="33" t="s">
        <v>551</v>
      </c>
      <c r="E77" s="33" t="s">
        <v>325</v>
      </c>
      <c r="F77" s="33" t="s">
        <v>416</v>
      </c>
      <c r="G77" s="33" t="s">
        <v>550</v>
      </c>
    </row>
    <row r="78" spans="1:7" ht="15">
      <c r="A78" s="157" t="s">
        <v>628</v>
      </c>
      <c r="B78" s="33"/>
      <c r="C78" s="33"/>
      <c r="D78" s="33"/>
      <c r="E78" s="33"/>
      <c r="F78" s="33"/>
      <c r="G78" s="33"/>
    </row>
    <row r="79" spans="1:8" ht="15">
      <c r="A79" s="32" t="s">
        <v>535</v>
      </c>
      <c r="G79" s="270">
        <v>39255.223946836704</v>
      </c>
      <c r="H79" s="32" t="s">
        <v>184</v>
      </c>
    </row>
    <row r="80" spans="1:8" ht="15">
      <c r="A80" s="32" t="s">
        <v>608</v>
      </c>
      <c r="B80" s="156" t="s">
        <v>494</v>
      </c>
      <c r="G80" s="271">
        <f>153505*(EXP(LN(254050/153505)/27)^19)</f>
        <v>218821.78445791494</v>
      </c>
      <c r="H80" s="32" t="s">
        <v>351</v>
      </c>
    </row>
    <row r="81" spans="1:8" ht="15">
      <c r="A81" s="32" t="s">
        <v>609</v>
      </c>
      <c r="B81" s="156" t="s">
        <v>737</v>
      </c>
      <c r="G81" s="271">
        <f>447016*(EXP(LN(538004/447016)/10)^4)</f>
        <v>481402.16898928455</v>
      </c>
      <c r="H81" s="32" t="s">
        <v>351</v>
      </c>
    </row>
    <row r="82" spans="1:8" ht="15">
      <c r="A82" s="158" t="s">
        <v>512</v>
      </c>
      <c r="B82" s="158"/>
      <c r="C82" s="158"/>
      <c r="D82" s="158"/>
      <c r="E82" s="158"/>
      <c r="F82" s="158"/>
      <c r="G82" s="272">
        <f>2500*(EXP(LN(7200/2500)/10)^4)</f>
        <v>3816.7789096181755</v>
      </c>
      <c r="H82" s="158" t="s">
        <v>184</v>
      </c>
    </row>
    <row r="83" spans="1:8" ht="15">
      <c r="A83" s="158" t="s">
        <v>513</v>
      </c>
      <c r="B83" s="158"/>
      <c r="C83" s="158"/>
      <c r="D83" s="158"/>
      <c r="E83" s="158"/>
      <c r="F83" s="158"/>
      <c r="G83" s="272">
        <f>200*(EXP(LN(1500/200)/10)^4)</f>
        <v>447.769492694043</v>
      </c>
      <c r="H83" s="158" t="s">
        <v>184</v>
      </c>
    </row>
    <row r="84" spans="1:8" ht="15">
      <c r="A84" s="32" t="s">
        <v>501</v>
      </c>
      <c r="G84" s="271">
        <f>197200*(EXP(LN(270133/197200)/10)^4)</f>
        <v>223653.24463599495</v>
      </c>
      <c r="H84" s="32" t="s">
        <v>351</v>
      </c>
    </row>
    <row r="85" spans="1:8" ht="15">
      <c r="A85" s="32" t="s">
        <v>216</v>
      </c>
      <c r="G85" s="271">
        <f>124244*(EXP(LN(180000/124244)/10)^4)</f>
        <v>144103.40970485506</v>
      </c>
      <c r="H85" s="32" t="s">
        <v>351</v>
      </c>
    </row>
    <row r="86" spans="1:8" ht="15">
      <c r="A86" s="32" t="s">
        <v>217</v>
      </c>
      <c r="G86" s="271">
        <f>23375*(EXP(LN(56071/23375)/10)^4)</f>
        <v>33170.06269388762</v>
      </c>
      <c r="H86" s="32" t="s">
        <v>184</v>
      </c>
    </row>
    <row r="87" ht="15">
      <c r="G87" s="271"/>
    </row>
    <row r="88" spans="1:7" ht="15">
      <c r="A88" s="157" t="s">
        <v>627</v>
      </c>
      <c r="G88" s="271"/>
    </row>
    <row r="89" spans="1:8" ht="15">
      <c r="A89" s="32" t="s">
        <v>663</v>
      </c>
      <c r="G89" s="271">
        <f>G80*H55/H44</f>
        <v>9241.450719158864</v>
      </c>
      <c r="H89" s="32" t="s">
        <v>514</v>
      </c>
    </row>
    <row r="90" spans="1:9" ht="15">
      <c r="A90" s="158" t="s">
        <v>580</v>
      </c>
      <c r="B90" s="158"/>
      <c r="C90" s="158"/>
      <c r="D90" s="158"/>
      <c r="E90" s="158"/>
      <c r="F90" s="158"/>
      <c r="G90" s="272">
        <f>G81*H57/H45</f>
        <v>2421.7888438740774</v>
      </c>
      <c r="H90" s="160" t="s">
        <v>626</v>
      </c>
      <c r="I90" s="158"/>
    </row>
    <row r="91" spans="1:8" ht="15">
      <c r="A91" s="32" t="s">
        <v>763</v>
      </c>
      <c r="G91" s="271">
        <v>11679.972729342515</v>
      </c>
      <c r="H91" s="32" t="s"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8"/>
  <sheetViews>
    <sheetView workbookViewId="0" topLeftCell="A1">
      <pane xSplit="12280" ySplit="5100" topLeftCell="AB294" activePane="bottomRight" state="split"/>
      <selection pane="topLeft" activeCell="B1" sqref="B1"/>
      <selection pane="topRight" activeCell="T2" sqref="T2"/>
      <selection pane="bottomLeft" activeCell="G293" sqref="G293"/>
      <selection pane="bottomRight" activeCell="AG308" sqref="AG308"/>
    </sheetView>
  </sheetViews>
  <sheetFormatPr defaultColWidth="11.421875" defaultRowHeight="12.75"/>
  <cols>
    <col min="1" max="12" width="10.8515625" style="32" customWidth="1"/>
    <col min="13" max="13" width="16.28125" style="32" customWidth="1"/>
    <col min="14" max="15" width="14.00390625" style="32" customWidth="1"/>
    <col min="16" max="16" width="8.140625" style="32" customWidth="1"/>
    <col min="17" max="25" width="10.8515625" style="32" customWidth="1"/>
    <col min="26" max="26" width="9.00390625" style="32" customWidth="1"/>
    <col min="27" max="28" width="10.8515625" style="32" customWidth="1"/>
    <col min="29" max="29" width="11.7109375" style="32" customWidth="1"/>
    <col min="30" max="30" width="10.8515625" style="82" customWidth="1"/>
    <col min="31" max="31" width="10.8515625" style="32" customWidth="1"/>
    <col min="32" max="32" width="12.8515625" style="32" customWidth="1"/>
    <col min="33" max="33" width="11.28125" style="32" customWidth="1"/>
    <col min="34" max="16384" width="10.8515625" style="32" customWidth="1"/>
  </cols>
  <sheetData>
    <row r="1" spans="2:26" ht="16.5">
      <c r="B1" s="36" t="s">
        <v>721</v>
      </c>
      <c r="O1" s="32" t="s">
        <v>408</v>
      </c>
      <c r="Z1" s="165" t="s">
        <v>371</v>
      </c>
    </row>
    <row r="2" spans="2:26" ht="15">
      <c r="B2" s="32" t="s">
        <v>625</v>
      </c>
      <c r="O2" s="33" t="s">
        <v>137</v>
      </c>
      <c r="P2" s="53">
        <v>-0.30176942818204566</v>
      </c>
      <c r="Z2" s="32" t="s">
        <v>629</v>
      </c>
    </row>
    <row r="3" ht="15">
      <c r="Z3" s="32" t="s">
        <v>748</v>
      </c>
    </row>
    <row r="4" spans="1:32" ht="15">
      <c r="A4" s="165" t="s">
        <v>47</v>
      </c>
      <c r="N4" s="87"/>
      <c r="O4" s="54"/>
      <c r="Q4" s="56"/>
      <c r="R4" s="30" t="s">
        <v>342</v>
      </c>
      <c r="S4" s="57"/>
      <c r="T4" s="57"/>
      <c r="U4" s="58"/>
      <c r="V4" s="29" t="s">
        <v>341</v>
      </c>
      <c r="W4" s="59"/>
      <c r="X4" s="59"/>
      <c r="Y4" s="59"/>
      <c r="Z4" s="31" t="s">
        <v>328</v>
      </c>
      <c r="AA4" s="60"/>
      <c r="AB4" s="60"/>
      <c r="AC4" s="86"/>
      <c r="AD4" s="39"/>
      <c r="AE4" s="39"/>
      <c r="AF4" s="40"/>
    </row>
    <row r="5" spans="1:34" ht="75">
      <c r="A5" s="61" t="s">
        <v>187</v>
      </c>
      <c r="B5" s="61" t="s">
        <v>527</v>
      </c>
      <c r="C5" s="61" t="s">
        <v>528</v>
      </c>
      <c r="D5" s="61" t="s">
        <v>268</v>
      </c>
      <c r="E5" s="61" t="s">
        <v>400</v>
      </c>
      <c r="F5" s="61" t="s">
        <v>188</v>
      </c>
      <c r="G5" s="61" t="s">
        <v>289</v>
      </c>
      <c r="H5" s="61" t="s">
        <v>218</v>
      </c>
      <c r="I5" s="62" t="s">
        <v>170</v>
      </c>
      <c r="J5" s="61" t="s">
        <v>171</v>
      </c>
      <c r="K5" s="61" t="s">
        <v>427</v>
      </c>
      <c r="L5" s="32" t="s">
        <v>198</v>
      </c>
      <c r="N5" s="62" t="s">
        <v>424</v>
      </c>
      <c r="O5" s="62" t="s">
        <v>359</v>
      </c>
      <c r="P5" s="62" t="s">
        <v>401</v>
      </c>
      <c r="Q5" s="63" t="s">
        <v>106</v>
      </c>
      <c r="R5" s="63" t="s">
        <v>787</v>
      </c>
      <c r="S5" s="63" t="s">
        <v>306</v>
      </c>
      <c r="T5" s="63" t="s">
        <v>112</v>
      </c>
      <c r="U5" s="63" t="s">
        <v>316</v>
      </c>
      <c r="V5" s="63" t="s">
        <v>787</v>
      </c>
      <c r="W5" s="63" t="s">
        <v>306</v>
      </c>
      <c r="X5" s="63" t="s">
        <v>112</v>
      </c>
      <c r="Y5" s="63" t="s">
        <v>316</v>
      </c>
      <c r="Z5" s="63" t="s">
        <v>728</v>
      </c>
      <c r="AA5" s="63" t="s">
        <v>425</v>
      </c>
      <c r="AB5" s="63" t="s">
        <v>112</v>
      </c>
      <c r="AC5" s="63" t="s">
        <v>316</v>
      </c>
      <c r="AD5" s="83" t="s">
        <v>362</v>
      </c>
      <c r="AE5" s="61" t="s">
        <v>549</v>
      </c>
      <c r="AF5" s="85" t="s">
        <v>604</v>
      </c>
      <c r="AG5" s="192" t="s">
        <v>723</v>
      </c>
      <c r="AH5" s="192" t="s">
        <v>565</v>
      </c>
    </row>
    <row r="6" spans="1:34" ht="15">
      <c r="A6" s="32">
        <v>1</v>
      </c>
      <c r="B6" s="32" t="s">
        <v>546</v>
      </c>
      <c r="C6" s="32" t="s">
        <v>529</v>
      </c>
      <c r="D6" s="32">
        <v>1</v>
      </c>
      <c r="E6" s="32">
        <v>1001</v>
      </c>
      <c r="F6" s="32">
        <v>1</v>
      </c>
      <c r="G6" s="32">
        <v>1</v>
      </c>
      <c r="H6" s="32">
        <v>2</v>
      </c>
      <c r="I6" s="32">
        <v>9625.2</v>
      </c>
      <c r="J6" s="32">
        <v>4</v>
      </c>
      <c r="K6" s="32">
        <v>10</v>
      </c>
      <c r="L6" s="32" t="s">
        <v>215</v>
      </c>
      <c r="N6" s="54">
        <v>0.002108</v>
      </c>
      <c r="O6" s="32">
        <v>0.00160539</v>
      </c>
      <c r="P6" s="53">
        <f aca="true" t="shared" si="0" ref="P6:P69">O6/N6</f>
        <v>0.7615702087286527</v>
      </c>
      <c r="Q6" s="64">
        <v>1</v>
      </c>
      <c r="R6" s="65">
        <v>1</v>
      </c>
      <c r="S6" s="65">
        <v>0</v>
      </c>
      <c r="T6" s="159">
        <v>0</v>
      </c>
      <c r="U6" s="65">
        <v>0</v>
      </c>
      <c r="V6" s="32">
        <v>0.002108</v>
      </c>
      <c r="W6" s="32">
        <v>0</v>
      </c>
      <c r="X6" s="32">
        <v>0</v>
      </c>
      <c r="Y6" s="32">
        <v>0</v>
      </c>
      <c r="Z6" s="32">
        <v>0.002108</v>
      </c>
      <c r="AA6" s="32">
        <v>0</v>
      </c>
      <c r="AB6" s="32">
        <v>0</v>
      </c>
      <c r="AC6" s="32">
        <v>0</v>
      </c>
      <c r="AD6" s="84">
        <v>0.002108</v>
      </c>
      <c r="AE6" s="32">
        <v>0.54376</v>
      </c>
      <c r="AF6" s="89">
        <v>0.0011462460800000002</v>
      </c>
      <c r="AG6" s="193">
        <v>0.54376</v>
      </c>
      <c r="AH6" s="95">
        <v>0.7139985174941916</v>
      </c>
    </row>
    <row r="7" spans="1:34" ht="15">
      <c r="A7" s="32">
        <v>1</v>
      </c>
      <c r="B7" s="32" t="s">
        <v>546</v>
      </c>
      <c r="C7" s="32" t="s">
        <v>529</v>
      </c>
      <c r="D7" s="32">
        <v>2</v>
      </c>
      <c r="E7" s="32">
        <v>1002</v>
      </c>
      <c r="F7" s="32">
        <v>9</v>
      </c>
      <c r="G7" s="32">
        <v>1</v>
      </c>
      <c r="H7" s="32">
        <v>4</v>
      </c>
      <c r="I7" s="32">
        <v>801.2</v>
      </c>
      <c r="J7" s="32">
        <v>44</v>
      </c>
      <c r="K7" s="32">
        <v>80</v>
      </c>
      <c r="L7" s="32" t="s">
        <v>147</v>
      </c>
      <c r="N7" s="54">
        <v>0.001488</v>
      </c>
      <c r="O7" s="32">
        <v>0.00118411</v>
      </c>
      <c r="P7" s="53">
        <f t="shared" si="0"/>
        <v>0.7957728494623656</v>
      </c>
      <c r="Q7" s="64">
        <v>0</v>
      </c>
      <c r="R7" s="65">
        <v>0</v>
      </c>
      <c r="S7" s="65">
        <v>0</v>
      </c>
      <c r="T7" s="197">
        <v>1</v>
      </c>
      <c r="U7" s="65">
        <v>0</v>
      </c>
      <c r="V7" s="32">
        <v>0</v>
      </c>
      <c r="W7" s="32">
        <v>0</v>
      </c>
      <c r="X7" s="32">
        <v>0.001488</v>
      </c>
      <c r="Y7" s="32">
        <v>0</v>
      </c>
      <c r="Z7" s="88">
        <v>0</v>
      </c>
      <c r="AA7" s="88">
        <v>0</v>
      </c>
      <c r="AB7" s="88">
        <v>0.00043718928</v>
      </c>
      <c r="AC7" s="88">
        <v>0</v>
      </c>
      <c r="AD7" s="88">
        <v>0.00043718928</v>
      </c>
      <c r="AE7" s="32">
        <v>1.023334</v>
      </c>
      <c r="AF7" s="89">
        <v>0.00044739065465952</v>
      </c>
      <c r="AG7" s="196">
        <v>0.30066576254</v>
      </c>
      <c r="AH7" s="95">
        <v>0.37782862627586966</v>
      </c>
    </row>
    <row r="8" spans="1:34" ht="15">
      <c r="A8" s="32">
        <v>1</v>
      </c>
      <c r="B8" s="32" t="s">
        <v>546</v>
      </c>
      <c r="C8" s="32" t="s">
        <v>529</v>
      </c>
      <c r="D8" s="32">
        <v>3</v>
      </c>
      <c r="E8" s="32">
        <v>1003</v>
      </c>
      <c r="F8" s="32">
        <v>9</v>
      </c>
      <c r="G8" s="32">
        <v>1</v>
      </c>
      <c r="H8" s="32">
        <v>3</v>
      </c>
      <c r="I8" s="32">
        <v>4187.1</v>
      </c>
      <c r="J8" s="32">
        <v>44</v>
      </c>
      <c r="K8" s="32">
        <v>80</v>
      </c>
      <c r="L8" s="32" t="s">
        <v>147</v>
      </c>
      <c r="N8" s="54">
        <v>0.000848</v>
      </c>
      <c r="O8" s="32">
        <v>0.00064581</v>
      </c>
      <c r="P8" s="53">
        <f t="shared" si="0"/>
        <v>0.7615683962264151</v>
      </c>
      <c r="Q8" s="64">
        <v>1</v>
      </c>
      <c r="R8" s="65">
        <v>1</v>
      </c>
      <c r="S8" s="65">
        <v>0</v>
      </c>
      <c r="T8" s="159">
        <v>0</v>
      </c>
      <c r="U8" s="65">
        <v>0</v>
      </c>
      <c r="V8" s="32">
        <v>0.000848</v>
      </c>
      <c r="W8" s="32">
        <v>0</v>
      </c>
      <c r="X8" s="32">
        <v>0</v>
      </c>
      <c r="Y8" s="32">
        <v>0</v>
      </c>
      <c r="Z8" s="88">
        <v>0.00049604608</v>
      </c>
      <c r="AA8" s="88">
        <v>0</v>
      </c>
      <c r="AB8" s="88">
        <v>0</v>
      </c>
      <c r="AC8" s="88">
        <v>0</v>
      </c>
      <c r="AD8" s="88">
        <v>0.00049604608</v>
      </c>
      <c r="AE8" s="32">
        <v>1.023334</v>
      </c>
      <c r="AF8" s="89">
        <v>0.00050762081923072</v>
      </c>
      <c r="AG8" s="193">
        <v>0.59860945664</v>
      </c>
      <c r="AH8" s="95">
        <v>0.7860219247622675</v>
      </c>
    </row>
    <row r="9" spans="1:34" ht="15">
      <c r="A9" s="32">
        <v>1</v>
      </c>
      <c r="B9" s="32" t="s">
        <v>546</v>
      </c>
      <c r="C9" s="32" t="s">
        <v>529</v>
      </c>
      <c r="D9" s="32">
        <v>4</v>
      </c>
      <c r="E9" s="32">
        <v>1004</v>
      </c>
      <c r="F9" s="32">
        <v>9</v>
      </c>
      <c r="G9" s="32">
        <v>1</v>
      </c>
      <c r="H9" s="32">
        <v>2</v>
      </c>
      <c r="I9" s="32">
        <v>554.3</v>
      </c>
      <c r="J9" s="32">
        <v>3</v>
      </c>
      <c r="K9" s="32">
        <v>12</v>
      </c>
      <c r="L9" s="32" t="s">
        <v>199</v>
      </c>
      <c r="N9" s="54">
        <v>0.002108</v>
      </c>
      <c r="O9" s="32">
        <v>0.00174414</v>
      </c>
      <c r="P9" s="53">
        <f t="shared" si="0"/>
        <v>0.8273908918406071</v>
      </c>
      <c r="Q9" s="64">
        <v>1</v>
      </c>
      <c r="R9" s="65">
        <v>1</v>
      </c>
      <c r="S9" s="65">
        <v>0</v>
      </c>
      <c r="T9" s="159">
        <v>0</v>
      </c>
      <c r="U9" s="65">
        <v>0</v>
      </c>
      <c r="V9" s="32">
        <v>0.002108</v>
      </c>
      <c r="W9" s="32">
        <v>0</v>
      </c>
      <c r="X9" s="32">
        <v>0</v>
      </c>
      <c r="Y9" s="32">
        <v>0</v>
      </c>
      <c r="Z9" s="88">
        <v>0.0012330956800000001</v>
      </c>
      <c r="AA9" s="88">
        <v>0</v>
      </c>
      <c r="AB9" s="88">
        <v>0</v>
      </c>
      <c r="AC9" s="88">
        <v>0</v>
      </c>
      <c r="AD9" s="88">
        <v>0.0012330956800000001</v>
      </c>
      <c r="AE9" s="32">
        <v>1.023334</v>
      </c>
      <c r="AF9" s="89">
        <v>0.00126186873459712</v>
      </c>
      <c r="AG9" s="193">
        <v>0.59860945664</v>
      </c>
      <c r="AH9" s="95">
        <v>0.7234905079850931</v>
      </c>
    </row>
    <row r="10" spans="1:34" ht="15">
      <c r="A10" s="32">
        <v>1</v>
      </c>
      <c r="B10" s="32" t="s">
        <v>546</v>
      </c>
      <c r="C10" s="32" t="s">
        <v>529</v>
      </c>
      <c r="D10" s="32">
        <v>5</v>
      </c>
      <c r="E10" s="32">
        <v>1005</v>
      </c>
      <c r="F10" s="32">
        <v>9</v>
      </c>
      <c r="G10" s="32">
        <v>2</v>
      </c>
      <c r="H10" s="32">
        <v>3</v>
      </c>
      <c r="I10" s="32">
        <v>1359.6</v>
      </c>
      <c r="J10" s="32">
        <v>98</v>
      </c>
      <c r="K10" s="32">
        <v>98</v>
      </c>
      <c r="L10" s="32" t="s">
        <v>640</v>
      </c>
      <c r="N10" s="54">
        <v>0.000848</v>
      </c>
      <c r="O10" s="32">
        <v>0.00066047</v>
      </c>
      <c r="P10" s="53">
        <f t="shared" si="0"/>
        <v>0.7788561320754717</v>
      </c>
      <c r="Q10" s="64">
        <v>1</v>
      </c>
      <c r="R10" s="65">
        <v>1</v>
      </c>
      <c r="S10" s="65">
        <v>0</v>
      </c>
      <c r="T10" s="159">
        <v>0</v>
      </c>
      <c r="U10" s="65">
        <v>0</v>
      </c>
      <c r="V10" s="32">
        <v>0.000848</v>
      </c>
      <c r="W10" s="32">
        <v>0</v>
      </c>
      <c r="X10" s="32">
        <v>0</v>
      </c>
      <c r="Y10" s="32">
        <v>0</v>
      </c>
      <c r="Z10" s="88">
        <v>0.00049604608</v>
      </c>
      <c r="AA10" s="88">
        <v>0</v>
      </c>
      <c r="AB10" s="88">
        <v>0</v>
      </c>
      <c r="AC10" s="88">
        <v>0</v>
      </c>
      <c r="AD10" s="88">
        <v>0.00049604608</v>
      </c>
      <c r="AE10" s="32">
        <v>1.023334</v>
      </c>
      <c r="AF10" s="89">
        <v>0.00050762081923072</v>
      </c>
      <c r="AG10" s="193">
        <v>0.59860945664</v>
      </c>
      <c r="AH10" s="95">
        <v>0.7685751347233334</v>
      </c>
    </row>
    <row r="11" spans="1:34" ht="15">
      <c r="A11" s="32">
        <v>1</v>
      </c>
      <c r="B11" s="32" t="s">
        <v>546</v>
      </c>
      <c r="C11" s="32" t="s">
        <v>529</v>
      </c>
      <c r="D11" s="32">
        <v>6</v>
      </c>
      <c r="E11" s="32">
        <v>1006</v>
      </c>
      <c r="F11" s="32">
        <v>1</v>
      </c>
      <c r="G11" s="32">
        <v>1</v>
      </c>
      <c r="H11" s="32">
        <v>4</v>
      </c>
      <c r="I11" s="32">
        <v>13.1</v>
      </c>
      <c r="J11" s="32">
        <v>99</v>
      </c>
      <c r="K11" s="32">
        <v>99</v>
      </c>
      <c r="L11" s="32" t="s">
        <v>641</v>
      </c>
      <c r="N11" s="54">
        <v>0.001488</v>
      </c>
      <c r="O11" s="32">
        <v>0.00238214</v>
      </c>
      <c r="P11" s="53">
        <f t="shared" si="0"/>
        <v>1.6009005376344088</v>
      </c>
      <c r="Q11" s="64">
        <v>0</v>
      </c>
      <c r="R11" s="65">
        <v>0</v>
      </c>
      <c r="S11" s="65">
        <v>0</v>
      </c>
      <c r="T11" s="159">
        <v>0</v>
      </c>
      <c r="U11" s="65">
        <v>1</v>
      </c>
      <c r="V11" s="32">
        <v>0</v>
      </c>
      <c r="W11" s="32">
        <v>0</v>
      </c>
      <c r="X11" s="32">
        <v>0</v>
      </c>
      <c r="Y11" s="32">
        <v>0.001488</v>
      </c>
      <c r="Z11" s="32">
        <v>0</v>
      </c>
      <c r="AA11" s="32">
        <v>0</v>
      </c>
      <c r="AB11" s="32">
        <v>0</v>
      </c>
      <c r="AC11" s="32">
        <v>0.001488</v>
      </c>
      <c r="AD11" s="84">
        <v>0.001488</v>
      </c>
      <c r="AE11" s="32">
        <v>0.54376</v>
      </c>
      <c r="AF11" s="89">
        <v>0.00080911488</v>
      </c>
      <c r="AG11" s="193">
        <v>0.54376</v>
      </c>
      <c r="AH11" s="95">
        <v>0.339658827776705</v>
      </c>
    </row>
    <row r="12" spans="1:34" ht="15">
      <c r="A12" s="32">
        <v>1</v>
      </c>
      <c r="B12" s="32" t="s">
        <v>546</v>
      </c>
      <c r="C12" s="32" t="s">
        <v>529</v>
      </c>
      <c r="D12" s="32">
        <v>7</v>
      </c>
      <c r="E12" s="32">
        <v>1007</v>
      </c>
      <c r="F12" s="32">
        <v>9</v>
      </c>
      <c r="G12" s="32">
        <v>1</v>
      </c>
      <c r="H12" s="32">
        <v>3</v>
      </c>
      <c r="I12" s="32">
        <v>1116.5</v>
      </c>
      <c r="J12" s="32">
        <v>43</v>
      </c>
      <c r="K12" s="32">
        <v>82</v>
      </c>
      <c r="L12" s="32" t="s">
        <v>152</v>
      </c>
      <c r="N12" s="54">
        <v>0.000848</v>
      </c>
      <c r="O12" s="32">
        <v>0.00066047</v>
      </c>
      <c r="P12" s="53">
        <f t="shared" si="0"/>
        <v>0.7788561320754717</v>
      </c>
      <c r="Q12" s="64">
        <v>0</v>
      </c>
      <c r="R12" s="65">
        <v>0</v>
      </c>
      <c r="S12" s="65">
        <v>0</v>
      </c>
      <c r="T12" s="197">
        <v>1</v>
      </c>
      <c r="U12" s="65">
        <v>0</v>
      </c>
      <c r="V12" s="32">
        <v>0</v>
      </c>
      <c r="W12" s="32">
        <v>0</v>
      </c>
      <c r="X12" s="32">
        <v>0.000848</v>
      </c>
      <c r="Y12" s="32">
        <v>0</v>
      </c>
      <c r="Z12" s="88">
        <v>0</v>
      </c>
      <c r="AA12" s="88">
        <v>0</v>
      </c>
      <c r="AB12" s="88">
        <v>0.00024915088</v>
      </c>
      <c r="AC12" s="88">
        <v>0</v>
      </c>
      <c r="AD12" s="88">
        <v>0.00024915088</v>
      </c>
      <c r="AE12" s="32">
        <v>1.023334</v>
      </c>
      <c r="AF12" s="89">
        <v>0.00025496456663392</v>
      </c>
      <c r="AG12" s="196">
        <v>0.30066576254</v>
      </c>
      <c r="AH12" s="95">
        <v>0.3860350457006677</v>
      </c>
    </row>
    <row r="13" spans="1:34" ht="15">
      <c r="A13" s="32">
        <v>1</v>
      </c>
      <c r="B13" s="32" t="s">
        <v>546</v>
      </c>
      <c r="C13" s="32" t="s">
        <v>529</v>
      </c>
      <c r="D13" s="32">
        <v>8</v>
      </c>
      <c r="E13" s="32">
        <v>1008</v>
      </c>
      <c r="F13" s="32">
        <v>9</v>
      </c>
      <c r="G13" s="32">
        <v>1</v>
      </c>
      <c r="H13" s="32">
        <v>1</v>
      </c>
      <c r="I13" s="32">
        <v>1711</v>
      </c>
      <c r="J13" s="32">
        <v>44</v>
      </c>
      <c r="K13" s="32">
        <v>80</v>
      </c>
      <c r="L13" s="32" t="s">
        <v>147</v>
      </c>
      <c r="N13" s="54">
        <v>0.002108</v>
      </c>
      <c r="O13" s="32">
        <v>0.00160539</v>
      </c>
      <c r="P13" s="53">
        <f t="shared" si="0"/>
        <v>0.7615702087286527</v>
      </c>
      <c r="Q13" s="64">
        <v>1</v>
      </c>
      <c r="R13" s="65">
        <v>1</v>
      </c>
      <c r="S13" s="65">
        <v>0</v>
      </c>
      <c r="T13" s="159">
        <v>0</v>
      </c>
      <c r="U13" s="65">
        <v>0</v>
      </c>
      <c r="V13" s="32">
        <v>0.002108</v>
      </c>
      <c r="W13" s="32">
        <v>0</v>
      </c>
      <c r="X13" s="32">
        <v>0</v>
      </c>
      <c r="Y13" s="32">
        <v>0</v>
      </c>
      <c r="Z13" s="88">
        <v>0.0012330956800000001</v>
      </c>
      <c r="AA13" s="88">
        <v>0</v>
      </c>
      <c r="AB13" s="88">
        <v>0</v>
      </c>
      <c r="AC13" s="88">
        <v>0</v>
      </c>
      <c r="AD13" s="88">
        <v>0.0012330956800000001</v>
      </c>
      <c r="AE13" s="32">
        <v>1.023334</v>
      </c>
      <c r="AF13" s="89">
        <v>0.00126186873459712</v>
      </c>
      <c r="AG13" s="193">
        <v>0.59860945664</v>
      </c>
      <c r="AH13" s="95">
        <v>0.786020054066065</v>
      </c>
    </row>
    <row r="14" spans="1:34" ht="15">
      <c r="A14" s="32">
        <v>1</v>
      </c>
      <c r="B14" s="32" t="s">
        <v>546</v>
      </c>
      <c r="C14" s="32" t="s">
        <v>529</v>
      </c>
      <c r="D14" s="32">
        <v>9</v>
      </c>
      <c r="E14" s="32">
        <v>1009</v>
      </c>
      <c r="F14" s="32">
        <v>1</v>
      </c>
      <c r="G14" s="32">
        <v>1</v>
      </c>
      <c r="H14" s="32">
        <v>4</v>
      </c>
      <c r="I14" s="32">
        <v>5.2</v>
      </c>
      <c r="J14" s="32">
        <v>99</v>
      </c>
      <c r="K14" s="32">
        <v>99</v>
      </c>
      <c r="L14" s="32" t="s">
        <v>641</v>
      </c>
      <c r="N14" s="54">
        <v>0.001488</v>
      </c>
      <c r="O14" s="32">
        <v>0.00238214</v>
      </c>
      <c r="P14" s="53">
        <f t="shared" si="0"/>
        <v>1.6009005376344088</v>
      </c>
      <c r="Q14" s="64">
        <v>0</v>
      </c>
      <c r="R14" s="65">
        <v>0</v>
      </c>
      <c r="S14" s="65">
        <v>0</v>
      </c>
      <c r="T14" s="159">
        <v>0</v>
      </c>
      <c r="U14" s="65">
        <v>1</v>
      </c>
      <c r="V14" s="32">
        <v>0</v>
      </c>
      <c r="W14" s="32">
        <v>0</v>
      </c>
      <c r="X14" s="32">
        <v>0</v>
      </c>
      <c r="Y14" s="32">
        <v>0.001488</v>
      </c>
      <c r="Z14" s="32">
        <v>0</v>
      </c>
      <c r="AA14" s="32">
        <v>0</v>
      </c>
      <c r="AB14" s="32">
        <v>0</v>
      </c>
      <c r="AC14" s="32">
        <v>0.001488</v>
      </c>
      <c r="AD14" s="84">
        <v>0.001488</v>
      </c>
      <c r="AE14" s="32">
        <v>0.54376</v>
      </c>
      <c r="AF14" s="89">
        <v>0.00080911488</v>
      </c>
      <c r="AG14" s="193">
        <v>0.54376</v>
      </c>
      <c r="AH14" s="95">
        <v>0.339658827776705</v>
      </c>
    </row>
    <row r="15" spans="1:34" ht="15">
      <c r="A15" s="32">
        <v>1</v>
      </c>
      <c r="B15" s="32" t="s">
        <v>546</v>
      </c>
      <c r="C15" s="32" t="s">
        <v>529</v>
      </c>
      <c r="D15" s="32">
        <v>10</v>
      </c>
      <c r="E15" s="32">
        <v>1010</v>
      </c>
      <c r="F15" s="32">
        <v>1</v>
      </c>
      <c r="G15" s="32">
        <v>1</v>
      </c>
      <c r="H15" s="32">
        <v>2</v>
      </c>
      <c r="I15" s="32">
        <v>95.2</v>
      </c>
      <c r="J15" s="32">
        <v>35</v>
      </c>
      <c r="K15" s="32">
        <v>30</v>
      </c>
      <c r="L15" s="32" t="s">
        <v>280</v>
      </c>
      <c r="N15" s="54">
        <v>0.002108</v>
      </c>
      <c r="O15" s="32">
        <v>0.00214793</v>
      </c>
      <c r="P15" s="53">
        <f t="shared" si="0"/>
        <v>1.0189421252371917</v>
      </c>
      <c r="Q15" s="64">
        <v>0</v>
      </c>
      <c r="R15" s="65">
        <v>0</v>
      </c>
      <c r="S15" s="65">
        <v>0</v>
      </c>
      <c r="T15" s="159">
        <v>1</v>
      </c>
      <c r="U15" s="65">
        <v>0</v>
      </c>
      <c r="V15" s="32">
        <v>0</v>
      </c>
      <c r="W15" s="32">
        <v>0</v>
      </c>
      <c r="X15" s="32">
        <v>0.002108</v>
      </c>
      <c r="Y15" s="32">
        <v>0</v>
      </c>
      <c r="Z15" s="32">
        <v>0</v>
      </c>
      <c r="AA15" s="32">
        <v>0</v>
      </c>
      <c r="AB15" s="32">
        <v>0.002108</v>
      </c>
      <c r="AC15" s="32">
        <v>0</v>
      </c>
      <c r="AD15" s="84">
        <v>0.002108</v>
      </c>
      <c r="AE15" s="32">
        <v>0.54376</v>
      </c>
      <c r="AF15" s="89">
        <v>0.0011462460800000002</v>
      </c>
      <c r="AG15" s="193">
        <v>0.54376</v>
      </c>
      <c r="AH15" s="95">
        <v>0.5336515063340054</v>
      </c>
    </row>
    <row r="16" spans="1:34" ht="15">
      <c r="A16" s="32">
        <v>1</v>
      </c>
      <c r="B16" s="32" t="s">
        <v>546</v>
      </c>
      <c r="C16" s="32" t="s">
        <v>529</v>
      </c>
      <c r="D16" s="32">
        <v>11</v>
      </c>
      <c r="E16" s="32">
        <v>1011</v>
      </c>
      <c r="F16" s="32">
        <v>1</v>
      </c>
      <c r="G16" s="32">
        <v>1</v>
      </c>
      <c r="H16" s="32">
        <v>4</v>
      </c>
      <c r="I16" s="32">
        <v>736.9</v>
      </c>
      <c r="J16" s="32">
        <v>35</v>
      </c>
      <c r="K16" s="32">
        <v>30</v>
      </c>
      <c r="L16" s="32" t="s">
        <v>280</v>
      </c>
      <c r="N16" s="54">
        <v>0.001488</v>
      </c>
      <c r="O16" s="32">
        <v>0.00118411</v>
      </c>
      <c r="P16" s="53">
        <f t="shared" si="0"/>
        <v>0.7957728494623656</v>
      </c>
      <c r="Q16" s="64">
        <v>1</v>
      </c>
      <c r="R16" s="65">
        <v>1</v>
      </c>
      <c r="S16" s="65">
        <v>0</v>
      </c>
      <c r="T16" s="159">
        <v>0</v>
      </c>
      <c r="U16" s="65">
        <v>0</v>
      </c>
      <c r="V16" s="32">
        <v>0.001488</v>
      </c>
      <c r="W16" s="32">
        <v>0</v>
      </c>
      <c r="X16" s="32">
        <v>0</v>
      </c>
      <c r="Y16" s="32">
        <v>0</v>
      </c>
      <c r="Z16" s="32">
        <v>0.001488</v>
      </c>
      <c r="AA16" s="32">
        <v>0</v>
      </c>
      <c r="AB16" s="32">
        <v>0</v>
      </c>
      <c r="AC16" s="32">
        <v>0</v>
      </c>
      <c r="AD16" s="84">
        <v>0.001488</v>
      </c>
      <c r="AE16" s="32">
        <v>0.54376</v>
      </c>
      <c r="AF16" s="89">
        <v>0.00080911488</v>
      </c>
      <c r="AG16" s="193">
        <v>0.54376</v>
      </c>
      <c r="AH16" s="95">
        <v>0.6833105708084554</v>
      </c>
    </row>
    <row r="17" spans="1:34" ht="15">
      <c r="A17" s="32">
        <v>1</v>
      </c>
      <c r="B17" s="32" t="s">
        <v>546</v>
      </c>
      <c r="C17" s="32" t="s">
        <v>529</v>
      </c>
      <c r="D17" s="32">
        <v>12</v>
      </c>
      <c r="E17" s="32">
        <v>1012</v>
      </c>
      <c r="F17" s="32">
        <v>9</v>
      </c>
      <c r="G17" s="32">
        <v>1</v>
      </c>
      <c r="H17" s="32">
        <v>2</v>
      </c>
      <c r="I17" s="32">
        <v>7214.1</v>
      </c>
      <c r="J17" s="32">
        <v>40</v>
      </c>
      <c r="K17" s="32">
        <v>80</v>
      </c>
      <c r="L17" s="32" t="s">
        <v>9</v>
      </c>
      <c r="N17" s="54">
        <v>0.002108</v>
      </c>
      <c r="O17" s="32">
        <v>0.00160539</v>
      </c>
      <c r="P17" s="53">
        <f t="shared" si="0"/>
        <v>0.7615702087286527</v>
      </c>
      <c r="Q17" s="64">
        <v>1</v>
      </c>
      <c r="R17" s="65">
        <v>1</v>
      </c>
      <c r="S17" s="65">
        <v>0</v>
      </c>
      <c r="T17" s="159">
        <v>0</v>
      </c>
      <c r="U17" s="65">
        <v>0</v>
      </c>
      <c r="V17" s="32">
        <v>0.002108</v>
      </c>
      <c r="W17" s="32">
        <v>0</v>
      </c>
      <c r="X17" s="32">
        <v>0</v>
      </c>
      <c r="Y17" s="32">
        <v>0</v>
      </c>
      <c r="Z17" s="88">
        <v>0.0012330956800000001</v>
      </c>
      <c r="AA17" s="88">
        <v>0</v>
      </c>
      <c r="AB17" s="88">
        <v>0</v>
      </c>
      <c r="AC17" s="88">
        <v>0</v>
      </c>
      <c r="AD17" s="88">
        <v>0.0012330956800000001</v>
      </c>
      <c r="AE17" s="32">
        <v>1.023334</v>
      </c>
      <c r="AF17" s="89">
        <v>0.00126186873459712</v>
      </c>
      <c r="AG17" s="193">
        <v>0.59860945664</v>
      </c>
      <c r="AH17" s="95">
        <v>0.786020054066065</v>
      </c>
    </row>
    <row r="18" spans="1:34" ht="15">
      <c r="A18" s="32">
        <v>1</v>
      </c>
      <c r="B18" s="32" t="s">
        <v>546</v>
      </c>
      <c r="C18" s="32" t="s">
        <v>529</v>
      </c>
      <c r="D18" s="32">
        <v>13</v>
      </c>
      <c r="E18" s="32">
        <v>1013</v>
      </c>
      <c r="F18" s="32">
        <v>1</v>
      </c>
      <c r="G18" s="32">
        <v>1</v>
      </c>
      <c r="H18" s="32">
        <v>3</v>
      </c>
      <c r="I18" s="32">
        <v>1917.3</v>
      </c>
      <c r="J18" s="32">
        <v>67</v>
      </c>
      <c r="K18" s="32">
        <v>70</v>
      </c>
      <c r="L18" s="32" t="s">
        <v>743</v>
      </c>
      <c r="N18" s="54">
        <v>0.000848</v>
      </c>
      <c r="O18" s="32">
        <v>0.00064581</v>
      </c>
      <c r="P18" s="53">
        <f t="shared" si="0"/>
        <v>0.7615683962264151</v>
      </c>
      <c r="Q18" s="64">
        <v>1</v>
      </c>
      <c r="R18" s="65">
        <v>1</v>
      </c>
      <c r="S18" s="65">
        <v>0</v>
      </c>
      <c r="T18" s="159">
        <v>0</v>
      </c>
      <c r="U18" s="65">
        <v>0</v>
      </c>
      <c r="V18" s="32">
        <v>0.000848</v>
      </c>
      <c r="W18" s="32">
        <v>0</v>
      </c>
      <c r="X18" s="32">
        <v>0</v>
      </c>
      <c r="Y18" s="32">
        <v>0</v>
      </c>
      <c r="Z18" s="32">
        <v>0.000848</v>
      </c>
      <c r="AA18" s="32">
        <v>0</v>
      </c>
      <c r="AB18" s="32">
        <v>0</v>
      </c>
      <c r="AC18" s="32">
        <v>0</v>
      </c>
      <c r="AD18" s="84">
        <v>0.000848</v>
      </c>
      <c r="AE18" s="32">
        <v>0.54376</v>
      </c>
      <c r="AF18" s="89">
        <v>0.00046110848000000004</v>
      </c>
      <c r="AG18" s="193">
        <v>0.54376</v>
      </c>
      <c r="AH18" s="95">
        <v>0.7140002167820257</v>
      </c>
    </row>
    <row r="19" spans="1:34" ht="15">
      <c r="A19" s="32">
        <v>1</v>
      </c>
      <c r="B19" s="32" t="s">
        <v>546</v>
      </c>
      <c r="C19" s="32" t="s">
        <v>529</v>
      </c>
      <c r="D19" s="32">
        <v>14</v>
      </c>
      <c r="E19" s="32">
        <v>1014</v>
      </c>
      <c r="F19" s="32">
        <v>9</v>
      </c>
      <c r="G19" s="32">
        <v>1</v>
      </c>
      <c r="H19" s="32">
        <v>3</v>
      </c>
      <c r="I19" s="32">
        <v>8534.6</v>
      </c>
      <c r="J19" s="32">
        <v>4</v>
      </c>
      <c r="K19" s="32">
        <v>10</v>
      </c>
      <c r="L19" s="32" t="s">
        <v>215</v>
      </c>
      <c r="N19" s="54">
        <v>0.000848</v>
      </c>
      <c r="O19" s="32">
        <v>0.00064581</v>
      </c>
      <c r="P19" s="53">
        <f t="shared" si="0"/>
        <v>0.7615683962264151</v>
      </c>
      <c r="Q19" s="64">
        <v>1</v>
      </c>
      <c r="R19" s="65">
        <v>1</v>
      </c>
      <c r="S19" s="65">
        <v>0</v>
      </c>
      <c r="T19" s="159">
        <v>0</v>
      </c>
      <c r="U19" s="65">
        <v>0</v>
      </c>
      <c r="V19" s="32">
        <v>0.000848</v>
      </c>
      <c r="W19" s="32">
        <v>0</v>
      </c>
      <c r="X19" s="32">
        <v>0</v>
      </c>
      <c r="Y19" s="32">
        <v>0</v>
      </c>
      <c r="Z19" s="88">
        <v>0.00049604608</v>
      </c>
      <c r="AA19" s="88">
        <v>0</v>
      </c>
      <c r="AB19" s="88">
        <v>0</v>
      </c>
      <c r="AC19" s="88">
        <v>0</v>
      </c>
      <c r="AD19" s="88">
        <v>0.00049604608</v>
      </c>
      <c r="AE19" s="32">
        <v>1.023334</v>
      </c>
      <c r="AF19" s="89">
        <v>0.00050762081923072</v>
      </c>
      <c r="AG19" s="193">
        <v>0.59860945664</v>
      </c>
      <c r="AH19" s="95">
        <v>0.7860219247622675</v>
      </c>
    </row>
    <row r="20" spans="1:34" ht="15">
      <c r="A20" s="32">
        <v>1</v>
      </c>
      <c r="B20" s="32" t="s">
        <v>546</v>
      </c>
      <c r="C20" s="32" t="s">
        <v>529</v>
      </c>
      <c r="D20" s="32">
        <v>15</v>
      </c>
      <c r="E20" s="32">
        <v>1015</v>
      </c>
      <c r="F20" s="32">
        <v>9</v>
      </c>
      <c r="G20" s="32">
        <v>2</v>
      </c>
      <c r="H20" s="32">
        <v>4</v>
      </c>
      <c r="I20" s="32">
        <v>695.6</v>
      </c>
      <c r="J20" s="32">
        <v>98</v>
      </c>
      <c r="K20" s="32">
        <v>98</v>
      </c>
      <c r="L20" s="32" t="s">
        <v>640</v>
      </c>
      <c r="N20" s="54">
        <v>0.001488</v>
      </c>
      <c r="O20" s="32">
        <v>0.00118411</v>
      </c>
      <c r="P20" s="53">
        <f t="shared" si="0"/>
        <v>0.7957728494623656</v>
      </c>
      <c r="Q20" s="64">
        <v>0</v>
      </c>
      <c r="R20" s="65">
        <v>0</v>
      </c>
      <c r="S20" s="65">
        <v>0</v>
      </c>
      <c r="T20" s="197">
        <v>1</v>
      </c>
      <c r="U20" s="65">
        <v>0</v>
      </c>
      <c r="V20" s="32">
        <v>0</v>
      </c>
      <c r="W20" s="32">
        <v>0</v>
      </c>
      <c r="X20" s="32">
        <v>0.001488</v>
      </c>
      <c r="Y20" s="32">
        <v>0</v>
      </c>
      <c r="Z20" s="88">
        <v>0</v>
      </c>
      <c r="AA20" s="88">
        <v>0</v>
      </c>
      <c r="AB20" s="88">
        <v>0.00043718928</v>
      </c>
      <c r="AC20" s="88">
        <v>0</v>
      </c>
      <c r="AD20" s="88">
        <v>0.00043718928</v>
      </c>
      <c r="AE20" s="32">
        <v>1.023334</v>
      </c>
      <c r="AF20" s="89">
        <v>0.00044739065465952</v>
      </c>
      <c r="AG20" s="196">
        <v>0.30066576254</v>
      </c>
      <c r="AH20" s="95">
        <v>0.37782862627586966</v>
      </c>
    </row>
    <row r="21" spans="1:34" ht="15">
      <c r="A21" s="32">
        <v>1</v>
      </c>
      <c r="B21" s="32" t="s">
        <v>546</v>
      </c>
      <c r="C21" s="32" t="s">
        <v>529</v>
      </c>
      <c r="D21" s="32">
        <v>16</v>
      </c>
      <c r="E21" s="32">
        <v>1016</v>
      </c>
      <c r="F21" s="32">
        <v>1</v>
      </c>
      <c r="G21" s="32">
        <v>1</v>
      </c>
      <c r="H21" s="32">
        <v>4</v>
      </c>
      <c r="I21" s="32">
        <v>9.6</v>
      </c>
      <c r="J21" s="32">
        <v>52</v>
      </c>
      <c r="K21" s="32">
        <v>94</v>
      </c>
      <c r="L21" s="32" t="s">
        <v>445</v>
      </c>
      <c r="N21" s="54">
        <v>0.001488</v>
      </c>
      <c r="O21" s="32">
        <v>0.00238214</v>
      </c>
      <c r="P21" s="53">
        <f t="shared" si="0"/>
        <v>1.6009005376344088</v>
      </c>
      <c r="Q21" s="64">
        <v>0</v>
      </c>
      <c r="R21" s="65">
        <v>0</v>
      </c>
      <c r="S21" s="65">
        <v>0</v>
      </c>
      <c r="T21" s="159">
        <v>0</v>
      </c>
      <c r="U21" s="65">
        <v>1</v>
      </c>
      <c r="V21" s="32">
        <v>0</v>
      </c>
      <c r="W21" s="32">
        <v>0</v>
      </c>
      <c r="X21" s="32">
        <v>0</v>
      </c>
      <c r="Y21" s="32">
        <v>0.001488</v>
      </c>
      <c r="Z21" s="32">
        <v>0</v>
      </c>
      <c r="AA21" s="32">
        <v>0</v>
      </c>
      <c r="AB21" s="32">
        <v>0</v>
      </c>
      <c r="AC21" s="32">
        <v>0.001488</v>
      </c>
      <c r="AD21" s="84">
        <v>0.001488</v>
      </c>
      <c r="AE21" s="32">
        <v>0.54376</v>
      </c>
      <c r="AF21" s="89">
        <v>0.00080911488</v>
      </c>
      <c r="AG21" s="193">
        <v>0.54376</v>
      </c>
      <c r="AH21" s="95">
        <v>0.339658827776705</v>
      </c>
    </row>
    <row r="22" spans="1:34" ht="15">
      <c r="A22" s="32">
        <v>1</v>
      </c>
      <c r="B22" s="32" t="s">
        <v>546</v>
      </c>
      <c r="C22" s="32" t="s">
        <v>529</v>
      </c>
      <c r="D22" s="32">
        <v>17</v>
      </c>
      <c r="E22" s="32">
        <v>1017</v>
      </c>
      <c r="F22" s="32">
        <v>9</v>
      </c>
      <c r="G22" s="32">
        <v>1</v>
      </c>
      <c r="H22" s="32">
        <v>3</v>
      </c>
      <c r="I22" s="32">
        <v>152.4</v>
      </c>
      <c r="J22" s="32">
        <v>99</v>
      </c>
      <c r="K22" s="32">
        <v>99</v>
      </c>
      <c r="L22" s="32" t="s">
        <v>641</v>
      </c>
      <c r="N22" s="54">
        <v>0.000848</v>
      </c>
      <c r="O22" s="32">
        <v>0.00086406</v>
      </c>
      <c r="P22" s="53">
        <f t="shared" si="0"/>
        <v>1.018938679245283</v>
      </c>
      <c r="Q22" s="64">
        <v>0</v>
      </c>
      <c r="R22" s="65">
        <v>0</v>
      </c>
      <c r="S22" s="65">
        <v>0</v>
      </c>
      <c r="T22" s="197">
        <v>1</v>
      </c>
      <c r="U22" s="65">
        <v>0</v>
      </c>
      <c r="V22" s="32">
        <v>0</v>
      </c>
      <c r="W22" s="32">
        <v>0</v>
      </c>
      <c r="X22" s="32">
        <v>0.000848</v>
      </c>
      <c r="Y22" s="32">
        <v>0</v>
      </c>
      <c r="Z22" s="88">
        <v>0</v>
      </c>
      <c r="AA22" s="88">
        <v>0</v>
      </c>
      <c r="AB22" s="88">
        <v>0.00024915088</v>
      </c>
      <c r="AC22" s="88">
        <v>0</v>
      </c>
      <c r="AD22" s="88">
        <v>0.00024915088</v>
      </c>
      <c r="AE22" s="32">
        <v>1.023334</v>
      </c>
      <c r="AF22" s="89">
        <v>0.00025496456663392</v>
      </c>
      <c r="AG22" s="196">
        <v>0.30066576254</v>
      </c>
      <c r="AH22" s="95">
        <v>0.2950773865633405</v>
      </c>
    </row>
    <row r="23" spans="1:34" ht="15">
      <c r="A23" s="32">
        <v>1</v>
      </c>
      <c r="B23" s="32" t="s">
        <v>546</v>
      </c>
      <c r="C23" s="32" t="s">
        <v>529</v>
      </c>
      <c r="D23" s="32">
        <v>18</v>
      </c>
      <c r="E23" s="32">
        <v>1018</v>
      </c>
      <c r="F23" s="32">
        <v>1</v>
      </c>
      <c r="G23" s="32">
        <v>1</v>
      </c>
      <c r="H23" s="32">
        <v>2</v>
      </c>
      <c r="I23" s="32">
        <v>598</v>
      </c>
      <c r="J23" s="32">
        <v>9</v>
      </c>
      <c r="K23" s="32">
        <v>16</v>
      </c>
      <c r="L23" s="32" t="s">
        <v>593</v>
      </c>
      <c r="N23" s="54">
        <v>0.002108</v>
      </c>
      <c r="O23" s="32">
        <v>0.00174414</v>
      </c>
      <c r="P23" s="53">
        <f t="shared" si="0"/>
        <v>0.8273908918406071</v>
      </c>
      <c r="Q23" s="64">
        <v>1</v>
      </c>
      <c r="R23" s="65">
        <v>1</v>
      </c>
      <c r="S23" s="65">
        <v>0</v>
      </c>
      <c r="T23" s="159">
        <v>0</v>
      </c>
      <c r="U23" s="65">
        <v>0</v>
      </c>
      <c r="V23" s="32">
        <v>0.002108</v>
      </c>
      <c r="W23" s="32">
        <v>0</v>
      </c>
      <c r="X23" s="32">
        <v>0</v>
      </c>
      <c r="Y23" s="32">
        <v>0</v>
      </c>
      <c r="Z23" s="32">
        <v>0.002108</v>
      </c>
      <c r="AA23" s="32">
        <v>0</v>
      </c>
      <c r="AB23" s="32">
        <v>0</v>
      </c>
      <c r="AC23" s="32">
        <v>0</v>
      </c>
      <c r="AD23" s="84">
        <v>0.002108</v>
      </c>
      <c r="AE23" s="32">
        <v>0.54376</v>
      </c>
      <c r="AF23" s="89">
        <v>0.0011462460800000002</v>
      </c>
      <c r="AG23" s="193">
        <v>0.54376</v>
      </c>
      <c r="AH23" s="95">
        <v>0.6571984359053747</v>
      </c>
    </row>
    <row r="24" spans="1:34" ht="15">
      <c r="A24" s="32">
        <v>1</v>
      </c>
      <c r="B24" s="32" t="s">
        <v>546</v>
      </c>
      <c r="C24" s="32" t="s">
        <v>529</v>
      </c>
      <c r="D24" s="32">
        <v>19</v>
      </c>
      <c r="E24" s="32">
        <v>1019</v>
      </c>
      <c r="F24" s="32">
        <v>9</v>
      </c>
      <c r="G24" s="32">
        <v>1</v>
      </c>
      <c r="H24" s="32">
        <v>3</v>
      </c>
      <c r="I24" s="32">
        <v>3400.5</v>
      </c>
      <c r="J24" s="32">
        <v>3</v>
      </c>
      <c r="K24" s="32">
        <v>12</v>
      </c>
      <c r="L24" s="32" t="s">
        <v>199</v>
      </c>
      <c r="N24" s="54">
        <v>0.000848</v>
      </c>
      <c r="O24" s="32">
        <v>0.00064581</v>
      </c>
      <c r="P24" s="53">
        <f t="shared" si="0"/>
        <v>0.7615683962264151</v>
      </c>
      <c r="Q24" s="64">
        <v>1</v>
      </c>
      <c r="R24" s="65">
        <v>1</v>
      </c>
      <c r="S24" s="65">
        <v>0</v>
      </c>
      <c r="T24" s="159">
        <v>0</v>
      </c>
      <c r="U24" s="65">
        <v>0</v>
      </c>
      <c r="V24" s="32">
        <v>0.000848</v>
      </c>
      <c r="W24" s="32">
        <v>0</v>
      </c>
      <c r="X24" s="32">
        <v>0</v>
      </c>
      <c r="Y24" s="32">
        <v>0</v>
      </c>
      <c r="Z24" s="88">
        <v>0.00049604608</v>
      </c>
      <c r="AA24" s="88">
        <v>0</v>
      </c>
      <c r="AB24" s="88">
        <v>0</v>
      </c>
      <c r="AC24" s="88">
        <v>0</v>
      </c>
      <c r="AD24" s="88">
        <v>0.00049604608</v>
      </c>
      <c r="AE24" s="32">
        <v>1.023334</v>
      </c>
      <c r="AF24" s="89">
        <v>0.00050762081923072</v>
      </c>
      <c r="AG24" s="193">
        <v>0.59860945664</v>
      </c>
      <c r="AH24" s="95">
        <v>0.7860219247622675</v>
      </c>
    </row>
    <row r="25" spans="1:34" ht="15">
      <c r="A25" s="32">
        <v>1</v>
      </c>
      <c r="B25" s="32" t="s">
        <v>546</v>
      </c>
      <c r="C25" s="32" t="s">
        <v>529</v>
      </c>
      <c r="D25" s="32">
        <v>20</v>
      </c>
      <c r="E25" s="32">
        <v>1020</v>
      </c>
      <c r="F25" s="32">
        <v>9</v>
      </c>
      <c r="G25" s="32">
        <v>1</v>
      </c>
      <c r="H25" s="32">
        <v>2</v>
      </c>
      <c r="I25" s="32">
        <v>1379.2</v>
      </c>
      <c r="J25" s="32">
        <v>44</v>
      </c>
      <c r="K25" s="32">
        <v>80</v>
      </c>
      <c r="L25" s="32" t="s">
        <v>147</v>
      </c>
      <c r="N25" s="54">
        <v>0.002108</v>
      </c>
      <c r="O25" s="32">
        <v>0.00164183</v>
      </c>
      <c r="P25" s="53">
        <f t="shared" si="0"/>
        <v>0.7788567362428842</v>
      </c>
      <c r="Q25" s="64">
        <v>1</v>
      </c>
      <c r="R25" s="65">
        <v>1</v>
      </c>
      <c r="S25" s="65">
        <v>0</v>
      </c>
      <c r="T25" s="159">
        <v>0</v>
      </c>
      <c r="U25" s="65">
        <v>0</v>
      </c>
      <c r="V25" s="32">
        <v>0.002108</v>
      </c>
      <c r="W25" s="32">
        <v>0</v>
      </c>
      <c r="X25" s="32">
        <v>0</v>
      </c>
      <c r="Y25" s="32">
        <v>0</v>
      </c>
      <c r="Z25" s="88">
        <v>0.0012330956800000001</v>
      </c>
      <c r="AA25" s="88">
        <v>0</v>
      </c>
      <c r="AB25" s="88">
        <v>0</v>
      </c>
      <c r="AC25" s="88">
        <v>0</v>
      </c>
      <c r="AD25" s="88">
        <v>0.0012330956800000001</v>
      </c>
      <c r="AE25" s="32">
        <v>1.023334</v>
      </c>
      <c r="AF25" s="89">
        <v>0.00126186873459712</v>
      </c>
      <c r="AG25" s="193">
        <v>0.59860945664</v>
      </c>
      <c r="AH25" s="95">
        <v>0.7685745385314681</v>
      </c>
    </row>
    <row r="26" spans="1:34" ht="15">
      <c r="A26" s="32">
        <v>1</v>
      </c>
      <c r="B26" s="32" t="s">
        <v>546</v>
      </c>
      <c r="C26" s="32" t="s">
        <v>529</v>
      </c>
      <c r="D26" s="32">
        <v>21</v>
      </c>
      <c r="E26" s="32">
        <v>1021</v>
      </c>
      <c r="F26" s="32">
        <v>9</v>
      </c>
      <c r="G26" s="32">
        <v>1</v>
      </c>
      <c r="H26" s="32">
        <v>4</v>
      </c>
      <c r="I26" s="32">
        <v>647.5</v>
      </c>
      <c r="J26" s="32">
        <v>40</v>
      </c>
      <c r="K26" s="32">
        <v>80</v>
      </c>
      <c r="L26" s="32" t="s">
        <v>9</v>
      </c>
      <c r="N26" s="54">
        <v>0.001488</v>
      </c>
      <c r="O26" s="32">
        <v>0.00118411</v>
      </c>
      <c r="P26" s="53">
        <f t="shared" si="0"/>
        <v>0.7957728494623656</v>
      </c>
      <c r="Q26" s="64">
        <v>1</v>
      </c>
      <c r="R26" s="65">
        <v>1</v>
      </c>
      <c r="S26" s="65">
        <v>0</v>
      </c>
      <c r="T26" s="159">
        <v>0</v>
      </c>
      <c r="U26" s="65">
        <v>0</v>
      </c>
      <c r="V26" s="32">
        <v>0.001488</v>
      </c>
      <c r="W26" s="32">
        <v>0</v>
      </c>
      <c r="X26" s="32">
        <v>0</v>
      </c>
      <c r="Y26" s="32">
        <v>0</v>
      </c>
      <c r="Z26" s="88">
        <v>0.00087042048</v>
      </c>
      <c r="AA26" s="88">
        <v>0</v>
      </c>
      <c r="AB26" s="88">
        <v>0</v>
      </c>
      <c r="AC26" s="88">
        <v>0</v>
      </c>
      <c r="AD26" s="88">
        <v>0.00087042048</v>
      </c>
      <c r="AE26" s="32">
        <v>1.023334</v>
      </c>
      <c r="AF26" s="89">
        <v>0.00089073087148032</v>
      </c>
      <c r="AG26" s="193">
        <v>0.5986094566400001</v>
      </c>
      <c r="AH26" s="95">
        <v>0.752236592445229</v>
      </c>
    </row>
    <row r="27" spans="1:34" ht="15">
      <c r="A27" s="32">
        <v>1</v>
      </c>
      <c r="B27" s="32" t="s">
        <v>546</v>
      </c>
      <c r="C27" s="32" t="s">
        <v>529</v>
      </c>
      <c r="D27" s="32">
        <v>22</v>
      </c>
      <c r="E27" s="32">
        <v>1022</v>
      </c>
      <c r="F27" s="32">
        <v>9</v>
      </c>
      <c r="G27" s="32">
        <v>2</v>
      </c>
      <c r="H27" s="32">
        <v>3</v>
      </c>
      <c r="I27" s="32">
        <v>36.7</v>
      </c>
      <c r="J27" s="32">
        <v>98</v>
      </c>
      <c r="K27" s="32">
        <v>98</v>
      </c>
      <c r="L27" s="32" t="s">
        <v>640</v>
      </c>
      <c r="N27" s="54">
        <v>0.000848</v>
      </c>
      <c r="O27" s="32">
        <v>0.00110234</v>
      </c>
      <c r="P27" s="53">
        <f t="shared" si="0"/>
        <v>1.299929245283019</v>
      </c>
      <c r="Q27" s="64">
        <v>0</v>
      </c>
      <c r="R27" s="65">
        <v>0</v>
      </c>
      <c r="S27" s="65">
        <v>0</v>
      </c>
      <c r="T27" s="159">
        <v>0</v>
      </c>
      <c r="U27" s="65">
        <v>1</v>
      </c>
      <c r="V27" s="32">
        <v>0</v>
      </c>
      <c r="W27" s="32">
        <v>0</v>
      </c>
      <c r="X27" s="32">
        <v>0</v>
      </c>
      <c r="Y27" s="32">
        <v>0.000848</v>
      </c>
      <c r="Z27" s="88">
        <v>0</v>
      </c>
      <c r="AA27" s="88">
        <v>0</v>
      </c>
      <c r="AB27" s="88">
        <v>0</v>
      </c>
      <c r="AC27" s="88">
        <v>0.00090537568</v>
      </c>
      <c r="AD27" s="88">
        <v>0.00090537568</v>
      </c>
      <c r="AE27" s="32">
        <v>1.023334</v>
      </c>
      <c r="AF27" s="89">
        <v>0.00092650171611712</v>
      </c>
      <c r="AG27" s="193">
        <v>1.09257277844</v>
      </c>
      <c r="AH27" s="95">
        <v>0.8404863437025962</v>
      </c>
    </row>
    <row r="28" spans="1:34" ht="15">
      <c r="A28" s="32">
        <v>1</v>
      </c>
      <c r="B28" s="32" t="s">
        <v>546</v>
      </c>
      <c r="C28" s="32" t="s">
        <v>529</v>
      </c>
      <c r="D28" s="32">
        <v>23</v>
      </c>
      <c r="E28" s="32">
        <v>1023</v>
      </c>
      <c r="F28" s="32">
        <v>9</v>
      </c>
      <c r="G28" s="32">
        <v>1</v>
      </c>
      <c r="H28" s="32">
        <v>3</v>
      </c>
      <c r="I28" s="32">
        <v>14.4</v>
      </c>
      <c r="J28" s="32">
        <v>84</v>
      </c>
      <c r="K28" s="32">
        <v>64</v>
      </c>
      <c r="L28" s="32" t="s">
        <v>447</v>
      </c>
      <c r="N28" s="54">
        <v>0.000848</v>
      </c>
      <c r="O28" s="32">
        <v>0.00135756</v>
      </c>
      <c r="P28" s="53">
        <f t="shared" si="0"/>
        <v>1.6008962264150943</v>
      </c>
      <c r="Q28" s="64">
        <v>0</v>
      </c>
      <c r="R28" s="65">
        <v>0</v>
      </c>
      <c r="S28" s="65">
        <v>0</v>
      </c>
      <c r="T28" s="159">
        <v>0</v>
      </c>
      <c r="U28" s="65">
        <v>1</v>
      </c>
      <c r="V28" s="32">
        <v>0</v>
      </c>
      <c r="W28" s="32">
        <v>0</v>
      </c>
      <c r="X28" s="32">
        <v>0</v>
      </c>
      <c r="Y28" s="32">
        <v>0.000848</v>
      </c>
      <c r="Z28" s="88">
        <v>0</v>
      </c>
      <c r="AA28" s="88">
        <v>0</v>
      </c>
      <c r="AB28" s="88">
        <v>0</v>
      </c>
      <c r="AC28" s="88">
        <v>0.00090537568</v>
      </c>
      <c r="AD28" s="88">
        <v>0.00090537568</v>
      </c>
      <c r="AE28" s="32">
        <v>1.023334</v>
      </c>
      <c r="AF28" s="89">
        <v>0.00092650171611712</v>
      </c>
      <c r="AG28" s="193">
        <v>1.09257277844</v>
      </c>
      <c r="AH28" s="95">
        <v>0.682475703554259</v>
      </c>
    </row>
    <row r="29" spans="1:34" ht="15">
      <c r="A29" s="32">
        <v>1</v>
      </c>
      <c r="B29" s="32" t="s">
        <v>546</v>
      </c>
      <c r="C29" s="32" t="s">
        <v>529</v>
      </c>
      <c r="D29" s="32">
        <v>24</v>
      </c>
      <c r="E29" s="32">
        <v>1024</v>
      </c>
      <c r="F29" s="32">
        <v>9</v>
      </c>
      <c r="G29" s="32">
        <v>1</v>
      </c>
      <c r="H29" s="32">
        <v>2</v>
      </c>
      <c r="I29" s="32">
        <v>2130.8</v>
      </c>
      <c r="J29" s="32">
        <v>44</v>
      </c>
      <c r="K29" s="32">
        <v>80</v>
      </c>
      <c r="L29" s="32" t="s">
        <v>147</v>
      </c>
      <c r="N29" s="54">
        <v>0.002108</v>
      </c>
      <c r="O29" s="32">
        <v>0.00160539</v>
      </c>
      <c r="P29" s="53">
        <f t="shared" si="0"/>
        <v>0.7615702087286527</v>
      </c>
      <c r="Q29" s="64">
        <v>1</v>
      </c>
      <c r="R29" s="65">
        <v>1</v>
      </c>
      <c r="S29" s="65">
        <v>0</v>
      </c>
      <c r="T29" s="159">
        <v>0</v>
      </c>
      <c r="U29" s="65">
        <v>0</v>
      </c>
      <c r="V29" s="32">
        <v>0.002108</v>
      </c>
      <c r="W29" s="32">
        <v>0</v>
      </c>
      <c r="X29" s="32">
        <v>0</v>
      </c>
      <c r="Y29" s="32">
        <v>0</v>
      </c>
      <c r="Z29" s="88">
        <v>0.0012330956800000001</v>
      </c>
      <c r="AA29" s="88">
        <v>0</v>
      </c>
      <c r="AB29" s="88">
        <v>0</v>
      </c>
      <c r="AC29" s="88">
        <v>0</v>
      </c>
      <c r="AD29" s="88">
        <v>0.0012330956800000001</v>
      </c>
      <c r="AE29" s="32">
        <v>1.023334</v>
      </c>
      <c r="AF29" s="89">
        <v>0.00126186873459712</v>
      </c>
      <c r="AG29" s="193">
        <v>0.59860945664</v>
      </c>
      <c r="AH29" s="95">
        <v>0.786020054066065</v>
      </c>
    </row>
    <row r="30" spans="1:34" ht="15">
      <c r="A30" s="32">
        <v>1</v>
      </c>
      <c r="B30" s="32" t="s">
        <v>546</v>
      </c>
      <c r="C30" s="32" t="s">
        <v>529</v>
      </c>
      <c r="D30" s="32">
        <v>25</v>
      </c>
      <c r="E30" s="32">
        <v>1025</v>
      </c>
      <c r="F30" s="32">
        <v>9</v>
      </c>
      <c r="G30" s="32">
        <v>1</v>
      </c>
      <c r="H30" s="32">
        <v>2</v>
      </c>
      <c r="I30" s="32">
        <v>453.5</v>
      </c>
      <c r="J30" s="32">
        <v>6</v>
      </c>
      <c r="K30" s="32">
        <v>20</v>
      </c>
      <c r="L30" s="32" t="s">
        <v>286</v>
      </c>
      <c r="N30" s="54">
        <v>0.002108</v>
      </c>
      <c r="O30" s="32">
        <v>0.00174414</v>
      </c>
      <c r="P30" s="53">
        <f t="shared" si="0"/>
        <v>0.8273908918406071</v>
      </c>
      <c r="Q30" s="64">
        <v>1</v>
      </c>
      <c r="R30" s="65">
        <v>1</v>
      </c>
      <c r="S30" s="65">
        <v>0</v>
      </c>
      <c r="T30" s="159">
        <v>0</v>
      </c>
      <c r="U30" s="65">
        <v>0</v>
      </c>
      <c r="V30" s="32">
        <v>0.002108</v>
      </c>
      <c r="W30" s="32">
        <v>0</v>
      </c>
      <c r="X30" s="32">
        <v>0</v>
      </c>
      <c r="Y30" s="32">
        <v>0</v>
      </c>
      <c r="Z30" s="88">
        <v>0.0012330956800000001</v>
      </c>
      <c r="AA30" s="88">
        <v>0</v>
      </c>
      <c r="AB30" s="88">
        <v>0</v>
      </c>
      <c r="AC30" s="88">
        <v>0</v>
      </c>
      <c r="AD30" s="88">
        <v>0.0012330956800000001</v>
      </c>
      <c r="AE30" s="32">
        <v>1.023334</v>
      </c>
      <c r="AF30" s="89">
        <v>0.00126186873459712</v>
      </c>
      <c r="AG30" s="193">
        <v>0.59860945664</v>
      </c>
      <c r="AH30" s="95">
        <v>0.7234905079850931</v>
      </c>
    </row>
    <row r="31" spans="1:34" ht="15">
      <c r="A31" s="32">
        <v>1</v>
      </c>
      <c r="B31" s="32" t="s">
        <v>546</v>
      </c>
      <c r="C31" s="32" t="s">
        <v>529</v>
      </c>
      <c r="D31" s="32">
        <v>26</v>
      </c>
      <c r="E31" s="32">
        <v>1026</v>
      </c>
      <c r="F31" s="32">
        <v>1</v>
      </c>
      <c r="G31" s="32">
        <v>1</v>
      </c>
      <c r="H31" s="32">
        <v>3</v>
      </c>
      <c r="I31" s="32">
        <v>430.6</v>
      </c>
      <c r="J31" s="32">
        <v>99</v>
      </c>
      <c r="K31" s="32">
        <v>99</v>
      </c>
      <c r="L31" s="32" t="s">
        <v>641</v>
      </c>
      <c r="N31" s="54">
        <v>0.000848</v>
      </c>
      <c r="O31" s="32">
        <v>0.00070163</v>
      </c>
      <c r="P31" s="53">
        <f t="shared" si="0"/>
        <v>0.8273938679245283</v>
      </c>
      <c r="Q31" s="64">
        <v>1</v>
      </c>
      <c r="R31" s="65">
        <v>1</v>
      </c>
      <c r="S31" s="65">
        <v>0</v>
      </c>
      <c r="T31" s="159">
        <v>0</v>
      </c>
      <c r="U31" s="65">
        <v>0</v>
      </c>
      <c r="V31" s="32">
        <v>0.000848</v>
      </c>
      <c r="W31" s="32">
        <v>0</v>
      </c>
      <c r="X31" s="32">
        <v>0</v>
      </c>
      <c r="Y31" s="32">
        <v>0</v>
      </c>
      <c r="Z31" s="32">
        <v>0.000848</v>
      </c>
      <c r="AA31" s="32">
        <v>0</v>
      </c>
      <c r="AB31" s="32">
        <v>0</v>
      </c>
      <c r="AC31" s="32">
        <v>0</v>
      </c>
      <c r="AD31" s="84">
        <v>0.000848</v>
      </c>
      <c r="AE31" s="32">
        <v>0.54376</v>
      </c>
      <c r="AF31" s="89">
        <v>0.00046110848000000004</v>
      </c>
      <c r="AG31" s="193">
        <v>0.54376</v>
      </c>
      <c r="AH31" s="95">
        <v>0.6571960720037627</v>
      </c>
    </row>
    <row r="32" spans="1:34" ht="15">
      <c r="A32" s="32">
        <v>1</v>
      </c>
      <c r="B32" s="32" t="s">
        <v>546</v>
      </c>
      <c r="C32" s="32" t="s">
        <v>529</v>
      </c>
      <c r="D32" s="32">
        <v>27</v>
      </c>
      <c r="E32" s="32">
        <v>1027</v>
      </c>
      <c r="F32" s="32">
        <v>1</v>
      </c>
      <c r="G32" s="32">
        <v>1</v>
      </c>
      <c r="H32" s="32">
        <v>2</v>
      </c>
      <c r="I32" s="32">
        <v>393</v>
      </c>
      <c r="J32" s="32">
        <v>6</v>
      </c>
      <c r="K32" s="32">
        <v>20</v>
      </c>
      <c r="L32" s="32" t="s">
        <v>286</v>
      </c>
      <c r="N32" s="54">
        <v>0.002108</v>
      </c>
      <c r="O32" s="32">
        <v>0.00182776</v>
      </c>
      <c r="P32" s="53">
        <f t="shared" si="0"/>
        <v>0.8670588235294118</v>
      </c>
      <c r="Q32" s="64">
        <v>0</v>
      </c>
      <c r="R32" s="65">
        <v>0</v>
      </c>
      <c r="S32" s="65">
        <v>0</v>
      </c>
      <c r="T32" s="159">
        <v>1</v>
      </c>
      <c r="U32" s="65">
        <v>0</v>
      </c>
      <c r="V32" s="32">
        <v>0</v>
      </c>
      <c r="W32" s="32">
        <v>0</v>
      </c>
      <c r="X32" s="32">
        <v>0.002108</v>
      </c>
      <c r="Y32" s="32">
        <v>0</v>
      </c>
      <c r="Z32" s="32">
        <v>0</v>
      </c>
      <c r="AA32" s="32">
        <v>0</v>
      </c>
      <c r="AB32" s="32">
        <v>0.002108</v>
      </c>
      <c r="AC32" s="32">
        <v>0</v>
      </c>
      <c r="AD32" s="84">
        <v>0.002108</v>
      </c>
      <c r="AE32" s="32">
        <v>0.54376</v>
      </c>
      <c r="AF32" s="89">
        <v>0.0011462460800000002</v>
      </c>
      <c r="AG32" s="193">
        <v>0.54376</v>
      </c>
      <c r="AH32" s="95">
        <v>0.6271316146540028</v>
      </c>
    </row>
    <row r="33" spans="1:34" ht="15">
      <c r="A33" s="32">
        <v>1</v>
      </c>
      <c r="B33" s="32" t="s">
        <v>546</v>
      </c>
      <c r="C33" s="32" t="s">
        <v>529</v>
      </c>
      <c r="D33" s="32">
        <v>28</v>
      </c>
      <c r="E33" s="32">
        <v>1028</v>
      </c>
      <c r="F33" s="32">
        <v>9</v>
      </c>
      <c r="G33" s="32">
        <v>2</v>
      </c>
      <c r="H33" s="32">
        <v>3</v>
      </c>
      <c r="I33" s="32">
        <v>211.3</v>
      </c>
      <c r="J33" s="32">
        <v>98</v>
      </c>
      <c r="K33" s="32">
        <v>98</v>
      </c>
      <c r="L33" s="32" t="s">
        <v>640</v>
      </c>
      <c r="N33" s="54">
        <v>0.000848</v>
      </c>
      <c r="O33" s="32">
        <v>0.00078848</v>
      </c>
      <c r="P33" s="53">
        <f t="shared" si="0"/>
        <v>0.9298113207547171</v>
      </c>
      <c r="Q33" s="64">
        <v>0</v>
      </c>
      <c r="R33" s="65">
        <v>0</v>
      </c>
      <c r="S33" s="65">
        <v>0</v>
      </c>
      <c r="T33" s="197">
        <v>1</v>
      </c>
      <c r="U33" s="65">
        <v>0</v>
      </c>
      <c r="V33" s="32">
        <v>0</v>
      </c>
      <c r="W33" s="32">
        <v>0</v>
      </c>
      <c r="X33" s="32">
        <v>0.000848</v>
      </c>
      <c r="Y33" s="32">
        <v>0</v>
      </c>
      <c r="Z33" s="88">
        <v>0</v>
      </c>
      <c r="AA33" s="88">
        <v>0</v>
      </c>
      <c r="AB33" s="88">
        <v>0.00024915088</v>
      </c>
      <c r="AC33" s="88">
        <v>0</v>
      </c>
      <c r="AD33" s="88">
        <v>0.00024915088</v>
      </c>
      <c r="AE33" s="32">
        <v>1.023334</v>
      </c>
      <c r="AF33" s="89">
        <v>0.00025496456663392</v>
      </c>
      <c r="AG33" s="196">
        <v>0.30066576254</v>
      </c>
      <c r="AH33" s="95">
        <v>0.32336212286160715</v>
      </c>
    </row>
    <row r="34" spans="1:34" ht="15">
      <c r="A34" s="32">
        <v>1</v>
      </c>
      <c r="B34" s="32" t="s">
        <v>546</v>
      </c>
      <c r="C34" s="32" t="s">
        <v>529</v>
      </c>
      <c r="D34" s="32">
        <v>29</v>
      </c>
      <c r="E34" s="32">
        <v>1029</v>
      </c>
      <c r="F34" s="32">
        <v>9</v>
      </c>
      <c r="G34" s="32">
        <v>2</v>
      </c>
      <c r="H34" s="32">
        <v>3</v>
      </c>
      <c r="I34" s="32">
        <v>1060.9</v>
      </c>
      <c r="J34" s="32">
        <v>98</v>
      </c>
      <c r="K34" s="32">
        <v>98</v>
      </c>
      <c r="L34" s="32" t="s">
        <v>640</v>
      </c>
      <c r="N34" s="54">
        <v>0.000848</v>
      </c>
      <c r="O34" s="32">
        <v>0.00066047</v>
      </c>
      <c r="P34" s="53">
        <f t="shared" si="0"/>
        <v>0.7788561320754717</v>
      </c>
      <c r="Q34" s="64">
        <v>1</v>
      </c>
      <c r="R34" s="65">
        <v>1</v>
      </c>
      <c r="S34" s="65">
        <v>0</v>
      </c>
      <c r="T34" s="159">
        <v>0</v>
      </c>
      <c r="U34" s="65">
        <v>0</v>
      </c>
      <c r="V34" s="32">
        <v>0.000848</v>
      </c>
      <c r="W34" s="32">
        <v>0</v>
      </c>
      <c r="X34" s="32">
        <v>0</v>
      </c>
      <c r="Y34" s="32">
        <v>0</v>
      </c>
      <c r="Z34" s="88">
        <v>0.00049604608</v>
      </c>
      <c r="AA34" s="88">
        <v>0</v>
      </c>
      <c r="AB34" s="88">
        <v>0</v>
      </c>
      <c r="AC34" s="88">
        <v>0</v>
      </c>
      <c r="AD34" s="88">
        <v>0.00049604608</v>
      </c>
      <c r="AE34" s="32">
        <v>1.023334</v>
      </c>
      <c r="AF34" s="89">
        <v>0.00050762081923072</v>
      </c>
      <c r="AG34" s="193">
        <v>0.59860945664</v>
      </c>
      <c r="AH34" s="95">
        <v>0.7685751347233334</v>
      </c>
    </row>
    <row r="35" spans="1:34" ht="15">
      <c r="A35" s="32">
        <v>1</v>
      </c>
      <c r="B35" s="32" t="s">
        <v>546</v>
      </c>
      <c r="C35" s="32" t="s">
        <v>529</v>
      </c>
      <c r="D35" s="32">
        <v>30</v>
      </c>
      <c r="E35" s="32">
        <v>1030</v>
      </c>
      <c r="F35" s="32">
        <v>9</v>
      </c>
      <c r="G35" s="32">
        <v>1</v>
      </c>
      <c r="H35" s="32">
        <v>3</v>
      </c>
      <c r="I35" s="32">
        <v>4762.8</v>
      </c>
      <c r="J35" s="32">
        <v>40</v>
      </c>
      <c r="K35" s="32">
        <v>80</v>
      </c>
      <c r="L35" s="32" t="s">
        <v>9</v>
      </c>
      <c r="N35" s="54">
        <v>0.000848</v>
      </c>
      <c r="O35" s="32">
        <v>0.00064581</v>
      </c>
      <c r="P35" s="53">
        <f t="shared" si="0"/>
        <v>0.7615683962264151</v>
      </c>
      <c r="Q35" s="64">
        <v>1</v>
      </c>
      <c r="R35" s="65">
        <v>1</v>
      </c>
      <c r="S35" s="65">
        <v>0</v>
      </c>
      <c r="T35" s="159">
        <v>0</v>
      </c>
      <c r="U35" s="65">
        <v>0</v>
      </c>
      <c r="V35" s="32">
        <v>0.000848</v>
      </c>
      <c r="W35" s="32">
        <v>0</v>
      </c>
      <c r="X35" s="32">
        <v>0</v>
      </c>
      <c r="Y35" s="32">
        <v>0</v>
      </c>
      <c r="Z35" s="88">
        <v>0.00049604608</v>
      </c>
      <c r="AA35" s="88">
        <v>0</v>
      </c>
      <c r="AB35" s="88">
        <v>0</v>
      </c>
      <c r="AC35" s="88">
        <v>0</v>
      </c>
      <c r="AD35" s="88">
        <v>0.00049604608</v>
      </c>
      <c r="AE35" s="32">
        <v>1.023334</v>
      </c>
      <c r="AF35" s="89">
        <v>0.00050762081923072</v>
      </c>
      <c r="AG35" s="193">
        <v>0.59860945664</v>
      </c>
      <c r="AH35" s="95">
        <v>0.7860219247622675</v>
      </c>
    </row>
    <row r="36" spans="1:34" ht="15">
      <c r="A36" s="32">
        <v>1</v>
      </c>
      <c r="B36" s="32" t="s">
        <v>546</v>
      </c>
      <c r="C36" s="32" t="s">
        <v>529</v>
      </c>
      <c r="D36" s="32">
        <v>31</v>
      </c>
      <c r="E36" s="32">
        <v>1031</v>
      </c>
      <c r="F36" s="32">
        <v>9</v>
      </c>
      <c r="G36" s="32">
        <v>1</v>
      </c>
      <c r="H36" s="32">
        <v>2</v>
      </c>
      <c r="I36" s="32">
        <v>2368</v>
      </c>
      <c r="J36" s="32">
        <v>44</v>
      </c>
      <c r="K36" s="32">
        <v>80</v>
      </c>
      <c r="L36" s="32" t="s">
        <v>147</v>
      </c>
      <c r="N36" s="54">
        <v>0.002108</v>
      </c>
      <c r="O36" s="32">
        <v>0.00160539</v>
      </c>
      <c r="P36" s="53">
        <f t="shared" si="0"/>
        <v>0.7615702087286527</v>
      </c>
      <c r="Q36" s="64">
        <v>1</v>
      </c>
      <c r="R36" s="65">
        <v>1</v>
      </c>
      <c r="S36" s="65">
        <v>0</v>
      </c>
      <c r="T36" s="159">
        <v>0</v>
      </c>
      <c r="U36" s="65">
        <v>0</v>
      </c>
      <c r="V36" s="32">
        <v>0.002108</v>
      </c>
      <c r="W36" s="32">
        <v>0</v>
      </c>
      <c r="X36" s="32">
        <v>0</v>
      </c>
      <c r="Y36" s="32">
        <v>0</v>
      </c>
      <c r="Z36" s="88">
        <v>0.0012330956800000001</v>
      </c>
      <c r="AA36" s="88">
        <v>0</v>
      </c>
      <c r="AB36" s="88">
        <v>0</v>
      </c>
      <c r="AC36" s="88">
        <v>0</v>
      </c>
      <c r="AD36" s="88">
        <v>0.0012330956800000001</v>
      </c>
      <c r="AE36" s="32">
        <v>1.023334</v>
      </c>
      <c r="AF36" s="89">
        <v>0.00126186873459712</v>
      </c>
      <c r="AG36" s="193">
        <v>0.59860945664</v>
      </c>
      <c r="AH36" s="95">
        <v>0.786020054066065</v>
      </c>
    </row>
    <row r="37" spans="1:34" ht="15">
      <c r="A37" s="32">
        <v>1</v>
      </c>
      <c r="B37" s="32" t="s">
        <v>546</v>
      </c>
      <c r="C37" s="32" t="s">
        <v>529</v>
      </c>
      <c r="D37" s="32">
        <v>32</v>
      </c>
      <c r="E37" s="32">
        <v>1032</v>
      </c>
      <c r="F37" s="32">
        <v>9</v>
      </c>
      <c r="G37" s="32">
        <v>1</v>
      </c>
      <c r="H37" s="32">
        <v>2</v>
      </c>
      <c r="I37" s="32">
        <v>6891</v>
      </c>
      <c r="J37" s="32">
        <v>40</v>
      </c>
      <c r="K37" s="32">
        <v>80</v>
      </c>
      <c r="L37" s="32" t="s">
        <v>9</v>
      </c>
      <c r="N37" s="54">
        <v>0.002108</v>
      </c>
      <c r="O37" s="32">
        <v>0.00160539</v>
      </c>
      <c r="P37" s="53">
        <f t="shared" si="0"/>
        <v>0.7615702087286527</v>
      </c>
      <c r="Q37" s="64">
        <v>1</v>
      </c>
      <c r="R37" s="65">
        <v>1</v>
      </c>
      <c r="S37" s="65">
        <v>0</v>
      </c>
      <c r="T37" s="159">
        <v>0</v>
      </c>
      <c r="U37" s="65">
        <v>0</v>
      </c>
      <c r="V37" s="32">
        <v>0.002108</v>
      </c>
      <c r="W37" s="32">
        <v>0</v>
      </c>
      <c r="X37" s="32">
        <v>0</v>
      </c>
      <c r="Y37" s="32">
        <v>0</v>
      </c>
      <c r="Z37" s="96">
        <v>0.0012330956800000001</v>
      </c>
      <c r="AA37" s="96">
        <v>0</v>
      </c>
      <c r="AB37" s="96">
        <v>0</v>
      </c>
      <c r="AC37" s="96">
        <v>0</v>
      </c>
      <c r="AD37" s="88">
        <v>0.0012330956800000001</v>
      </c>
      <c r="AE37" s="32">
        <v>1.023334</v>
      </c>
      <c r="AF37" s="89">
        <v>0.00126186873459712</v>
      </c>
      <c r="AG37" s="193">
        <v>0.59860945664</v>
      </c>
      <c r="AH37" s="95">
        <v>0.786020054066065</v>
      </c>
    </row>
    <row r="38" spans="1:34" ht="15">
      <c r="A38" s="32">
        <v>1</v>
      </c>
      <c r="B38" s="32" t="s">
        <v>546</v>
      </c>
      <c r="C38" s="32" t="s">
        <v>529</v>
      </c>
      <c r="D38" s="32">
        <v>33</v>
      </c>
      <c r="E38" s="32">
        <v>1033</v>
      </c>
      <c r="F38" s="32">
        <v>9</v>
      </c>
      <c r="G38" s="32">
        <v>2</v>
      </c>
      <c r="H38" s="32">
        <v>3</v>
      </c>
      <c r="I38" s="32">
        <v>713.5</v>
      </c>
      <c r="J38" s="32">
        <v>98</v>
      </c>
      <c r="K38" s="32">
        <v>98</v>
      </c>
      <c r="L38" s="32" t="s">
        <v>640</v>
      </c>
      <c r="N38" s="54">
        <v>0.000848</v>
      </c>
      <c r="O38" s="32">
        <v>0.00067481</v>
      </c>
      <c r="P38" s="53">
        <f t="shared" si="0"/>
        <v>0.7957665094339622</v>
      </c>
      <c r="Q38" s="64">
        <v>0</v>
      </c>
      <c r="R38" s="65">
        <v>0</v>
      </c>
      <c r="S38" s="65">
        <v>0</v>
      </c>
      <c r="T38" s="197">
        <v>1</v>
      </c>
      <c r="U38" s="65">
        <v>0</v>
      </c>
      <c r="V38" s="32">
        <v>0</v>
      </c>
      <c r="W38" s="32">
        <v>0</v>
      </c>
      <c r="X38" s="32">
        <v>0.000848</v>
      </c>
      <c r="Y38" s="32">
        <v>0</v>
      </c>
      <c r="Z38" s="66">
        <v>0</v>
      </c>
      <c r="AA38" s="88">
        <v>0</v>
      </c>
      <c r="AB38" s="88">
        <v>0.00024915088</v>
      </c>
      <c r="AC38" s="88">
        <v>0</v>
      </c>
      <c r="AD38" s="88">
        <v>0.00024915088</v>
      </c>
      <c r="AE38" s="32">
        <v>1.023334</v>
      </c>
      <c r="AF38" s="89">
        <v>0.00025496456663392</v>
      </c>
      <c r="AG38" s="196">
        <v>0.30066576254</v>
      </c>
      <c r="AH38" s="95">
        <v>0.3778316365108994</v>
      </c>
    </row>
    <row r="39" spans="1:34" ht="15">
      <c r="A39" s="32">
        <v>1</v>
      </c>
      <c r="B39" s="32" t="s">
        <v>546</v>
      </c>
      <c r="C39" s="32" t="s">
        <v>529</v>
      </c>
      <c r="D39" s="32">
        <v>34</v>
      </c>
      <c r="E39" s="32">
        <v>1034</v>
      </c>
      <c r="F39" s="32">
        <v>9</v>
      </c>
      <c r="G39" s="32">
        <v>1</v>
      </c>
      <c r="H39" s="32">
        <v>4</v>
      </c>
      <c r="I39" s="32">
        <v>304.8</v>
      </c>
      <c r="J39" s="32">
        <v>44</v>
      </c>
      <c r="K39" s="32">
        <v>80</v>
      </c>
      <c r="L39" s="32" t="s">
        <v>147</v>
      </c>
      <c r="N39" s="54">
        <v>0.001488</v>
      </c>
      <c r="O39" s="32">
        <v>0.00129019</v>
      </c>
      <c r="P39" s="53">
        <f t="shared" si="0"/>
        <v>0.8670631720430109</v>
      </c>
      <c r="Q39" s="64">
        <v>1</v>
      </c>
      <c r="R39" s="65">
        <v>1</v>
      </c>
      <c r="S39" s="65">
        <v>0</v>
      </c>
      <c r="T39" s="159">
        <v>0</v>
      </c>
      <c r="U39" s="65">
        <v>0</v>
      </c>
      <c r="V39" s="32">
        <v>0.001488</v>
      </c>
      <c r="W39" s="32">
        <v>0</v>
      </c>
      <c r="X39" s="32">
        <v>0</v>
      </c>
      <c r="Y39" s="32">
        <v>0</v>
      </c>
      <c r="Z39" s="88">
        <v>0.00087042048</v>
      </c>
      <c r="AA39" s="88">
        <v>0</v>
      </c>
      <c r="AB39" s="88">
        <v>0</v>
      </c>
      <c r="AC39" s="88">
        <v>0</v>
      </c>
      <c r="AD39" s="88">
        <v>0.00087042048</v>
      </c>
      <c r="AE39" s="32">
        <v>1.023334</v>
      </c>
      <c r="AF39" s="89">
        <v>0.00089073087148032</v>
      </c>
      <c r="AG39" s="193">
        <v>0.5986094566400001</v>
      </c>
      <c r="AH39" s="95">
        <v>0.6903873626987653</v>
      </c>
    </row>
    <row r="40" spans="1:34" ht="15">
      <c r="A40" s="32">
        <v>1</v>
      </c>
      <c r="B40" s="32" t="s">
        <v>546</v>
      </c>
      <c r="C40" s="32" t="s">
        <v>529</v>
      </c>
      <c r="D40" s="32">
        <v>35</v>
      </c>
      <c r="E40" s="32">
        <v>1035</v>
      </c>
      <c r="F40" s="32">
        <v>1</v>
      </c>
      <c r="G40" s="32">
        <v>2</v>
      </c>
      <c r="H40" s="32">
        <v>3</v>
      </c>
      <c r="I40" s="32">
        <v>145.4</v>
      </c>
      <c r="J40" s="32">
        <v>98</v>
      </c>
      <c r="K40" s="32">
        <v>98</v>
      </c>
      <c r="L40" s="32" t="s">
        <v>640</v>
      </c>
      <c r="N40" s="54">
        <v>0.000848</v>
      </c>
      <c r="O40" s="32">
        <v>0.00086406</v>
      </c>
      <c r="P40" s="53">
        <f t="shared" si="0"/>
        <v>1.018938679245283</v>
      </c>
      <c r="Q40" s="64">
        <v>0</v>
      </c>
      <c r="R40" s="65">
        <v>0</v>
      </c>
      <c r="S40" s="65">
        <v>0</v>
      </c>
      <c r="T40" s="159">
        <v>1</v>
      </c>
      <c r="U40" s="65">
        <v>0</v>
      </c>
      <c r="V40" s="32">
        <v>0</v>
      </c>
      <c r="W40" s="32">
        <v>0</v>
      </c>
      <c r="X40" s="32">
        <v>0.000848</v>
      </c>
      <c r="Y40" s="32">
        <v>0</v>
      </c>
      <c r="Z40" s="32">
        <v>0</v>
      </c>
      <c r="AA40" s="32">
        <v>0</v>
      </c>
      <c r="AB40" s="32">
        <v>0.000848</v>
      </c>
      <c r="AC40" s="32">
        <v>0</v>
      </c>
      <c r="AD40" s="84">
        <v>0.000848</v>
      </c>
      <c r="AE40" s="32">
        <v>0.54376</v>
      </c>
      <c r="AF40" s="89">
        <v>0.00046110848000000004</v>
      </c>
      <c r="AG40" s="193">
        <v>0.54376</v>
      </c>
      <c r="AH40" s="95">
        <v>0.5336533111126542</v>
      </c>
    </row>
    <row r="41" spans="1:34" ht="15">
      <c r="A41" s="32">
        <v>1</v>
      </c>
      <c r="B41" s="32" t="s">
        <v>546</v>
      </c>
      <c r="C41" s="32" t="s">
        <v>529</v>
      </c>
      <c r="D41" s="32">
        <v>36</v>
      </c>
      <c r="E41" s="32">
        <v>1036</v>
      </c>
      <c r="F41" s="32">
        <v>9</v>
      </c>
      <c r="G41" s="32">
        <v>1</v>
      </c>
      <c r="H41" s="32">
        <v>3</v>
      </c>
      <c r="I41" s="32">
        <v>6772.3</v>
      </c>
      <c r="J41" s="32">
        <v>40</v>
      </c>
      <c r="K41" s="32">
        <v>80</v>
      </c>
      <c r="L41" s="32" t="s">
        <v>9</v>
      </c>
      <c r="N41" s="54">
        <v>0.000848</v>
      </c>
      <c r="O41" s="32">
        <v>0.00064581</v>
      </c>
      <c r="P41" s="53">
        <f t="shared" si="0"/>
        <v>0.7615683962264151</v>
      </c>
      <c r="Q41" s="64">
        <v>1</v>
      </c>
      <c r="R41" s="65">
        <v>1</v>
      </c>
      <c r="S41" s="65">
        <v>0</v>
      </c>
      <c r="T41" s="159">
        <v>0</v>
      </c>
      <c r="U41" s="65">
        <v>0</v>
      </c>
      <c r="V41" s="32">
        <v>0.000848</v>
      </c>
      <c r="W41" s="32">
        <v>0</v>
      </c>
      <c r="X41" s="32">
        <v>0</v>
      </c>
      <c r="Y41" s="32">
        <v>0</v>
      </c>
      <c r="Z41" s="88">
        <v>0.00049604608</v>
      </c>
      <c r="AA41" s="88">
        <v>0</v>
      </c>
      <c r="AB41" s="88">
        <v>0</v>
      </c>
      <c r="AC41" s="88">
        <v>0</v>
      </c>
      <c r="AD41" s="88">
        <v>0.00049604608</v>
      </c>
      <c r="AE41" s="32">
        <v>1.023334</v>
      </c>
      <c r="AF41" s="89">
        <v>0.00050762081923072</v>
      </c>
      <c r="AG41" s="193">
        <v>0.59860945664</v>
      </c>
      <c r="AH41" s="95">
        <v>0.7860219247622675</v>
      </c>
    </row>
    <row r="42" spans="1:34" ht="15">
      <c r="A42" s="32">
        <v>1</v>
      </c>
      <c r="B42" s="32" t="s">
        <v>546</v>
      </c>
      <c r="C42" s="32" t="s">
        <v>529</v>
      </c>
      <c r="D42" s="32">
        <v>37</v>
      </c>
      <c r="E42" s="32">
        <v>1037</v>
      </c>
      <c r="F42" s="32">
        <v>1</v>
      </c>
      <c r="G42" s="32">
        <v>1</v>
      </c>
      <c r="H42" s="32">
        <v>2</v>
      </c>
      <c r="I42" s="32">
        <v>367.7</v>
      </c>
      <c r="J42" s="32">
        <v>35</v>
      </c>
      <c r="K42" s="32">
        <v>30</v>
      </c>
      <c r="L42" s="32" t="s">
        <v>280</v>
      </c>
      <c r="N42" s="54">
        <v>0.002108</v>
      </c>
      <c r="O42" s="32">
        <v>0.00182776</v>
      </c>
      <c r="P42" s="53">
        <f t="shared" si="0"/>
        <v>0.8670588235294118</v>
      </c>
      <c r="Q42" s="64">
        <v>1</v>
      </c>
      <c r="R42" s="65">
        <v>1</v>
      </c>
      <c r="S42" s="65">
        <v>0</v>
      </c>
      <c r="T42" s="159">
        <v>0</v>
      </c>
      <c r="U42" s="65">
        <v>0</v>
      </c>
      <c r="V42" s="32">
        <v>0.002108</v>
      </c>
      <c r="W42" s="32">
        <v>0</v>
      </c>
      <c r="X42" s="32">
        <v>0</v>
      </c>
      <c r="Y42" s="32">
        <v>0</v>
      </c>
      <c r="Z42" s="32">
        <v>0.002108</v>
      </c>
      <c r="AA42" s="32">
        <v>0</v>
      </c>
      <c r="AB42" s="32">
        <v>0</v>
      </c>
      <c r="AC42" s="32">
        <v>0</v>
      </c>
      <c r="AD42" s="84">
        <v>0.002108</v>
      </c>
      <c r="AE42" s="32">
        <v>0.54376</v>
      </c>
      <c r="AF42" s="89">
        <v>0.0011462460800000002</v>
      </c>
      <c r="AG42" s="193">
        <v>0.54376</v>
      </c>
      <c r="AH42" s="95">
        <v>0.6271316146540028</v>
      </c>
    </row>
    <row r="43" spans="1:34" ht="15">
      <c r="A43" s="32">
        <v>1</v>
      </c>
      <c r="B43" s="32" t="s">
        <v>546</v>
      </c>
      <c r="C43" s="32" t="s">
        <v>529</v>
      </c>
      <c r="D43" s="32">
        <v>38</v>
      </c>
      <c r="E43" s="32">
        <v>1038</v>
      </c>
      <c r="F43" s="32">
        <v>1</v>
      </c>
      <c r="G43" s="32">
        <v>1</v>
      </c>
      <c r="H43" s="32">
        <v>3</v>
      </c>
      <c r="I43" s="32">
        <v>1573.1</v>
      </c>
      <c r="J43" s="32">
        <v>86</v>
      </c>
      <c r="K43" s="32">
        <v>64</v>
      </c>
      <c r="L43" s="32" t="s">
        <v>448</v>
      </c>
      <c r="N43" s="54">
        <v>0.000848</v>
      </c>
      <c r="O43" s="32">
        <v>0.00066047</v>
      </c>
      <c r="P43" s="53">
        <f t="shared" si="0"/>
        <v>0.7788561320754717</v>
      </c>
      <c r="Q43" s="64">
        <v>1</v>
      </c>
      <c r="R43" s="65">
        <v>1</v>
      </c>
      <c r="S43" s="65">
        <v>0</v>
      </c>
      <c r="T43" s="159">
        <v>0</v>
      </c>
      <c r="U43" s="65">
        <v>0</v>
      </c>
      <c r="V43" s="32">
        <v>0.000848</v>
      </c>
      <c r="W43" s="32">
        <v>0</v>
      </c>
      <c r="X43" s="32">
        <v>0</v>
      </c>
      <c r="Y43" s="32">
        <v>0</v>
      </c>
      <c r="Z43" s="32">
        <v>0.000848</v>
      </c>
      <c r="AA43" s="32">
        <v>0</v>
      </c>
      <c r="AB43" s="32">
        <v>0</v>
      </c>
      <c r="AC43" s="32">
        <v>0</v>
      </c>
      <c r="AD43" s="84">
        <v>0.000848</v>
      </c>
      <c r="AE43" s="32">
        <v>0.54376</v>
      </c>
      <c r="AF43" s="89">
        <v>0.00046110848000000004</v>
      </c>
      <c r="AG43" s="193">
        <v>0.54376</v>
      </c>
      <c r="AH43" s="95">
        <v>0.6981520432419338</v>
      </c>
    </row>
    <row r="44" spans="1:34" ht="15">
      <c r="A44" s="32">
        <v>1</v>
      </c>
      <c r="B44" s="32" t="s">
        <v>546</v>
      </c>
      <c r="C44" s="32" t="s">
        <v>529</v>
      </c>
      <c r="D44" s="32">
        <v>39</v>
      </c>
      <c r="E44" s="32">
        <v>1039</v>
      </c>
      <c r="F44" s="32">
        <v>1</v>
      </c>
      <c r="G44" s="32">
        <v>1</v>
      </c>
      <c r="H44" s="32">
        <v>3</v>
      </c>
      <c r="I44" s="32">
        <v>119.3</v>
      </c>
      <c r="J44" s="32">
        <v>21</v>
      </c>
      <c r="K44" s="32">
        <v>2</v>
      </c>
      <c r="L44" s="32" t="s">
        <v>350</v>
      </c>
      <c r="N44" s="54">
        <v>0.000848</v>
      </c>
      <c r="O44" s="32">
        <v>0.00086406</v>
      </c>
      <c r="P44" s="53">
        <f t="shared" si="0"/>
        <v>1.018938679245283</v>
      </c>
      <c r="Q44" s="64">
        <v>0</v>
      </c>
      <c r="R44" s="65">
        <v>0</v>
      </c>
      <c r="S44" s="65">
        <v>0</v>
      </c>
      <c r="T44" s="159">
        <v>0</v>
      </c>
      <c r="U44" s="65">
        <v>1</v>
      </c>
      <c r="V44" s="32">
        <v>0</v>
      </c>
      <c r="W44" s="32">
        <v>0</v>
      </c>
      <c r="X44" s="32">
        <v>0</v>
      </c>
      <c r="Y44" s="32">
        <v>0.000848</v>
      </c>
      <c r="Z44" s="32">
        <v>0</v>
      </c>
      <c r="AA44" s="32">
        <v>0</v>
      </c>
      <c r="AB44" s="32">
        <v>0</v>
      </c>
      <c r="AC44" s="32">
        <v>0.000848</v>
      </c>
      <c r="AD44" s="84">
        <v>0.000848</v>
      </c>
      <c r="AE44" s="32">
        <v>0.54376</v>
      </c>
      <c r="AF44" s="89">
        <v>0.00046110848000000004</v>
      </c>
      <c r="AG44" s="193">
        <v>0.54376</v>
      </c>
      <c r="AH44" s="95">
        <v>0.5336533111126542</v>
      </c>
    </row>
    <row r="45" spans="1:34" ht="15">
      <c r="A45" s="32">
        <v>1</v>
      </c>
      <c r="B45" s="32" t="s">
        <v>546</v>
      </c>
      <c r="C45" s="32" t="s">
        <v>529</v>
      </c>
      <c r="D45" s="32">
        <v>40</v>
      </c>
      <c r="E45" s="32">
        <v>1040</v>
      </c>
      <c r="F45" s="32">
        <v>9</v>
      </c>
      <c r="G45" s="32">
        <v>1</v>
      </c>
      <c r="H45" s="32">
        <v>1</v>
      </c>
      <c r="I45" s="32">
        <v>639.1</v>
      </c>
      <c r="J45" s="32">
        <v>44</v>
      </c>
      <c r="K45" s="32">
        <v>80</v>
      </c>
      <c r="L45" s="32" t="s">
        <v>147</v>
      </c>
      <c r="N45" s="54">
        <v>0.002108</v>
      </c>
      <c r="O45" s="32">
        <v>0.00174414</v>
      </c>
      <c r="P45" s="53">
        <f t="shared" si="0"/>
        <v>0.8273908918406071</v>
      </c>
      <c r="Q45" s="64">
        <v>1</v>
      </c>
      <c r="R45" s="65">
        <v>1</v>
      </c>
      <c r="S45" s="65">
        <v>0</v>
      </c>
      <c r="T45" s="159">
        <v>0</v>
      </c>
      <c r="U45" s="65">
        <v>0</v>
      </c>
      <c r="V45" s="32">
        <v>0.002108</v>
      </c>
      <c r="W45" s="32">
        <v>0</v>
      </c>
      <c r="X45" s="32">
        <v>0</v>
      </c>
      <c r="Y45" s="32">
        <v>0</v>
      </c>
      <c r="Z45" s="88">
        <v>0.0012330956800000001</v>
      </c>
      <c r="AA45" s="88">
        <v>0</v>
      </c>
      <c r="AB45" s="88">
        <v>0</v>
      </c>
      <c r="AC45" s="88">
        <v>0</v>
      </c>
      <c r="AD45" s="88">
        <v>0.0012330956800000001</v>
      </c>
      <c r="AE45" s="32">
        <v>1.023334</v>
      </c>
      <c r="AF45" s="89">
        <v>0.00126186873459712</v>
      </c>
      <c r="AG45" s="193">
        <v>0.59860945664</v>
      </c>
      <c r="AH45" s="95">
        <v>0.7234905079850931</v>
      </c>
    </row>
    <row r="46" spans="1:34" ht="15">
      <c r="A46" s="32">
        <v>1</v>
      </c>
      <c r="B46" s="32" t="s">
        <v>546</v>
      </c>
      <c r="C46" s="32" t="s">
        <v>529</v>
      </c>
      <c r="D46" s="32">
        <v>41</v>
      </c>
      <c r="E46" s="32">
        <v>1041</v>
      </c>
      <c r="F46" s="32">
        <v>9</v>
      </c>
      <c r="G46" s="32">
        <v>1</v>
      </c>
      <c r="H46" s="32">
        <v>4</v>
      </c>
      <c r="I46" s="32">
        <v>1188.5</v>
      </c>
      <c r="J46" s="32">
        <v>44</v>
      </c>
      <c r="K46" s="32">
        <v>80</v>
      </c>
      <c r="L46" s="32" t="s">
        <v>147</v>
      </c>
      <c r="N46" s="54">
        <v>0.001488</v>
      </c>
      <c r="O46" s="32">
        <v>0.00115894</v>
      </c>
      <c r="P46" s="53">
        <f t="shared" si="0"/>
        <v>0.7788575268817205</v>
      </c>
      <c r="Q46" s="64">
        <v>1</v>
      </c>
      <c r="R46" s="65">
        <v>1</v>
      </c>
      <c r="S46" s="65">
        <v>0</v>
      </c>
      <c r="T46" s="159">
        <v>0</v>
      </c>
      <c r="U46" s="65">
        <v>0</v>
      </c>
      <c r="V46" s="32">
        <v>0.001488</v>
      </c>
      <c r="W46" s="32">
        <v>0</v>
      </c>
      <c r="X46" s="32">
        <v>0</v>
      </c>
      <c r="Y46" s="32">
        <v>0</v>
      </c>
      <c r="Z46" s="88">
        <v>0.00087042048</v>
      </c>
      <c r="AA46" s="88">
        <v>0</v>
      </c>
      <c r="AB46" s="88">
        <v>0</v>
      </c>
      <c r="AC46" s="88">
        <v>0</v>
      </c>
      <c r="AD46" s="88">
        <v>0.00087042048</v>
      </c>
      <c r="AE46" s="32">
        <v>1.023334</v>
      </c>
      <c r="AF46" s="89">
        <v>0.00089073087148032</v>
      </c>
      <c r="AG46" s="193">
        <v>0.5986094566400001</v>
      </c>
      <c r="AH46" s="95">
        <v>0.7685737583311647</v>
      </c>
    </row>
    <row r="47" spans="1:34" ht="15">
      <c r="A47" s="32">
        <v>1</v>
      </c>
      <c r="B47" s="32" t="s">
        <v>546</v>
      </c>
      <c r="C47" s="32" t="s">
        <v>529</v>
      </c>
      <c r="D47" s="32">
        <v>42</v>
      </c>
      <c r="E47" s="32">
        <v>1042</v>
      </c>
      <c r="F47" s="32">
        <v>2</v>
      </c>
      <c r="G47" s="32">
        <v>1</v>
      </c>
      <c r="H47" s="32">
        <v>2</v>
      </c>
      <c r="I47" s="32">
        <v>7173</v>
      </c>
      <c r="J47" s="32">
        <v>3</v>
      </c>
      <c r="K47" s="32">
        <v>12</v>
      </c>
      <c r="L47" s="32" t="s">
        <v>199</v>
      </c>
      <c r="N47" s="54">
        <v>0.002108</v>
      </c>
      <c r="O47" s="32">
        <v>0.00160539</v>
      </c>
      <c r="P47" s="53">
        <f t="shared" si="0"/>
        <v>0.7615702087286527</v>
      </c>
      <c r="Q47" s="64">
        <v>1</v>
      </c>
      <c r="R47" s="65">
        <v>1</v>
      </c>
      <c r="S47" s="65">
        <v>0</v>
      </c>
      <c r="T47" s="159">
        <v>0</v>
      </c>
      <c r="U47" s="65">
        <v>0</v>
      </c>
      <c r="V47" s="32">
        <v>0.002108</v>
      </c>
      <c r="W47" s="32">
        <v>0</v>
      </c>
      <c r="X47" s="32">
        <v>0</v>
      </c>
      <c r="Y47" s="32">
        <v>0</v>
      </c>
      <c r="Z47" s="88">
        <v>0.0012330956800000001</v>
      </c>
      <c r="AA47" s="88">
        <v>0</v>
      </c>
      <c r="AB47" s="88">
        <v>0</v>
      </c>
      <c r="AC47" s="88">
        <v>0</v>
      </c>
      <c r="AD47" s="88">
        <v>0.0012330956800000001</v>
      </c>
      <c r="AE47" s="32">
        <v>1.023334</v>
      </c>
      <c r="AF47" s="89">
        <v>0.00126186873459712</v>
      </c>
      <c r="AG47" s="193">
        <v>0.59860945664</v>
      </c>
      <c r="AH47" s="95">
        <v>0.786020054066065</v>
      </c>
    </row>
    <row r="48" spans="1:34" ht="15">
      <c r="A48" s="32">
        <v>1</v>
      </c>
      <c r="B48" s="32" t="s">
        <v>546</v>
      </c>
      <c r="C48" s="32" t="s">
        <v>529</v>
      </c>
      <c r="D48" s="32">
        <v>43</v>
      </c>
      <c r="E48" s="32">
        <v>1043</v>
      </c>
      <c r="F48" s="32">
        <v>9</v>
      </c>
      <c r="G48" s="32">
        <v>1</v>
      </c>
      <c r="H48" s="32">
        <v>2</v>
      </c>
      <c r="I48" s="32">
        <v>32737.8</v>
      </c>
      <c r="J48" s="32">
        <v>4</v>
      </c>
      <c r="K48" s="32">
        <v>10</v>
      </c>
      <c r="L48" s="32" t="s">
        <v>215</v>
      </c>
      <c r="N48" s="54">
        <v>0.002108</v>
      </c>
      <c r="O48" s="32">
        <v>0.00160539</v>
      </c>
      <c r="P48" s="53">
        <f t="shared" si="0"/>
        <v>0.7615702087286527</v>
      </c>
      <c r="Q48" s="64">
        <v>1</v>
      </c>
      <c r="R48" s="65">
        <v>1</v>
      </c>
      <c r="S48" s="65">
        <v>0</v>
      </c>
      <c r="T48" s="159">
        <v>0</v>
      </c>
      <c r="U48" s="65">
        <v>0</v>
      </c>
      <c r="V48" s="32">
        <v>0.002108</v>
      </c>
      <c r="W48" s="32">
        <v>0</v>
      </c>
      <c r="X48" s="32">
        <v>0</v>
      </c>
      <c r="Y48" s="32">
        <v>0</v>
      </c>
      <c r="Z48" s="88">
        <v>0.0012330956800000001</v>
      </c>
      <c r="AA48" s="88">
        <v>0</v>
      </c>
      <c r="AB48" s="88">
        <v>0</v>
      </c>
      <c r="AC48" s="88">
        <v>0</v>
      </c>
      <c r="AD48" s="88">
        <v>0.0012330956800000001</v>
      </c>
      <c r="AE48" s="32">
        <v>1.023334</v>
      </c>
      <c r="AF48" s="89">
        <v>0.00126186873459712</v>
      </c>
      <c r="AG48" s="193">
        <v>0.59860945664</v>
      </c>
      <c r="AH48" s="95">
        <v>0.786020054066065</v>
      </c>
    </row>
    <row r="49" spans="1:34" ht="15">
      <c r="A49" s="32">
        <v>1</v>
      </c>
      <c r="B49" s="32" t="s">
        <v>546</v>
      </c>
      <c r="C49" s="32" t="s">
        <v>529</v>
      </c>
      <c r="D49" s="32">
        <v>44</v>
      </c>
      <c r="E49" s="32">
        <v>1044</v>
      </c>
      <c r="F49" s="32">
        <v>9</v>
      </c>
      <c r="G49" s="32">
        <v>1</v>
      </c>
      <c r="H49" s="32">
        <v>2</v>
      </c>
      <c r="I49" s="32">
        <v>1825.6</v>
      </c>
      <c r="J49" s="32">
        <v>44</v>
      </c>
      <c r="K49" s="32">
        <v>80</v>
      </c>
      <c r="L49" s="32" t="s">
        <v>147</v>
      </c>
      <c r="N49" s="54">
        <v>0.002108</v>
      </c>
      <c r="O49" s="32">
        <v>0.00160539</v>
      </c>
      <c r="P49" s="53">
        <f t="shared" si="0"/>
        <v>0.7615702087286527</v>
      </c>
      <c r="Q49" s="64">
        <v>1</v>
      </c>
      <c r="R49" s="65">
        <v>1</v>
      </c>
      <c r="S49" s="65">
        <v>0</v>
      </c>
      <c r="T49" s="159">
        <v>0</v>
      </c>
      <c r="U49" s="65">
        <v>0</v>
      </c>
      <c r="V49" s="32">
        <v>0.002108</v>
      </c>
      <c r="W49" s="32">
        <v>0</v>
      </c>
      <c r="X49" s="32">
        <v>0</v>
      </c>
      <c r="Y49" s="32">
        <v>0</v>
      </c>
      <c r="Z49" s="88">
        <v>0.0012330956800000001</v>
      </c>
      <c r="AA49" s="88">
        <v>0</v>
      </c>
      <c r="AB49" s="88">
        <v>0</v>
      </c>
      <c r="AC49" s="88">
        <v>0</v>
      </c>
      <c r="AD49" s="88">
        <v>0.0012330956800000001</v>
      </c>
      <c r="AE49" s="32">
        <v>1.023334</v>
      </c>
      <c r="AF49" s="89">
        <v>0.00126186873459712</v>
      </c>
      <c r="AG49" s="193">
        <v>0.59860945664</v>
      </c>
      <c r="AH49" s="95">
        <v>0.786020054066065</v>
      </c>
    </row>
    <row r="50" spans="1:34" ht="15">
      <c r="A50" s="32">
        <v>1</v>
      </c>
      <c r="B50" s="32" t="s">
        <v>546</v>
      </c>
      <c r="C50" s="32" t="s">
        <v>529</v>
      </c>
      <c r="D50" s="32">
        <v>45</v>
      </c>
      <c r="E50" s="32">
        <v>1045</v>
      </c>
      <c r="F50" s="32">
        <v>9</v>
      </c>
      <c r="G50" s="32">
        <v>1</v>
      </c>
      <c r="H50" s="32">
        <v>4</v>
      </c>
      <c r="I50" s="32">
        <v>1345.4</v>
      </c>
      <c r="J50" s="32">
        <v>44</v>
      </c>
      <c r="K50" s="32">
        <v>80</v>
      </c>
      <c r="L50" s="32" t="s">
        <v>147</v>
      </c>
      <c r="N50" s="54">
        <v>0.001488</v>
      </c>
      <c r="O50" s="32">
        <v>0.00115894</v>
      </c>
      <c r="P50" s="53">
        <f t="shared" si="0"/>
        <v>0.7788575268817205</v>
      </c>
      <c r="Q50" s="64">
        <v>0</v>
      </c>
      <c r="R50" s="65">
        <v>0</v>
      </c>
      <c r="S50" s="65">
        <v>0</v>
      </c>
      <c r="T50" s="197">
        <v>1</v>
      </c>
      <c r="U50" s="65">
        <v>0</v>
      </c>
      <c r="V50" s="32">
        <v>0</v>
      </c>
      <c r="W50" s="32">
        <v>0</v>
      </c>
      <c r="X50" s="32">
        <v>0.001488</v>
      </c>
      <c r="Y50" s="32">
        <v>0</v>
      </c>
      <c r="Z50" s="88">
        <v>0</v>
      </c>
      <c r="AA50" s="88">
        <v>0</v>
      </c>
      <c r="AB50" s="88">
        <v>0.00043718928</v>
      </c>
      <c r="AC50" s="88">
        <v>0</v>
      </c>
      <c r="AD50" s="88">
        <v>0.00043718928</v>
      </c>
      <c r="AE50" s="32">
        <v>1.023334</v>
      </c>
      <c r="AF50" s="89">
        <v>0.00044739065465952</v>
      </c>
      <c r="AG50" s="196">
        <v>0.30066576254</v>
      </c>
      <c r="AH50" s="95">
        <v>0.3860343543751359</v>
      </c>
    </row>
    <row r="51" spans="1:34" ht="15">
      <c r="A51" s="32">
        <v>1</v>
      </c>
      <c r="B51" s="32" t="s">
        <v>546</v>
      </c>
      <c r="C51" s="32" t="s">
        <v>529</v>
      </c>
      <c r="D51" s="32">
        <v>46</v>
      </c>
      <c r="E51" s="32">
        <v>1046</v>
      </c>
      <c r="F51" s="32">
        <v>9</v>
      </c>
      <c r="G51" s="32">
        <v>1</v>
      </c>
      <c r="H51" s="32">
        <v>4</v>
      </c>
      <c r="I51" s="32">
        <v>2210</v>
      </c>
      <c r="J51" s="32">
        <v>6</v>
      </c>
      <c r="K51" s="32">
        <v>20</v>
      </c>
      <c r="L51" s="32" t="s">
        <v>286</v>
      </c>
      <c r="N51" s="54">
        <v>0.001488</v>
      </c>
      <c r="O51" s="32">
        <v>0.00113322</v>
      </c>
      <c r="P51" s="53">
        <f t="shared" si="0"/>
        <v>0.7615725806451614</v>
      </c>
      <c r="Q51" s="64">
        <v>1</v>
      </c>
      <c r="R51" s="65">
        <v>1</v>
      </c>
      <c r="S51" s="65">
        <v>0</v>
      </c>
      <c r="T51" s="159">
        <v>0</v>
      </c>
      <c r="U51" s="65">
        <v>0</v>
      </c>
      <c r="V51" s="32">
        <v>0.001488</v>
      </c>
      <c r="W51" s="32">
        <v>0</v>
      </c>
      <c r="X51" s="32">
        <v>0</v>
      </c>
      <c r="Y51" s="32">
        <v>0</v>
      </c>
      <c r="Z51" s="88">
        <v>0.00087042048</v>
      </c>
      <c r="AA51" s="88">
        <v>0</v>
      </c>
      <c r="AB51" s="88">
        <v>0</v>
      </c>
      <c r="AC51" s="88">
        <v>0</v>
      </c>
      <c r="AD51" s="88">
        <v>0.00087042048</v>
      </c>
      <c r="AE51" s="32">
        <v>1.023334</v>
      </c>
      <c r="AF51" s="89">
        <v>0.00089073087148032</v>
      </c>
      <c r="AG51" s="193">
        <v>0.5986094566400001</v>
      </c>
      <c r="AH51" s="95">
        <v>0.7860176060079419</v>
      </c>
    </row>
    <row r="52" spans="1:34" ht="15">
      <c r="A52" s="32">
        <v>1</v>
      </c>
      <c r="B52" s="32" t="s">
        <v>546</v>
      </c>
      <c r="C52" s="32" t="s">
        <v>529</v>
      </c>
      <c r="D52" s="32">
        <v>47</v>
      </c>
      <c r="E52" s="32">
        <v>1047</v>
      </c>
      <c r="F52" s="32">
        <v>9</v>
      </c>
      <c r="G52" s="32">
        <v>1</v>
      </c>
      <c r="H52" s="32">
        <v>2</v>
      </c>
      <c r="I52" s="32">
        <v>685.2</v>
      </c>
      <c r="J52" s="32">
        <v>44</v>
      </c>
      <c r="K52" s="32">
        <v>80</v>
      </c>
      <c r="L52" s="32" t="s">
        <v>147</v>
      </c>
      <c r="N52" s="54">
        <v>0.002108</v>
      </c>
      <c r="O52" s="32">
        <v>0.00167749</v>
      </c>
      <c r="P52" s="53">
        <f t="shared" si="0"/>
        <v>0.7957732447817837</v>
      </c>
      <c r="Q52" s="64">
        <v>0</v>
      </c>
      <c r="R52" s="65">
        <v>0</v>
      </c>
      <c r="S52" s="65">
        <v>0</v>
      </c>
      <c r="T52" s="197">
        <v>1</v>
      </c>
      <c r="U52" s="65">
        <v>0</v>
      </c>
      <c r="V52" s="32">
        <v>0</v>
      </c>
      <c r="W52" s="32">
        <v>0</v>
      </c>
      <c r="X52" s="32">
        <v>0.002108</v>
      </c>
      <c r="Y52" s="32">
        <v>0</v>
      </c>
      <c r="Z52" s="88">
        <v>0</v>
      </c>
      <c r="AA52" s="88">
        <v>0</v>
      </c>
      <c r="AB52" s="88">
        <v>0.00061935148</v>
      </c>
      <c r="AC52" s="88">
        <v>0</v>
      </c>
      <c r="AD52" s="88">
        <v>0.00061935148</v>
      </c>
      <c r="AE52" s="32">
        <v>1.023334</v>
      </c>
      <c r="AF52" s="89">
        <v>0.00063380342743432</v>
      </c>
      <c r="AG52" s="196">
        <v>0.30066576254</v>
      </c>
      <c r="AH52" s="95">
        <v>0.37782843858045057</v>
      </c>
    </row>
    <row r="53" spans="1:34" ht="15">
      <c r="A53" s="32">
        <v>1</v>
      </c>
      <c r="B53" s="32" t="s">
        <v>546</v>
      </c>
      <c r="C53" s="32" t="s">
        <v>529</v>
      </c>
      <c r="D53" s="32">
        <v>48</v>
      </c>
      <c r="E53" s="32">
        <v>1048</v>
      </c>
      <c r="F53" s="32">
        <v>9</v>
      </c>
      <c r="G53" s="32">
        <v>1</v>
      </c>
      <c r="H53" s="32">
        <v>3</v>
      </c>
      <c r="I53" s="32">
        <v>1197.6</v>
      </c>
      <c r="J53" s="32">
        <v>44</v>
      </c>
      <c r="K53" s="32">
        <v>80</v>
      </c>
      <c r="L53" s="32" t="s">
        <v>147</v>
      </c>
      <c r="N53" s="54">
        <v>0.000848</v>
      </c>
      <c r="O53" s="32">
        <v>0.00066047</v>
      </c>
      <c r="P53" s="53">
        <f t="shared" si="0"/>
        <v>0.7788561320754717</v>
      </c>
      <c r="Q53" s="64">
        <v>1</v>
      </c>
      <c r="R53" s="65">
        <v>1</v>
      </c>
      <c r="S53" s="65">
        <v>0</v>
      </c>
      <c r="T53" s="159">
        <v>0</v>
      </c>
      <c r="U53" s="65">
        <v>0</v>
      </c>
      <c r="V53" s="32">
        <v>0.000848</v>
      </c>
      <c r="W53" s="32">
        <v>0</v>
      </c>
      <c r="X53" s="32">
        <v>0</v>
      </c>
      <c r="Y53" s="32">
        <v>0</v>
      </c>
      <c r="Z53" s="88">
        <v>0.00049604608</v>
      </c>
      <c r="AA53" s="88">
        <v>0</v>
      </c>
      <c r="AB53" s="88">
        <v>0</v>
      </c>
      <c r="AC53" s="88">
        <v>0</v>
      </c>
      <c r="AD53" s="88">
        <v>0.00049604608</v>
      </c>
      <c r="AE53" s="32">
        <v>1.023334</v>
      </c>
      <c r="AF53" s="89">
        <v>0.00050762081923072</v>
      </c>
      <c r="AG53" s="193">
        <v>0.59860945664</v>
      </c>
      <c r="AH53" s="95">
        <v>0.7685751347233334</v>
      </c>
    </row>
    <row r="54" spans="1:34" ht="15">
      <c r="A54" s="32">
        <v>1</v>
      </c>
      <c r="B54" s="32" t="s">
        <v>546</v>
      </c>
      <c r="C54" s="32" t="s">
        <v>529</v>
      </c>
      <c r="D54" s="32">
        <v>49</v>
      </c>
      <c r="E54" s="32">
        <v>1049</v>
      </c>
      <c r="F54" s="32">
        <v>1</v>
      </c>
      <c r="G54" s="32">
        <v>1</v>
      </c>
      <c r="H54" s="32">
        <v>3</v>
      </c>
      <c r="I54" s="32">
        <v>3443.9</v>
      </c>
      <c r="J54" s="32">
        <v>4</v>
      </c>
      <c r="K54" s="32">
        <v>10</v>
      </c>
      <c r="L54" s="32" t="s">
        <v>215</v>
      </c>
      <c r="N54" s="54">
        <v>0.000848</v>
      </c>
      <c r="O54" s="32">
        <v>0.00064581</v>
      </c>
      <c r="P54" s="53">
        <f t="shared" si="0"/>
        <v>0.7615683962264151</v>
      </c>
      <c r="Q54" s="64">
        <v>1</v>
      </c>
      <c r="R54" s="65">
        <v>1</v>
      </c>
      <c r="S54" s="65">
        <v>0</v>
      </c>
      <c r="T54" s="65">
        <v>0</v>
      </c>
      <c r="U54" s="65">
        <v>0</v>
      </c>
      <c r="V54" s="32">
        <v>0.000848</v>
      </c>
      <c r="W54" s="32">
        <v>0</v>
      </c>
      <c r="X54" s="32">
        <v>0</v>
      </c>
      <c r="Y54" s="32">
        <v>0</v>
      </c>
      <c r="Z54" s="32">
        <v>0.000848</v>
      </c>
      <c r="AA54" s="32">
        <v>0</v>
      </c>
      <c r="AB54" s="32">
        <v>0</v>
      </c>
      <c r="AC54" s="32">
        <v>0</v>
      </c>
      <c r="AD54" s="84">
        <v>0.000848</v>
      </c>
      <c r="AE54" s="32">
        <v>0.54376</v>
      </c>
      <c r="AF54" s="89">
        <v>0.00046110848000000004</v>
      </c>
      <c r="AG54" s="193">
        <v>0.54376</v>
      </c>
      <c r="AH54" s="95">
        <v>0.7140002167820257</v>
      </c>
    </row>
    <row r="55" spans="1:34" ht="15">
      <c r="A55" s="32">
        <v>1</v>
      </c>
      <c r="B55" s="32" t="s">
        <v>546</v>
      </c>
      <c r="C55" s="32" t="s">
        <v>529</v>
      </c>
      <c r="D55" s="32">
        <v>50</v>
      </c>
      <c r="E55" s="32">
        <v>1050</v>
      </c>
      <c r="F55" s="32">
        <v>9</v>
      </c>
      <c r="G55" s="32">
        <v>1</v>
      </c>
      <c r="H55" s="32">
        <v>4</v>
      </c>
      <c r="I55" s="32">
        <v>872.7</v>
      </c>
      <c r="J55" s="32">
        <v>44</v>
      </c>
      <c r="K55" s="32">
        <v>80</v>
      </c>
      <c r="L55" s="32" t="s">
        <v>147</v>
      </c>
      <c r="N55" s="54">
        <v>0.001488</v>
      </c>
      <c r="O55" s="32">
        <v>0.00118411</v>
      </c>
      <c r="P55" s="53">
        <f t="shared" si="0"/>
        <v>0.7957728494623656</v>
      </c>
      <c r="Q55" s="64">
        <v>1</v>
      </c>
      <c r="R55" s="65">
        <v>1</v>
      </c>
      <c r="S55" s="65">
        <v>0</v>
      </c>
      <c r="T55" s="65">
        <v>0</v>
      </c>
      <c r="U55" s="65">
        <v>0</v>
      </c>
      <c r="V55" s="32">
        <v>0.001488</v>
      </c>
      <c r="W55" s="32">
        <v>0</v>
      </c>
      <c r="X55" s="32">
        <v>0</v>
      </c>
      <c r="Y55" s="32">
        <v>0</v>
      </c>
      <c r="Z55" s="178">
        <v>0.00087042048</v>
      </c>
      <c r="AA55" s="178">
        <v>0</v>
      </c>
      <c r="AB55" s="178">
        <v>0</v>
      </c>
      <c r="AC55" s="178">
        <v>0</v>
      </c>
      <c r="AD55" s="178">
        <v>0.00087042048</v>
      </c>
      <c r="AE55" s="32">
        <v>1.023334</v>
      </c>
      <c r="AF55" s="89">
        <v>0.00089073087148032</v>
      </c>
      <c r="AG55" s="193">
        <v>0.5986094566400001</v>
      </c>
      <c r="AH55" s="95">
        <v>0.752236592445229</v>
      </c>
    </row>
    <row r="56" spans="1:34" ht="15">
      <c r="A56" s="32">
        <v>1</v>
      </c>
      <c r="B56" s="32" t="s">
        <v>546</v>
      </c>
      <c r="C56" s="32" t="s">
        <v>529</v>
      </c>
      <c r="D56" s="32">
        <v>51</v>
      </c>
      <c r="E56" s="32">
        <v>1051</v>
      </c>
      <c r="F56" s="32">
        <v>9</v>
      </c>
      <c r="G56" s="32">
        <v>1</v>
      </c>
      <c r="H56" s="32">
        <v>2</v>
      </c>
      <c r="I56" s="32">
        <v>1323.8</v>
      </c>
      <c r="J56" s="32">
        <v>40</v>
      </c>
      <c r="K56" s="32">
        <v>80</v>
      </c>
      <c r="L56" s="32" t="s">
        <v>9</v>
      </c>
      <c r="N56" s="54">
        <v>0.002108</v>
      </c>
      <c r="O56" s="32">
        <v>0.00164183</v>
      </c>
      <c r="P56" s="53">
        <f t="shared" si="0"/>
        <v>0.7788567362428842</v>
      </c>
      <c r="Q56" s="64">
        <v>1</v>
      </c>
      <c r="R56" s="65">
        <v>1</v>
      </c>
      <c r="S56" s="65">
        <v>0</v>
      </c>
      <c r="T56" s="65">
        <v>0</v>
      </c>
      <c r="U56" s="65">
        <v>0</v>
      </c>
      <c r="V56" s="32">
        <v>0.002108</v>
      </c>
      <c r="W56" s="32">
        <v>0</v>
      </c>
      <c r="X56" s="32">
        <v>0</v>
      </c>
      <c r="Y56" s="32">
        <v>0</v>
      </c>
      <c r="Z56" s="178">
        <v>0.0012330956800000001</v>
      </c>
      <c r="AA56" s="178">
        <v>0</v>
      </c>
      <c r="AB56" s="178">
        <v>0</v>
      </c>
      <c r="AC56" s="178">
        <v>0</v>
      </c>
      <c r="AD56" s="178">
        <v>0.0012330956800000001</v>
      </c>
      <c r="AE56" s="32">
        <v>1.023334</v>
      </c>
      <c r="AF56" s="89">
        <v>0.00126186873459712</v>
      </c>
      <c r="AG56" s="193">
        <v>0.59860945664</v>
      </c>
      <c r="AH56" s="95">
        <v>0.7685745385314681</v>
      </c>
    </row>
    <row r="57" spans="1:34" ht="15">
      <c r="A57" s="32">
        <v>1</v>
      </c>
      <c r="B57" s="32" t="s">
        <v>546</v>
      </c>
      <c r="C57" s="32" t="s">
        <v>529</v>
      </c>
      <c r="D57" s="32">
        <v>52</v>
      </c>
      <c r="E57" s="32">
        <v>1052</v>
      </c>
      <c r="F57" s="32">
        <v>9</v>
      </c>
      <c r="G57" s="32">
        <v>1</v>
      </c>
      <c r="H57" s="32">
        <v>4</v>
      </c>
      <c r="I57" s="32">
        <v>108.1</v>
      </c>
      <c r="J57" s="32">
        <v>40</v>
      </c>
      <c r="K57" s="32">
        <v>80</v>
      </c>
      <c r="L57" s="32" t="s">
        <v>9</v>
      </c>
      <c r="N57" s="54">
        <v>0.001488</v>
      </c>
      <c r="O57" s="32">
        <v>0.00151618</v>
      </c>
      <c r="P57" s="53">
        <f t="shared" si="0"/>
        <v>1.0189381720430108</v>
      </c>
      <c r="Q57" s="64">
        <v>0</v>
      </c>
      <c r="R57" s="65">
        <v>0</v>
      </c>
      <c r="S57" s="65">
        <v>0</v>
      </c>
      <c r="T57" s="197">
        <v>1</v>
      </c>
      <c r="U57" s="65">
        <v>0</v>
      </c>
      <c r="V57" s="32">
        <v>0</v>
      </c>
      <c r="W57" s="32">
        <v>0</v>
      </c>
      <c r="X57" s="32">
        <v>0.001488</v>
      </c>
      <c r="Y57" s="32">
        <v>0</v>
      </c>
      <c r="Z57" s="178">
        <v>0</v>
      </c>
      <c r="AA57" s="178">
        <v>0</v>
      </c>
      <c r="AB57" s="178">
        <v>0.00043718928</v>
      </c>
      <c r="AC57" s="178">
        <v>0</v>
      </c>
      <c r="AD57" s="178">
        <v>0.00043718928</v>
      </c>
      <c r="AE57" s="32">
        <v>1.023334</v>
      </c>
      <c r="AF57" s="89">
        <v>0.00044739065465952</v>
      </c>
      <c r="AG57" s="196">
        <v>0.30066576254</v>
      </c>
      <c r="AH57" s="95">
        <v>0.29507753344558035</v>
      </c>
    </row>
    <row r="58" spans="1:34" ht="15">
      <c r="A58" s="32">
        <v>1</v>
      </c>
      <c r="B58" s="32" t="s">
        <v>546</v>
      </c>
      <c r="C58" s="32" t="s">
        <v>529</v>
      </c>
      <c r="D58" s="32">
        <v>53</v>
      </c>
      <c r="E58" s="32">
        <v>1053</v>
      </c>
      <c r="F58" s="32">
        <v>9</v>
      </c>
      <c r="G58" s="32">
        <v>1</v>
      </c>
      <c r="H58" s="32">
        <v>3</v>
      </c>
      <c r="I58" s="32">
        <v>11707</v>
      </c>
      <c r="J58" s="32">
        <v>44</v>
      </c>
      <c r="K58" s="32">
        <v>80</v>
      </c>
      <c r="L58" s="32" t="s">
        <v>147</v>
      </c>
      <c r="N58" s="54">
        <v>0.000848</v>
      </c>
      <c r="O58" s="32">
        <v>0.00064581</v>
      </c>
      <c r="P58" s="53">
        <f t="shared" si="0"/>
        <v>0.7615683962264151</v>
      </c>
      <c r="Q58" s="64">
        <v>1</v>
      </c>
      <c r="R58" s="65">
        <v>1</v>
      </c>
      <c r="S58" s="65">
        <v>0</v>
      </c>
      <c r="T58" s="65">
        <v>0</v>
      </c>
      <c r="U58" s="65">
        <v>0</v>
      </c>
      <c r="V58" s="32">
        <v>0.000848</v>
      </c>
      <c r="W58" s="32">
        <v>0</v>
      </c>
      <c r="X58" s="32">
        <v>0</v>
      </c>
      <c r="Y58" s="32">
        <v>0</v>
      </c>
      <c r="Z58" s="178">
        <v>0.00049604608</v>
      </c>
      <c r="AA58" s="178">
        <v>0</v>
      </c>
      <c r="AB58" s="178">
        <v>0</v>
      </c>
      <c r="AC58" s="178">
        <v>0</v>
      </c>
      <c r="AD58" s="178">
        <v>0.00049604608</v>
      </c>
      <c r="AE58" s="32">
        <v>1.023334</v>
      </c>
      <c r="AF58" s="89">
        <v>0.00050762081923072</v>
      </c>
      <c r="AG58" s="193">
        <v>0.59860945664</v>
      </c>
      <c r="AH58" s="95">
        <v>0.7860219247622675</v>
      </c>
    </row>
    <row r="59" spans="1:34" ht="15">
      <c r="A59" s="32">
        <v>1</v>
      </c>
      <c r="B59" s="32" t="s">
        <v>546</v>
      </c>
      <c r="C59" s="32" t="s">
        <v>529</v>
      </c>
      <c r="D59" s="32">
        <v>54</v>
      </c>
      <c r="E59" s="32">
        <v>1054</v>
      </c>
      <c r="F59" s="32">
        <v>1</v>
      </c>
      <c r="G59" s="32">
        <v>1</v>
      </c>
      <c r="H59" s="32">
        <v>2</v>
      </c>
      <c r="I59" s="32">
        <v>3950.6</v>
      </c>
      <c r="J59" s="32">
        <v>4</v>
      </c>
      <c r="K59" s="32">
        <v>10</v>
      </c>
      <c r="L59" s="32" t="s">
        <v>215</v>
      </c>
      <c r="N59" s="54">
        <v>0.002108</v>
      </c>
      <c r="O59" s="32">
        <v>0.00160539</v>
      </c>
      <c r="P59" s="53">
        <f t="shared" si="0"/>
        <v>0.7615702087286527</v>
      </c>
      <c r="Q59" s="64">
        <v>0</v>
      </c>
      <c r="R59" s="65">
        <v>0</v>
      </c>
      <c r="S59" s="65">
        <v>0</v>
      </c>
      <c r="T59" s="65">
        <v>1</v>
      </c>
      <c r="U59" s="65">
        <v>0</v>
      </c>
      <c r="V59" s="32">
        <v>0</v>
      </c>
      <c r="W59" s="32">
        <v>0</v>
      </c>
      <c r="X59" s="32">
        <v>0.002108</v>
      </c>
      <c r="Y59" s="32">
        <v>0</v>
      </c>
      <c r="Z59" s="32">
        <v>0</v>
      </c>
      <c r="AA59" s="32">
        <v>0</v>
      </c>
      <c r="AB59" s="32">
        <v>0.002108</v>
      </c>
      <c r="AC59" s="32">
        <v>0</v>
      </c>
      <c r="AD59" s="84">
        <v>0.002108</v>
      </c>
      <c r="AE59" s="32">
        <v>0.54376</v>
      </c>
      <c r="AF59" s="89">
        <v>0.0011462460800000002</v>
      </c>
      <c r="AG59" s="193">
        <v>0.54376</v>
      </c>
      <c r="AH59" s="95">
        <v>0.7139985174941916</v>
      </c>
    </row>
    <row r="60" spans="1:34" ht="15">
      <c r="A60" s="32">
        <v>1</v>
      </c>
      <c r="B60" s="32" t="s">
        <v>546</v>
      </c>
      <c r="C60" s="32" t="s">
        <v>529</v>
      </c>
      <c r="D60" s="32">
        <v>55</v>
      </c>
      <c r="E60" s="32">
        <v>1055</v>
      </c>
      <c r="F60" s="32">
        <v>9</v>
      </c>
      <c r="G60" s="32">
        <v>1</v>
      </c>
      <c r="H60" s="32">
        <v>2</v>
      </c>
      <c r="I60" s="32">
        <v>709.2</v>
      </c>
      <c r="J60" s="32">
        <v>44</v>
      </c>
      <c r="K60" s="32">
        <v>80</v>
      </c>
      <c r="L60" s="32" t="s">
        <v>147</v>
      </c>
      <c r="N60" s="54">
        <v>0.002108</v>
      </c>
      <c r="O60" s="32">
        <v>0.00167749</v>
      </c>
      <c r="P60" s="53">
        <f t="shared" si="0"/>
        <v>0.7957732447817837</v>
      </c>
      <c r="Q60" s="64">
        <v>0</v>
      </c>
      <c r="R60" s="65">
        <v>0</v>
      </c>
      <c r="S60" s="65">
        <v>0</v>
      </c>
      <c r="T60" s="197">
        <v>1</v>
      </c>
      <c r="U60" s="65">
        <v>0</v>
      </c>
      <c r="V60" s="32">
        <v>0</v>
      </c>
      <c r="W60" s="32">
        <v>0</v>
      </c>
      <c r="X60" s="32">
        <v>0.002108</v>
      </c>
      <c r="Y60" s="32">
        <v>0</v>
      </c>
      <c r="Z60" s="178">
        <v>0</v>
      </c>
      <c r="AA60" s="178">
        <v>0</v>
      </c>
      <c r="AB60" s="178">
        <v>0.00061935148</v>
      </c>
      <c r="AC60" s="178">
        <v>0</v>
      </c>
      <c r="AD60" s="178">
        <v>0.00061935148</v>
      </c>
      <c r="AE60" s="32">
        <v>1.023334</v>
      </c>
      <c r="AF60" s="89">
        <v>0.00063380342743432</v>
      </c>
      <c r="AG60" s="196">
        <v>0.30066576254</v>
      </c>
      <c r="AH60" s="95">
        <v>0.37782843858045057</v>
      </c>
    </row>
    <row r="61" spans="1:34" ht="15">
      <c r="A61" s="32">
        <v>1</v>
      </c>
      <c r="B61" s="32" t="s">
        <v>546</v>
      </c>
      <c r="C61" s="32" t="s">
        <v>529</v>
      </c>
      <c r="D61" s="32">
        <v>56</v>
      </c>
      <c r="E61" s="32">
        <v>1056</v>
      </c>
      <c r="F61" s="32">
        <v>2</v>
      </c>
      <c r="G61" s="32">
        <v>1</v>
      </c>
      <c r="H61" s="32">
        <v>3</v>
      </c>
      <c r="I61" s="32">
        <v>12704.9</v>
      </c>
      <c r="J61" s="32">
        <v>44</v>
      </c>
      <c r="K61" s="32">
        <v>80</v>
      </c>
      <c r="L61" s="32" t="s">
        <v>147</v>
      </c>
      <c r="N61" s="54">
        <v>0.000848</v>
      </c>
      <c r="O61" s="32">
        <v>0.00064581</v>
      </c>
      <c r="P61" s="53">
        <f t="shared" si="0"/>
        <v>0.7615683962264151</v>
      </c>
      <c r="Q61" s="64">
        <v>1</v>
      </c>
      <c r="R61" s="65">
        <v>1</v>
      </c>
      <c r="S61" s="65">
        <v>0</v>
      </c>
      <c r="T61" s="65">
        <v>0</v>
      </c>
      <c r="U61" s="65">
        <v>0</v>
      </c>
      <c r="V61" s="32">
        <v>0.000848</v>
      </c>
      <c r="W61" s="32">
        <v>0</v>
      </c>
      <c r="X61" s="32">
        <v>0</v>
      </c>
      <c r="Y61" s="32">
        <v>0</v>
      </c>
      <c r="Z61" s="178">
        <v>0.00049604608</v>
      </c>
      <c r="AA61" s="178">
        <v>0</v>
      </c>
      <c r="AB61" s="178">
        <v>0</v>
      </c>
      <c r="AC61" s="178">
        <v>0</v>
      </c>
      <c r="AD61" s="178">
        <v>0.00049604608</v>
      </c>
      <c r="AE61" s="32">
        <v>1.023334</v>
      </c>
      <c r="AF61" s="89">
        <v>0.00050762081923072</v>
      </c>
      <c r="AG61" s="193">
        <v>0.59860945664</v>
      </c>
      <c r="AH61" s="95">
        <v>0.7860219247622675</v>
      </c>
    </row>
    <row r="62" spans="1:34" ht="15">
      <c r="A62" s="32">
        <v>1</v>
      </c>
      <c r="B62" s="32" t="s">
        <v>546</v>
      </c>
      <c r="C62" s="32" t="s">
        <v>529</v>
      </c>
      <c r="D62" s="32">
        <v>57</v>
      </c>
      <c r="E62" s="32">
        <v>1057</v>
      </c>
      <c r="F62" s="32">
        <v>9</v>
      </c>
      <c r="G62" s="32">
        <v>1</v>
      </c>
      <c r="H62" s="32">
        <v>3</v>
      </c>
      <c r="I62" s="32">
        <v>647.5</v>
      </c>
      <c r="J62" s="32">
        <v>44</v>
      </c>
      <c r="K62" s="32">
        <v>80</v>
      </c>
      <c r="L62" s="32" t="s">
        <v>147</v>
      </c>
      <c r="N62" s="54">
        <v>0.000848</v>
      </c>
      <c r="O62" s="32">
        <v>0.00067481</v>
      </c>
      <c r="P62" s="53">
        <f t="shared" si="0"/>
        <v>0.7957665094339622</v>
      </c>
      <c r="Q62" s="64">
        <v>1</v>
      </c>
      <c r="R62" s="65">
        <v>1</v>
      </c>
      <c r="S62" s="65">
        <v>0</v>
      </c>
      <c r="T62" s="65">
        <v>0</v>
      </c>
      <c r="U62" s="65">
        <v>0</v>
      </c>
      <c r="V62" s="32">
        <v>0.000848</v>
      </c>
      <c r="W62" s="32">
        <v>0</v>
      </c>
      <c r="X62" s="32">
        <v>0</v>
      </c>
      <c r="Y62" s="32">
        <v>0</v>
      </c>
      <c r="Z62" s="178">
        <v>0.00049604608</v>
      </c>
      <c r="AA62" s="178">
        <v>0</v>
      </c>
      <c r="AB62" s="178">
        <v>0</v>
      </c>
      <c r="AC62" s="178">
        <v>0</v>
      </c>
      <c r="AD62" s="178">
        <v>0.00049604608</v>
      </c>
      <c r="AE62" s="32">
        <v>1.023334</v>
      </c>
      <c r="AF62" s="89">
        <v>0.00050762081923072</v>
      </c>
      <c r="AG62" s="193">
        <v>0.59860945664</v>
      </c>
      <c r="AH62" s="95">
        <v>0.7522425856622161</v>
      </c>
    </row>
    <row r="63" spans="1:34" ht="15">
      <c r="A63" s="32">
        <v>1</v>
      </c>
      <c r="B63" s="32" t="s">
        <v>546</v>
      </c>
      <c r="C63" s="32" t="s">
        <v>529</v>
      </c>
      <c r="D63" s="32">
        <v>58</v>
      </c>
      <c r="E63" s="32">
        <v>1058</v>
      </c>
      <c r="F63" s="32">
        <v>1</v>
      </c>
      <c r="G63" s="32">
        <v>1</v>
      </c>
      <c r="H63" s="32">
        <v>2</v>
      </c>
      <c r="I63" s="32">
        <v>12.8</v>
      </c>
      <c r="J63" s="32">
        <v>83</v>
      </c>
      <c r="K63" s="32">
        <v>63</v>
      </c>
      <c r="L63" s="32" t="s">
        <v>517</v>
      </c>
      <c r="N63" s="54">
        <v>0.002108</v>
      </c>
      <c r="O63" s="32">
        <v>0.0033747</v>
      </c>
      <c r="P63" s="53">
        <f t="shared" si="0"/>
        <v>1.6009013282732447</v>
      </c>
      <c r="Q63" s="64">
        <v>0</v>
      </c>
      <c r="R63" s="65">
        <v>0</v>
      </c>
      <c r="S63" s="65">
        <v>0</v>
      </c>
      <c r="T63" s="65">
        <v>0</v>
      </c>
      <c r="U63" s="65">
        <v>1</v>
      </c>
      <c r="V63" s="32">
        <v>0</v>
      </c>
      <c r="W63" s="32">
        <v>0</v>
      </c>
      <c r="X63" s="32">
        <v>0</v>
      </c>
      <c r="Y63" s="32">
        <v>0.002108</v>
      </c>
      <c r="Z63" s="32">
        <v>0</v>
      </c>
      <c r="AA63" s="32">
        <v>0</v>
      </c>
      <c r="AB63" s="32">
        <v>0</v>
      </c>
      <c r="AC63" s="32">
        <v>0.002108</v>
      </c>
      <c r="AD63" s="84">
        <v>0.002108</v>
      </c>
      <c r="AE63" s="32">
        <v>0.54376</v>
      </c>
      <c r="AF63" s="89">
        <v>0.0011462460800000002</v>
      </c>
      <c r="AG63" s="193">
        <v>0.54376</v>
      </c>
      <c r="AH63" s="95">
        <v>0.33965866002903966</v>
      </c>
    </row>
    <row r="64" spans="1:34" ht="15">
      <c r="A64" s="32">
        <v>1</v>
      </c>
      <c r="B64" s="32" t="s">
        <v>546</v>
      </c>
      <c r="C64" s="32" t="s">
        <v>529</v>
      </c>
      <c r="D64" s="32">
        <v>59</v>
      </c>
      <c r="E64" s="32">
        <v>1059</v>
      </c>
      <c r="F64" s="32">
        <v>1</v>
      </c>
      <c r="G64" s="32">
        <v>1</v>
      </c>
      <c r="H64" s="32">
        <v>4</v>
      </c>
      <c r="I64" s="32">
        <v>70.4</v>
      </c>
      <c r="J64" s="32">
        <v>99</v>
      </c>
      <c r="K64" s="32">
        <v>99</v>
      </c>
      <c r="L64" s="32" t="s">
        <v>641</v>
      </c>
      <c r="N64" s="54">
        <v>0.001488</v>
      </c>
      <c r="O64" s="32">
        <v>0.00167883</v>
      </c>
      <c r="P64" s="53">
        <f t="shared" si="0"/>
        <v>1.1282459677419356</v>
      </c>
      <c r="Q64" s="64">
        <v>0</v>
      </c>
      <c r="R64" s="65">
        <v>0</v>
      </c>
      <c r="S64" s="65">
        <v>0</v>
      </c>
      <c r="T64" s="65">
        <v>1</v>
      </c>
      <c r="U64" s="65">
        <v>0</v>
      </c>
      <c r="V64" s="32">
        <v>0</v>
      </c>
      <c r="W64" s="32">
        <v>0</v>
      </c>
      <c r="X64" s="32">
        <v>0.001488</v>
      </c>
      <c r="Y64" s="32">
        <v>0</v>
      </c>
      <c r="Z64" s="32">
        <v>0</v>
      </c>
      <c r="AA64" s="32">
        <v>0</v>
      </c>
      <c r="AB64" s="32">
        <v>0.001488</v>
      </c>
      <c r="AC64" s="32">
        <v>0</v>
      </c>
      <c r="AD64" s="84">
        <v>0.001488</v>
      </c>
      <c r="AE64" s="32">
        <v>0.54376</v>
      </c>
      <c r="AF64" s="89">
        <v>0.00080911488</v>
      </c>
      <c r="AG64" s="193">
        <v>0.54376</v>
      </c>
      <c r="AH64" s="95">
        <v>0.48195164489555226</v>
      </c>
    </row>
    <row r="65" spans="1:34" ht="15">
      <c r="A65" s="32">
        <v>1</v>
      </c>
      <c r="B65" s="32" t="s">
        <v>546</v>
      </c>
      <c r="C65" s="32" t="s">
        <v>529</v>
      </c>
      <c r="D65" s="32">
        <v>60</v>
      </c>
      <c r="E65" s="32">
        <v>1060</v>
      </c>
      <c r="F65" s="32">
        <v>9</v>
      </c>
      <c r="G65" s="32">
        <v>2</v>
      </c>
      <c r="H65" s="32">
        <v>3</v>
      </c>
      <c r="I65" s="32">
        <v>409.8</v>
      </c>
      <c r="J65" s="32">
        <v>98</v>
      </c>
      <c r="K65" s="32">
        <v>98</v>
      </c>
      <c r="L65" s="32" t="s">
        <v>640</v>
      </c>
      <c r="N65" s="54">
        <v>0.000848</v>
      </c>
      <c r="O65" s="32">
        <v>0.00070163</v>
      </c>
      <c r="P65" s="53">
        <f t="shared" si="0"/>
        <v>0.8273938679245283</v>
      </c>
      <c r="Q65" s="64">
        <v>0</v>
      </c>
      <c r="R65" s="65">
        <v>0</v>
      </c>
      <c r="S65" s="65">
        <v>0</v>
      </c>
      <c r="T65" s="65">
        <v>0</v>
      </c>
      <c r="U65" s="65">
        <v>1</v>
      </c>
      <c r="V65" s="32">
        <v>0</v>
      </c>
      <c r="W65" s="32">
        <v>0</v>
      </c>
      <c r="X65" s="32">
        <v>0</v>
      </c>
      <c r="Y65" s="32">
        <v>0.000848</v>
      </c>
      <c r="Z65" s="178">
        <v>0</v>
      </c>
      <c r="AA65" s="178">
        <v>0</v>
      </c>
      <c r="AB65" s="178">
        <v>0</v>
      </c>
      <c r="AC65" s="178">
        <v>0.00090537568</v>
      </c>
      <c r="AD65" s="178">
        <v>0.00090537568</v>
      </c>
      <c r="AE65" s="32">
        <v>1.023334</v>
      </c>
      <c r="AF65" s="89">
        <v>0.00092650171611712</v>
      </c>
      <c r="AG65" s="193">
        <v>1.09257277844</v>
      </c>
      <c r="AH65" s="95">
        <v>1.32049900391534</v>
      </c>
    </row>
    <row r="66" spans="1:34" ht="15">
      <c r="A66" s="32">
        <v>1</v>
      </c>
      <c r="B66" s="32" t="s">
        <v>546</v>
      </c>
      <c r="C66" s="32" t="s">
        <v>529</v>
      </c>
      <c r="D66" s="32">
        <v>61</v>
      </c>
      <c r="E66" s="32">
        <v>1061</v>
      </c>
      <c r="F66" s="32">
        <v>1</v>
      </c>
      <c r="G66" s="32">
        <v>2</v>
      </c>
      <c r="H66" s="32">
        <v>3</v>
      </c>
      <c r="I66" s="32">
        <v>2438.8</v>
      </c>
      <c r="J66" s="32">
        <v>98</v>
      </c>
      <c r="K66" s="32">
        <v>98</v>
      </c>
      <c r="L66" s="32" t="s">
        <v>640</v>
      </c>
      <c r="N66" s="54">
        <v>0.000848</v>
      </c>
      <c r="O66" s="32">
        <v>0.00064581</v>
      </c>
      <c r="P66" s="53">
        <f t="shared" si="0"/>
        <v>0.7615683962264151</v>
      </c>
      <c r="Q66" s="64">
        <v>0</v>
      </c>
      <c r="R66" s="65">
        <v>0</v>
      </c>
      <c r="S66" s="65">
        <v>0</v>
      </c>
      <c r="T66" s="65">
        <v>1</v>
      </c>
      <c r="U66" s="65">
        <v>0</v>
      </c>
      <c r="V66" s="32">
        <v>0</v>
      </c>
      <c r="W66" s="32">
        <v>0</v>
      </c>
      <c r="X66" s="32">
        <v>0.000848</v>
      </c>
      <c r="Y66" s="32">
        <v>0</v>
      </c>
      <c r="Z66" s="32">
        <v>0</v>
      </c>
      <c r="AA66" s="32">
        <v>0</v>
      </c>
      <c r="AB66" s="32">
        <v>0.000848</v>
      </c>
      <c r="AC66" s="32">
        <v>0</v>
      </c>
      <c r="AD66" s="84">
        <v>0.000848</v>
      </c>
      <c r="AE66" s="32">
        <v>0.54376</v>
      </c>
      <c r="AF66" s="89">
        <v>0.00046110848000000004</v>
      </c>
      <c r="AG66" s="193">
        <v>0.54376</v>
      </c>
      <c r="AH66" s="95">
        <v>0.7140002167820257</v>
      </c>
    </row>
    <row r="67" spans="1:34" ht="15">
      <c r="A67" s="32">
        <v>1</v>
      </c>
      <c r="B67" s="32" t="s">
        <v>546</v>
      </c>
      <c r="C67" s="32" t="s">
        <v>529</v>
      </c>
      <c r="D67" s="32">
        <v>62</v>
      </c>
      <c r="E67" s="32">
        <v>1062</v>
      </c>
      <c r="F67" s="32">
        <v>9</v>
      </c>
      <c r="G67" s="32">
        <v>1</v>
      </c>
      <c r="H67" s="32">
        <v>4</v>
      </c>
      <c r="I67" s="32">
        <v>347.2</v>
      </c>
      <c r="J67" s="32">
        <v>44</v>
      </c>
      <c r="K67" s="32">
        <v>80</v>
      </c>
      <c r="L67" s="32" t="s">
        <v>147</v>
      </c>
      <c r="N67" s="54">
        <v>0.001488</v>
      </c>
      <c r="O67" s="32">
        <v>0.00129019</v>
      </c>
      <c r="P67" s="53">
        <f t="shared" si="0"/>
        <v>0.8670631720430109</v>
      </c>
      <c r="Q67" s="64">
        <v>1</v>
      </c>
      <c r="R67" s="65">
        <v>1</v>
      </c>
      <c r="S67" s="65">
        <v>0</v>
      </c>
      <c r="T67" s="65">
        <v>0</v>
      </c>
      <c r="U67" s="65">
        <v>0</v>
      </c>
      <c r="V67" s="32">
        <v>0.001488</v>
      </c>
      <c r="W67" s="32">
        <v>0</v>
      </c>
      <c r="X67" s="32">
        <v>0</v>
      </c>
      <c r="Y67" s="32">
        <v>0</v>
      </c>
      <c r="Z67" s="178">
        <v>0.00087042048</v>
      </c>
      <c r="AA67" s="178">
        <v>0</v>
      </c>
      <c r="AB67" s="178">
        <v>0</v>
      </c>
      <c r="AC67" s="178">
        <v>0</v>
      </c>
      <c r="AD67" s="178">
        <v>0.00087042048</v>
      </c>
      <c r="AE67" s="32">
        <v>1.023334</v>
      </c>
      <c r="AF67" s="89">
        <v>0.00089073087148032</v>
      </c>
      <c r="AG67" s="193">
        <v>0.5986094566400001</v>
      </c>
      <c r="AH67" s="95">
        <v>0.6903873626987653</v>
      </c>
    </row>
    <row r="68" spans="1:34" ht="15">
      <c r="A68" s="32">
        <v>1</v>
      </c>
      <c r="B68" s="32" t="s">
        <v>546</v>
      </c>
      <c r="C68" s="32" t="s">
        <v>529</v>
      </c>
      <c r="D68" s="32">
        <v>63</v>
      </c>
      <c r="E68" s="32">
        <v>1063</v>
      </c>
      <c r="F68" s="32">
        <v>9</v>
      </c>
      <c r="G68" s="32">
        <v>1</v>
      </c>
      <c r="H68" s="32">
        <v>2</v>
      </c>
      <c r="I68" s="32">
        <v>510.6</v>
      </c>
      <c r="J68" s="32">
        <v>44</v>
      </c>
      <c r="K68" s="32">
        <v>83</v>
      </c>
      <c r="L68" s="32" t="s">
        <v>147</v>
      </c>
      <c r="N68" s="54">
        <v>0.002108</v>
      </c>
      <c r="O68" s="32">
        <v>0.00174414</v>
      </c>
      <c r="P68" s="53">
        <f t="shared" si="0"/>
        <v>0.8273908918406071</v>
      </c>
      <c r="Q68" s="64">
        <v>1</v>
      </c>
      <c r="R68" s="65">
        <v>0</v>
      </c>
      <c r="S68" s="195">
        <v>1</v>
      </c>
      <c r="T68" s="65">
        <v>0</v>
      </c>
      <c r="U68" s="65">
        <v>0</v>
      </c>
      <c r="V68" s="32">
        <v>0</v>
      </c>
      <c r="W68" s="32">
        <v>0.002108</v>
      </c>
      <c r="X68" s="32">
        <v>0</v>
      </c>
      <c r="Y68" s="32">
        <v>0</v>
      </c>
      <c r="Z68" s="178">
        <v>0</v>
      </c>
      <c r="AA68" s="178">
        <v>0.00612234872</v>
      </c>
      <c r="AB68" s="178">
        <v>0</v>
      </c>
      <c r="AC68" s="178">
        <v>0</v>
      </c>
      <c r="AD68" s="178">
        <v>0.00612234872</v>
      </c>
      <c r="AE68" s="32">
        <v>1.023334</v>
      </c>
      <c r="AF68" s="89">
        <v>0.00626520760503248</v>
      </c>
      <c r="AG68" s="194">
        <v>2.9721098695599997</v>
      </c>
      <c r="AH68" s="95">
        <v>3.592147192904515</v>
      </c>
    </row>
    <row r="69" spans="1:34" ht="15">
      <c r="A69" s="32">
        <v>1</v>
      </c>
      <c r="B69" s="32" t="s">
        <v>546</v>
      </c>
      <c r="C69" s="32" t="s">
        <v>529</v>
      </c>
      <c r="D69" s="32">
        <v>64</v>
      </c>
      <c r="E69" s="32">
        <v>1064</v>
      </c>
      <c r="F69" s="32">
        <v>9</v>
      </c>
      <c r="G69" s="32">
        <v>1</v>
      </c>
      <c r="H69" s="32">
        <v>3</v>
      </c>
      <c r="I69" s="32">
        <v>1007</v>
      </c>
      <c r="J69" s="32">
        <v>44</v>
      </c>
      <c r="K69" s="32">
        <v>80</v>
      </c>
      <c r="L69" s="32" t="s">
        <v>147</v>
      </c>
      <c r="N69" s="54">
        <v>0.000848</v>
      </c>
      <c r="O69" s="32">
        <v>0.00066047</v>
      </c>
      <c r="P69" s="53">
        <f t="shared" si="0"/>
        <v>0.7788561320754717</v>
      </c>
      <c r="Q69" s="64">
        <v>0</v>
      </c>
      <c r="R69" s="65">
        <v>0</v>
      </c>
      <c r="S69" s="65">
        <v>0</v>
      </c>
      <c r="T69" s="197">
        <v>1</v>
      </c>
      <c r="U69" s="65">
        <v>0</v>
      </c>
      <c r="V69" s="32">
        <v>0</v>
      </c>
      <c r="W69" s="32">
        <v>0</v>
      </c>
      <c r="X69" s="32">
        <v>0.000848</v>
      </c>
      <c r="Y69" s="32">
        <v>0</v>
      </c>
      <c r="Z69" s="178">
        <v>0</v>
      </c>
      <c r="AA69" s="178">
        <v>0</v>
      </c>
      <c r="AB69" s="178">
        <v>0.00024915088</v>
      </c>
      <c r="AC69" s="178">
        <v>0</v>
      </c>
      <c r="AD69" s="178">
        <v>0.00024915088</v>
      </c>
      <c r="AE69" s="32">
        <v>1.023334</v>
      </c>
      <c r="AF69" s="89">
        <v>0.00025496456663392</v>
      </c>
      <c r="AG69" s="196">
        <v>0.30066576254</v>
      </c>
      <c r="AH69" s="95">
        <v>0.3860350457006677</v>
      </c>
    </row>
    <row r="70" spans="1:34" ht="15">
      <c r="A70" s="32">
        <v>1</v>
      </c>
      <c r="B70" s="32" t="s">
        <v>546</v>
      </c>
      <c r="C70" s="32" t="s">
        <v>529</v>
      </c>
      <c r="D70" s="32">
        <v>65</v>
      </c>
      <c r="E70" s="32">
        <v>1065</v>
      </c>
      <c r="F70" s="32">
        <v>9</v>
      </c>
      <c r="G70" s="32">
        <v>1</v>
      </c>
      <c r="H70" s="32">
        <v>2</v>
      </c>
      <c r="I70" s="32">
        <v>991.9</v>
      </c>
      <c r="J70" s="32">
        <v>41</v>
      </c>
      <c r="K70" s="32">
        <v>82</v>
      </c>
      <c r="L70" s="32" t="s">
        <v>10</v>
      </c>
      <c r="N70" s="54">
        <v>0.002108</v>
      </c>
      <c r="O70" s="32">
        <v>0.00164183</v>
      </c>
      <c r="P70" s="53">
        <f aca="true" t="shared" si="1" ref="P70:P133">O70/N70</f>
        <v>0.7788567362428842</v>
      </c>
      <c r="Q70" s="64">
        <v>1</v>
      </c>
      <c r="R70" s="65">
        <v>1</v>
      </c>
      <c r="S70" s="65">
        <v>0</v>
      </c>
      <c r="T70" s="65">
        <v>0</v>
      </c>
      <c r="U70" s="65">
        <v>0</v>
      </c>
      <c r="V70" s="32">
        <v>0.002108</v>
      </c>
      <c r="W70" s="32">
        <v>0</v>
      </c>
      <c r="X70" s="32">
        <v>0</v>
      </c>
      <c r="Y70" s="32">
        <v>0</v>
      </c>
      <c r="Z70" s="178">
        <v>0.0012330956800000001</v>
      </c>
      <c r="AA70" s="178">
        <v>0</v>
      </c>
      <c r="AB70" s="178">
        <v>0</v>
      </c>
      <c r="AC70" s="178">
        <v>0</v>
      </c>
      <c r="AD70" s="178">
        <v>0.0012330956800000001</v>
      </c>
      <c r="AE70" s="32">
        <v>1.023334</v>
      </c>
      <c r="AF70" s="89">
        <v>0.00126186873459712</v>
      </c>
      <c r="AG70" s="193">
        <v>0.59860945664</v>
      </c>
      <c r="AH70" s="95">
        <v>0.7685745385314681</v>
      </c>
    </row>
    <row r="71" spans="1:34" ht="15">
      <c r="A71" s="32">
        <v>1</v>
      </c>
      <c r="B71" s="32" t="s">
        <v>546</v>
      </c>
      <c r="C71" s="32" t="s">
        <v>529</v>
      </c>
      <c r="D71" s="32">
        <v>66</v>
      </c>
      <c r="E71" s="32">
        <v>1066</v>
      </c>
      <c r="F71" s="32">
        <v>1</v>
      </c>
      <c r="G71" s="32">
        <v>1</v>
      </c>
      <c r="H71" s="32">
        <v>2</v>
      </c>
      <c r="I71" s="32">
        <v>648.4</v>
      </c>
      <c r="J71" s="32">
        <v>99</v>
      </c>
      <c r="K71" s="32">
        <v>99</v>
      </c>
      <c r="L71" s="32" t="s">
        <v>641</v>
      </c>
      <c r="N71" s="54">
        <v>0.002108</v>
      </c>
      <c r="O71" s="32">
        <v>0.00167749</v>
      </c>
      <c r="P71" s="53">
        <f t="shared" si="1"/>
        <v>0.7957732447817837</v>
      </c>
      <c r="Q71" s="64">
        <v>1</v>
      </c>
      <c r="R71" s="65">
        <v>0</v>
      </c>
      <c r="S71" s="65">
        <v>1</v>
      </c>
      <c r="T71" s="65">
        <v>0</v>
      </c>
      <c r="U71" s="65">
        <v>0</v>
      </c>
      <c r="V71" s="32">
        <v>0</v>
      </c>
      <c r="W71" s="32">
        <v>0.002108</v>
      </c>
      <c r="X71" s="32">
        <v>0</v>
      </c>
      <c r="Y71" s="32">
        <v>0</v>
      </c>
      <c r="Z71" s="32">
        <v>0</v>
      </c>
      <c r="AA71" s="32">
        <v>0.002108</v>
      </c>
      <c r="AB71" s="32">
        <v>0</v>
      </c>
      <c r="AC71" s="32">
        <v>0</v>
      </c>
      <c r="AD71" s="84">
        <v>0.002108</v>
      </c>
      <c r="AE71" s="32">
        <v>0.54376</v>
      </c>
      <c r="AF71" s="89">
        <v>0.0011462460800000002</v>
      </c>
      <c r="AG71" s="193">
        <v>0.54376</v>
      </c>
      <c r="AH71" s="95">
        <v>0.6833102313575641</v>
      </c>
    </row>
    <row r="72" spans="1:34" ht="15">
      <c r="A72" s="32">
        <v>1</v>
      </c>
      <c r="B72" s="32" t="s">
        <v>546</v>
      </c>
      <c r="C72" s="32" t="s">
        <v>529</v>
      </c>
      <c r="D72" s="32">
        <v>67</v>
      </c>
      <c r="E72" s="32">
        <v>1067</v>
      </c>
      <c r="F72" s="32">
        <v>9</v>
      </c>
      <c r="G72" s="32">
        <v>1</v>
      </c>
      <c r="H72" s="32">
        <v>2</v>
      </c>
      <c r="I72" s="32">
        <v>1821.1</v>
      </c>
      <c r="J72" s="32">
        <v>44</v>
      </c>
      <c r="K72" s="32">
        <v>80</v>
      </c>
      <c r="L72" s="32" t="s">
        <v>147</v>
      </c>
      <c r="N72" s="54">
        <v>0.002108</v>
      </c>
      <c r="O72" s="32">
        <v>0.00160539</v>
      </c>
      <c r="P72" s="53">
        <f t="shared" si="1"/>
        <v>0.7615702087286527</v>
      </c>
      <c r="Q72" s="64">
        <v>1</v>
      </c>
      <c r="R72" s="65">
        <v>1</v>
      </c>
      <c r="S72" s="65">
        <v>0</v>
      </c>
      <c r="T72" s="65">
        <v>0</v>
      </c>
      <c r="U72" s="65">
        <v>0</v>
      </c>
      <c r="V72" s="32">
        <v>0.002108</v>
      </c>
      <c r="W72" s="32">
        <v>0</v>
      </c>
      <c r="X72" s="32">
        <v>0</v>
      </c>
      <c r="Y72" s="32">
        <v>0</v>
      </c>
      <c r="Z72" s="178">
        <v>0.0012330956800000001</v>
      </c>
      <c r="AA72" s="178">
        <v>0</v>
      </c>
      <c r="AB72" s="178">
        <v>0</v>
      </c>
      <c r="AC72" s="178">
        <v>0</v>
      </c>
      <c r="AD72" s="178">
        <v>0.0012330956800000001</v>
      </c>
      <c r="AE72" s="32">
        <v>1.023334</v>
      </c>
      <c r="AF72" s="89">
        <v>0.00126186873459712</v>
      </c>
      <c r="AG72" s="193">
        <v>0.59860945664</v>
      </c>
      <c r="AH72" s="95">
        <v>0.786020054066065</v>
      </c>
    </row>
    <row r="73" spans="1:34" ht="15">
      <c r="A73" s="32">
        <v>1</v>
      </c>
      <c r="B73" s="32" t="s">
        <v>546</v>
      </c>
      <c r="C73" s="32" t="s">
        <v>529</v>
      </c>
      <c r="D73" s="32">
        <v>68</v>
      </c>
      <c r="E73" s="32">
        <v>1068</v>
      </c>
      <c r="F73" s="32">
        <v>1</v>
      </c>
      <c r="G73" s="32">
        <v>2</v>
      </c>
      <c r="H73" s="32">
        <v>3</v>
      </c>
      <c r="I73" s="32">
        <v>339.5</v>
      </c>
      <c r="J73" s="32">
        <v>98</v>
      </c>
      <c r="K73" s="32">
        <v>98</v>
      </c>
      <c r="L73" s="32" t="s">
        <v>640</v>
      </c>
      <c r="N73" s="54">
        <v>0.000848</v>
      </c>
      <c r="O73" s="32">
        <v>0.00073527</v>
      </c>
      <c r="P73" s="53">
        <f t="shared" si="1"/>
        <v>0.867063679245283</v>
      </c>
      <c r="Q73" s="64">
        <v>0</v>
      </c>
      <c r="R73" s="65">
        <v>0</v>
      </c>
      <c r="S73" s="65">
        <v>0</v>
      </c>
      <c r="T73" s="65">
        <v>0</v>
      </c>
      <c r="U73" s="65">
        <v>1</v>
      </c>
      <c r="V73" s="32">
        <v>0</v>
      </c>
      <c r="W73" s="32">
        <v>0</v>
      </c>
      <c r="X73" s="32">
        <v>0</v>
      </c>
      <c r="Y73" s="32">
        <v>0.000848</v>
      </c>
      <c r="Z73" s="32">
        <v>0</v>
      </c>
      <c r="AA73" s="32">
        <v>0</v>
      </c>
      <c r="AB73" s="32">
        <v>0</v>
      </c>
      <c r="AC73" s="32">
        <v>0.000848</v>
      </c>
      <c r="AD73" s="84">
        <v>0.000848</v>
      </c>
      <c r="AE73" s="32">
        <v>0.54376</v>
      </c>
      <c r="AF73" s="89">
        <v>0.00046110848000000004</v>
      </c>
      <c r="AG73" s="193">
        <v>0.54376</v>
      </c>
      <c r="AH73" s="95">
        <v>0.6271281026017654</v>
      </c>
    </row>
    <row r="74" spans="1:34" ht="15">
      <c r="A74" s="32">
        <v>1</v>
      </c>
      <c r="B74" s="32" t="s">
        <v>546</v>
      </c>
      <c r="C74" s="32" t="s">
        <v>529</v>
      </c>
      <c r="D74" s="32">
        <v>69</v>
      </c>
      <c r="E74" s="32">
        <v>1069</v>
      </c>
      <c r="F74" s="32">
        <v>9</v>
      </c>
      <c r="G74" s="32">
        <v>2</v>
      </c>
      <c r="H74" s="32">
        <v>3</v>
      </c>
      <c r="I74" s="32">
        <v>1992.7</v>
      </c>
      <c r="J74" s="32">
        <v>98</v>
      </c>
      <c r="K74" s="32">
        <v>98</v>
      </c>
      <c r="L74" s="32" t="s">
        <v>640</v>
      </c>
      <c r="N74" s="54">
        <v>0.000848</v>
      </c>
      <c r="O74" s="32">
        <v>0.00064581</v>
      </c>
      <c r="P74" s="53">
        <f t="shared" si="1"/>
        <v>0.7615683962264151</v>
      </c>
      <c r="Q74" s="64">
        <v>0</v>
      </c>
      <c r="R74" s="65">
        <v>0</v>
      </c>
      <c r="S74" s="65">
        <v>0</v>
      </c>
      <c r="T74" s="197">
        <v>1</v>
      </c>
      <c r="U74" s="65">
        <v>0</v>
      </c>
      <c r="V74" s="32">
        <v>0</v>
      </c>
      <c r="W74" s="32">
        <v>0</v>
      </c>
      <c r="X74" s="32">
        <v>0.000848</v>
      </c>
      <c r="Y74" s="32">
        <v>0</v>
      </c>
      <c r="Z74" s="178">
        <v>0</v>
      </c>
      <c r="AA74" s="178">
        <v>0</v>
      </c>
      <c r="AB74" s="178">
        <v>0.00024915088</v>
      </c>
      <c r="AC74" s="178">
        <v>0</v>
      </c>
      <c r="AD74" s="178">
        <v>0.00024915088</v>
      </c>
      <c r="AE74" s="32">
        <v>1.023334</v>
      </c>
      <c r="AF74" s="89">
        <v>0.00025496456663392</v>
      </c>
      <c r="AG74" s="196">
        <v>0.30066576254</v>
      </c>
      <c r="AH74" s="95">
        <v>0.39479810878419347</v>
      </c>
    </row>
    <row r="75" spans="1:34" ht="15">
      <c r="A75" s="32">
        <v>1</v>
      </c>
      <c r="B75" s="32" t="s">
        <v>546</v>
      </c>
      <c r="C75" s="32" t="s">
        <v>529</v>
      </c>
      <c r="D75" s="32">
        <v>70</v>
      </c>
      <c r="E75" s="32">
        <v>1070</v>
      </c>
      <c r="F75" s="32">
        <v>1</v>
      </c>
      <c r="G75" s="32">
        <v>1</v>
      </c>
      <c r="H75" s="32">
        <v>2</v>
      </c>
      <c r="I75" s="32">
        <v>4719.1</v>
      </c>
      <c r="J75" s="32">
        <v>8</v>
      </c>
      <c r="K75" s="32">
        <v>11</v>
      </c>
      <c r="L75" s="32" t="s">
        <v>287</v>
      </c>
      <c r="N75" s="54">
        <v>0.002108</v>
      </c>
      <c r="O75" s="32">
        <v>0.00160539</v>
      </c>
      <c r="P75" s="53">
        <f t="shared" si="1"/>
        <v>0.7615702087286527</v>
      </c>
      <c r="Q75" s="64">
        <v>1</v>
      </c>
      <c r="R75" s="65">
        <v>1</v>
      </c>
      <c r="S75" s="65">
        <v>0</v>
      </c>
      <c r="T75" s="65">
        <v>0</v>
      </c>
      <c r="U75" s="65">
        <v>0</v>
      </c>
      <c r="V75" s="32">
        <v>0.002108</v>
      </c>
      <c r="W75" s="32">
        <v>0</v>
      </c>
      <c r="X75" s="32">
        <v>0</v>
      </c>
      <c r="Y75" s="32">
        <v>0</v>
      </c>
      <c r="Z75" s="32">
        <v>0.002108</v>
      </c>
      <c r="AA75" s="32">
        <v>0</v>
      </c>
      <c r="AB75" s="32">
        <v>0</v>
      </c>
      <c r="AC75" s="32">
        <v>0</v>
      </c>
      <c r="AD75" s="84">
        <v>0.002108</v>
      </c>
      <c r="AE75" s="32">
        <v>0.54376</v>
      </c>
      <c r="AF75" s="89">
        <v>0.0011462460800000002</v>
      </c>
      <c r="AG75" s="193">
        <v>0.54376</v>
      </c>
      <c r="AH75" s="95">
        <v>0.7139985174941916</v>
      </c>
    </row>
    <row r="76" spans="1:34" ht="15">
      <c r="A76" s="32">
        <v>1</v>
      </c>
      <c r="B76" s="32" t="s">
        <v>546</v>
      </c>
      <c r="C76" s="32" t="s">
        <v>529</v>
      </c>
      <c r="D76" s="32">
        <v>71</v>
      </c>
      <c r="E76" s="32">
        <v>1071</v>
      </c>
      <c r="F76" s="32">
        <v>1</v>
      </c>
      <c r="G76" s="32">
        <v>1</v>
      </c>
      <c r="H76" s="32">
        <v>4</v>
      </c>
      <c r="I76" s="32">
        <v>624.8</v>
      </c>
      <c r="J76" s="32">
        <v>52</v>
      </c>
      <c r="K76" s="32">
        <v>94</v>
      </c>
      <c r="L76" s="32" t="s">
        <v>445</v>
      </c>
      <c r="N76" s="54">
        <v>0.001488</v>
      </c>
      <c r="O76" s="32">
        <v>0.00123116</v>
      </c>
      <c r="P76" s="53">
        <f t="shared" si="1"/>
        <v>0.8273924731182796</v>
      </c>
      <c r="Q76" s="64">
        <v>1</v>
      </c>
      <c r="R76" s="65">
        <v>0</v>
      </c>
      <c r="S76" s="65">
        <v>1</v>
      </c>
      <c r="T76" s="65">
        <v>0</v>
      </c>
      <c r="U76" s="65">
        <v>0</v>
      </c>
      <c r="V76" s="32">
        <v>0</v>
      </c>
      <c r="W76" s="32">
        <v>0.001488</v>
      </c>
      <c r="X76" s="32">
        <v>0</v>
      </c>
      <c r="Y76" s="32">
        <v>0</v>
      </c>
      <c r="Z76" s="32">
        <v>0</v>
      </c>
      <c r="AA76" s="32">
        <v>0.001488</v>
      </c>
      <c r="AB76" s="32">
        <v>0</v>
      </c>
      <c r="AC76" s="32">
        <v>0</v>
      </c>
      <c r="AD76" s="84">
        <v>0.001488</v>
      </c>
      <c r="AE76" s="32">
        <v>0.54376</v>
      </c>
      <c r="AF76" s="89">
        <v>0.00080911488</v>
      </c>
      <c r="AG76" s="193">
        <v>0.54376</v>
      </c>
      <c r="AH76" s="95">
        <v>0.6571971798953833</v>
      </c>
    </row>
    <row r="77" spans="1:34" ht="15">
      <c r="A77" s="32">
        <v>1</v>
      </c>
      <c r="B77" s="32" t="s">
        <v>546</v>
      </c>
      <c r="C77" s="32" t="s">
        <v>529</v>
      </c>
      <c r="D77" s="32">
        <v>72</v>
      </c>
      <c r="E77" s="32">
        <v>1072</v>
      </c>
      <c r="F77" s="32">
        <v>9</v>
      </c>
      <c r="G77" s="32">
        <v>1</v>
      </c>
      <c r="H77" s="32">
        <v>3</v>
      </c>
      <c r="I77" s="32">
        <v>1519.1</v>
      </c>
      <c r="J77" s="32">
        <v>40</v>
      </c>
      <c r="K77" s="32">
        <v>80</v>
      </c>
      <c r="L77" s="32" t="s">
        <v>9</v>
      </c>
      <c r="N77" s="54">
        <v>0.000848</v>
      </c>
      <c r="O77" s="32">
        <v>0.00066047</v>
      </c>
      <c r="P77" s="53">
        <f t="shared" si="1"/>
        <v>0.7788561320754717</v>
      </c>
      <c r="Q77" s="64">
        <v>1</v>
      </c>
      <c r="R77" s="65">
        <v>1</v>
      </c>
      <c r="S77" s="65">
        <v>0</v>
      </c>
      <c r="T77" s="65">
        <v>0</v>
      </c>
      <c r="U77" s="65">
        <v>0</v>
      </c>
      <c r="V77" s="32">
        <v>0.000848</v>
      </c>
      <c r="W77" s="32">
        <v>0</v>
      </c>
      <c r="X77" s="32">
        <v>0</v>
      </c>
      <c r="Y77" s="32">
        <v>0</v>
      </c>
      <c r="Z77" s="178">
        <v>0.00049604608</v>
      </c>
      <c r="AA77" s="178">
        <v>0</v>
      </c>
      <c r="AB77" s="178">
        <v>0</v>
      </c>
      <c r="AC77" s="178">
        <v>0</v>
      </c>
      <c r="AD77" s="178">
        <v>0.00049604608</v>
      </c>
      <c r="AE77" s="32">
        <v>1.023334</v>
      </c>
      <c r="AF77" s="89">
        <v>0.00050762081923072</v>
      </c>
      <c r="AG77" s="193">
        <v>0.59860945664</v>
      </c>
      <c r="AH77" s="95">
        <v>0.7685751347233334</v>
      </c>
    </row>
    <row r="78" spans="1:34" ht="15">
      <c r="A78" s="32">
        <v>1</v>
      </c>
      <c r="B78" s="32" t="s">
        <v>546</v>
      </c>
      <c r="C78" s="32" t="s">
        <v>529</v>
      </c>
      <c r="D78" s="32">
        <v>73</v>
      </c>
      <c r="E78" s="32">
        <v>1073</v>
      </c>
      <c r="F78" s="32">
        <v>9</v>
      </c>
      <c r="G78" s="32">
        <v>1</v>
      </c>
      <c r="H78" s="32">
        <v>4</v>
      </c>
      <c r="I78" s="32">
        <v>7425.3</v>
      </c>
      <c r="J78" s="32">
        <v>4</v>
      </c>
      <c r="K78" s="32">
        <v>10</v>
      </c>
      <c r="L78" s="32" t="s">
        <v>215</v>
      </c>
      <c r="N78" s="54">
        <v>0.001488</v>
      </c>
      <c r="O78" s="32">
        <v>0.00113322</v>
      </c>
      <c r="P78" s="53">
        <f t="shared" si="1"/>
        <v>0.7615725806451614</v>
      </c>
      <c r="Q78" s="64">
        <v>1</v>
      </c>
      <c r="R78" s="65">
        <v>1</v>
      </c>
      <c r="S78" s="65">
        <v>0</v>
      </c>
      <c r="T78" s="65">
        <v>0</v>
      </c>
      <c r="U78" s="65">
        <v>0</v>
      </c>
      <c r="V78" s="32">
        <v>0.001488</v>
      </c>
      <c r="W78" s="32">
        <v>0</v>
      </c>
      <c r="X78" s="32">
        <v>0</v>
      </c>
      <c r="Y78" s="32">
        <v>0</v>
      </c>
      <c r="Z78" s="178">
        <v>0.00087042048</v>
      </c>
      <c r="AA78" s="178">
        <v>0</v>
      </c>
      <c r="AB78" s="178">
        <v>0</v>
      </c>
      <c r="AC78" s="178">
        <v>0</v>
      </c>
      <c r="AD78" s="178">
        <v>0.00087042048</v>
      </c>
      <c r="AE78" s="32">
        <v>1.023334</v>
      </c>
      <c r="AF78" s="89">
        <v>0.00089073087148032</v>
      </c>
      <c r="AG78" s="193">
        <v>0.5986094566400001</v>
      </c>
      <c r="AH78" s="95">
        <v>0.7860176060079419</v>
      </c>
    </row>
    <row r="79" spans="1:34" ht="15">
      <c r="A79" s="32">
        <v>1</v>
      </c>
      <c r="B79" s="32" t="s">
        <v>546</v>
      </c>
      <c r="C79" s="32" t="s">
        <v>529</v>
      </c>
      <c r="D79" s="32">
        <v>74</v>
      </c>
      <c r="E79" s="32">
        <v>1074</v>
      </c>
      <c r="F79" s="32">
        <v>1</v>
      </c>
      <c r="G79" s="32">
        <v>1</v>
      </c>
      <c r="H79" s="32">
        <v>4</v>
      </c>
      <c r="I79" s="32">
        <v>16.2</v>
      </c>
      <c r="J79" s="32">
        <v>35</v>
      </c>
      <c r="K79" s="32">
        <v>30</v>
      </c>
      <c r="L79" s="32" t="s">
        <v>280</v>
      </c>
      <c r="N79" s="54">
        <v>0.001488</v>
      </c>
      <c r="O79" s="32">
        <v>0.00238214</v>
      </c>
      <c r="P79" s="53">
        <f t="shared" si="1"/>
        <v>1.6009005376344088</v>
      </c>
      <c r="Q79" s="64">
        <v>0</v>
      </c>
      <c r="R79" s="65">
        <v>0</v>
      </c>
      <c r="S79" s="65">
        <v>0</v>
      </c>
      <c r="T79" s="65">
        <v>0</v>
      </c>
      <c r="U79" s="65">
        <v>1</v>
      </c>
      <c r="V79" s="32">
        <v>0</v>
      </c>
      <c r="W79" s="32">
        <v>0</v>
      </c>
      <c r="X79" s="32">
        <v>0</v>
      </c>
      <c r="Y79" s="32">
        <v>0.001488</v>
      </c>
      <c r="Z79" s="32">
        <v>0</v>
      </c>
      <c r="AA79" s="32">
        <v>0</v>
      </c>
      <c r="AB79" s="32">
        <v>0</v>
      </c>
      <c r="AC79" s="32">
        <v>0.001488</v>
      </c>
      <c r="AD79" s="84">
        <v>0.001488</v>
      </c>
      <c r="AE79" s="32">
        <v>0.54376</v>
      </c>
      <c r="AF79" s="89">
        <v>0.00080911488</v>
      </c>
      <c r="AG79" s="193">
        <v>0.54376</v>
      </c>
      <c r="AH79" s="95">
        <v>0.339658827776705</v>
      </c>
    </row>
    <row r="80" spans="1:34" ht="15">
      <c r="A80" s="32">
        <v>1</v>
      </c>
      <c r="B80" s="32" t="s">
        <v>546</v>
      </c>
      <c r="C80" s="32" t="s">
        <v>529</v>
      </c>
      <c r="D80" s="32">
        <v>75</v>
      </c>
      <c r="E80" s="32">
        <v>1075</v>
      </c>
      <c r="F80" s="32">
        <v>1</v>
      </c>
      <c r="G80" s="32">
        <v>1</v>
      </c>
      <c r="H80" s="32">
        <v>4</v>
      </c>
      <c r="I80" s="32">
        <v>291.4</v>
      </c>
      <c r="J80" s="32">
        <v>21</v>
      </c>
      <c r="K80" s="32">
        <v>2</v>
      </c>
      <c r="L80" s="32" t="s">
        <v>350</v>
      </c>
      <c r="N80" s="54">
        <v>0.001488</v>
      </c>
      <c r="O80" s="32">
        <v>0.00129019</v>
      </c>
      <c r="P80" s="53">
        <f t="shared" si="1"/>
        <v>0.8670631720430109</v>
      </c>
      <c r="Q80" s="64">
        <v>0</v>
      </c>
      <c r="R80" s="65">
        <v>0</v>
      </c>
      <c r="S80" s="65">
        <v>0</v>
      </c>
      <c r="T80" s="65">
        <v>1</v>
      </c>
      <c r="U80" s="65">
        <v>0</v>
      </c>
      <c r="V80" s="32">
        <v>0</v>
      </c>
      <c r="W80" s="32">
        <v>0</v>
      </c>
      <c r="X80" s="32">
        <v>0.001488</v>
      </c>
      <c r="Y80" s="32">
        <v>0</v>
      </c>
      <c r="Z80" s="32">
        <v>0</v>
      </c>
      <c r="AA80" s="32">
        <v>0</v>
      </c>
      <c r="AB80" s="32">
        <v>0.001488</v>
      </c>
      <c r="AC80" s="32">
        <v>0</v>
      </c>
      <c r="AD80" s="84">
        <v>0.001488</v>
      </c>
      <c r="AE80" s="32">
        <v>0.54376</v>
      </c>
      <c r="AF80" s="89">
        <v>0.00080911488</v>
      </c>
      <c r="AG80" s="193">
        <v>0.54376</v>
      </c>
      <c r="AH80" s="95">
        <v>0.627128469450236</v>
      </c>
    </row>
    <row r="81" spans="1:34" ht="15">
      <c r="A81" s="32">
        <v>1</v>
      </c>
      <c r="B81" s="32" t="s">
        <v>546</v>
      </c>
      <c r="C81" s="32" t="s">
        <v>529</v>
      </c>
      <c r="D81" s="32">
        <v>76</v>
      </c>
      <c r="E81" s="32">
        <v>1076</v>
      </c>
      <c r="F81" s="32">
        <v>1</v>
      </c>
      <c r="G81" s="32">
        <v>1</v>
      </c>
      <c r="H81" s="32">
        <v>3</v>
      </c>
      <c r="I81" s="32">
        <v>5.5</v>
      </c>
      <c r="J81" s="32">
        <v>35</v>
      </c>
      <c r="K81" s="32">
        <v>30</v>
      </c>
      <c r="L81" s="32" t="s">
        <v>280</v>
      </c>
      <c r="N81" s="54">
        <v>0.000848</v>
      </c>
      <c r="O81" s="32">
        <v>0.00135756</v>
      </c>
      <c r="P81" s="53">
        <f t="shared" si="1"/>
        <v>1.6008962264150943</v>
      </c>
      <c r="Q81" s="64">
        <v>0</v>
      </c>
      <c r="R81" s="65">
        <v>0</v>
      </c>
      <c r="S81" s="65">
        <v>0</v>
      </c>
      <c r="T81" s="65">
        <v>0</v>
      </c>
      <c r="U81" s="65">
        <v>1</v>
      </c>
      <c r="V81" s="32">
        <v>0</v>
      </c>
      <c r="W81" s="32">
        <v>0</v>
      </c>
      <c r="X81" s="32">
        <v>0</v>
      </c>
      <c r="Y81" s="32">
        <v>0.000848</v>
      </c>
      <c r="Z81" s="32">
        <v>0</v>
      </c>
      <c r="AA81" s="32">
        <v>0</v>
      </c>
      <c r="AB81" s="32">
        <v>0</v>
      </c>
      <c r="AC81" s="32">
        <v>0.000848</v>
      </c>
      <c r="AD81" s="84">
        <v>0.000848</v>
      </c>
      <c r="AE81" s="32">
        <v>0.54376</v>
      </c>
      <c r="AF81" s="89">
        <v>0.00046110848000000004</v>
      </c>
      <c r="AG81" s="193">
        <v>0.54376</v>
      </c>
      <c r="AH81" s="95">
        <v>0.3396597424791538</v>
      </c>
    </row>
    <row r="82" spans="1:34" ht="15">
      <c r="A82" s="32">
        <v>1</v>
      </c>
      <c r="B82" s="32" t="s">
        <v>546</v>
      </c>
      <c r="C82" s="32" t="s">
        <v>529</v>
      </c>
      <c r="D82" s="32">
        <v>77</v>
      </c>
      <c r="E82" s="32">
        <v>1077</v>
      </c>
      <c r="F82" s="32">
        <v>1</v>
      </c>
      <c r="G82" s="32">
        <v>1</v>
      </c>
      <c r="H82" s="32">
        <v>2</v>
      </c>
      <c r="I82" s="32">
        <v>170.2</v>
      </c>
      <c r="J82" s="32">
        <v>33</v>
      </c>
      <c r="K82" s="32">
        <v>31</v>
      </c>
      <c r="L82" s="32" t="s">
        <v>101</v>
      </c>
      <c r="N82" s="54">
        <v>0.002108</v>
      </c>
      <c r="O82" s="32">
        <v>0.00214793</v>
      </c>
      <c r="P82" s="53">
        <f t="shared" si="1"/>
        <v>1.0189421252371917</v>
      </c>
      <c r="Q82" s="64">
        <v>1</v>
      </c>
      <c r="R82" s="65">
        <v>0</v>
      </c>
      <c r="S82" s="65">
        <v>1</v>
      </c>
      <c r="T82" s="65">
        <v>0</v>
      </c>
      <c r="U82" s="65">
        <v>0</v>
      </c>
      <c r="V82" s="32">
        <v>0</v>
      </c>
      <c r="W82" s="32">
        <v>0.002108</v>
      </c>
      <c r="X82" s="32">
        <v>0</v>
      </c>
      <c r="Y82" s="32">
        <v>0</v>
      </c>
      <c r="Z82" s="32">
        <v>0</v>
      </c>
      <c r="AA82" s="32">
        <v>0.002108</v>
      </c>
      <c r="AB82" s="32">
        <v>0</v>
      </c>
      <c r="AC82" s="32">
        <v>0</v>
      </c>
      <c r="AD82" s="84">
        <v>0.002108</v>
      </c>
      <c r="AE82" s="32">
        <v>0.54376</v>
      </c>
      <c r="AF82" s="89">
        <v>0.0011462460800000002</v>
      </c>
      <c r="AG82" s="193">
        <v>0.54376</v>
      </c>
      <c r="AH82" s="95">
        <v>0.5336515063340054</v>
      </c>
    </row>
    <row r="83" spans="1:34" ht="15">
      <c r="A83" s="32">
        <v>1</v>
      </c>
      <c r="B83" s="32" t="s">
        <v>546</v>
      </c>
      <c r="C83" s="32" t="s">
        <v>529</v>
      </c>
      <c r="D83" s="32">
        <v>78</v>
      </c>
      <c r="E83" s="32">
        <v>1078</v>
      </c>
      <c r="F83" s="32">
        <v>9</v>
      </c>
      <c r="G83" s="32">
        <v>1</v>
      </c>
      <c r="H83" s="32">
        <v>2</v>
      </c>
      <c r="I83" s="32">
        <v>814.8</v>
      </c>
      <c r="J83" s="32">
        <v>40</v>
      </c>
      <c r="K83" s="32">
        <v>80</v>
      </c>
      <c r="L83" s="32" t="s">
        <v>9</v>
      </c>
      <c r="N83" s="54">
        <v>0.002108</v>
      </c>
      <c r="O83" s="32">
        <v>0.00167749</v>
      </c>
      <c r="P83" s="53">
        <f t="shared" si="1"/>
        <v>0.7957732447817837</v>
      </c>
      <c r="Q83" s="64">
        <v>0</v>
      </c>
      <c r="R83" s="65">
        <v>0</v>
      </c>
      <c r="S83" s="65">
        <v>0</v>
      </c>
      <c r="T83" s="197">
        <v>1</v>
      </c>
      <c r="U83" s="65">
        <v>0</v>
      </c>
      <c r="V83" s="32">
        <v>0</v>
      </c>
      <c r="W83" s="32">
        <v>0</v>
      </c>
      <c r="X83" s="32">
        <v>0.002108</v>
      </c>
      <c r="Y83" s="32">
        <v>0</v>
      </c>
      <c r="Z83" s="178">
        <v>0</v>
      </c>
      <c r="AA83" s="178">
        <v>0</v>
      </c>
      <c r="AB83" s="178">
        <v>0.00061935148</v>
      </c>
      <c r="AC83" s="178">
        <v>0</v>
      </c>
      <c r="AD83" s="178">
        <v>0.00061935148</v>
      </c>
      <c r="AE83" s="32">
        <v>1.023334</v>
      </c>
      <c r="AF83" s="89">
        <v>0.00063380342743432</v>
      </c>
      <c r="AG83" s="196">
        <v>0.30066576254</v>
      </c>
      <c r="AH83" s="95">
        <v>0.37782843858045057</v>
      </c>
    </row>
    <row r="84" spans="1:34" ht="15">
      <c r="A84" s="32">
        <v>1</v>
      </c>
      <c r="B84" s="32" t="s">
        <v>546</v>
      </c>
      <c r="C84" s="32" t="s">
        <v>529</v>
      </c>
      <c r="D84" s="32">
        <v>79</v>
      </c>
      <c r="E84" s="32">
        <v>1079</v>
      </c>
      <c r="F84" s="32">
        <v>1</v>
      </c>
      <c r="G84" s="32">
        <v>1</v>
      </c>
      <c r="H84" s="32">
        <v>4</v>
      </c>
      <c r="I84" s="32">
        <v>1834.4</v>
      </c>
      <c r="J84" s="32">
        <v>65</v>
      </c>
      <c r="K84" s="32">
        <v>48</v>
      </c>
      <c r="L84" s="32" t="s">
        <v>742</v>
      </c>
      <c r="N84" s="54">
        <v>0.001488</v>
      </c>
      <c r="O84" s="32">
        <v>0.00113322</v>
      </c>
      <c r="P84" s="53">
        <f t="shared" si="1"/>
        <v>0.7615725806451614</v>
      </c>
      <c r="Q84" s="64">
        <v>1</v>
      </c>
      <c r="R84" s="65">
        <v>1</v>
      </c>
      <c r="S84" s="65">
        <v>0</v>
      </c>
      <c r="T84" s="65">
        <v>0</v>
      </c>
      <c r="U84" s="65">
        <v>0</v>
      </c>
      <c r="V84" s="32">
        <v>0.001488</v>
      </c>
      <c r="W84" s="32">
        <v>0</v>
      </c>
      <c r="X84" s="32">
        <v>0</v>
      </c>
      <c r="Y84" s="32">
        <v>0</v>
      </c>
      <c r="Z84" s="32">
        <v>0.001488</v>
      </c>
      <c r="AA84" s="32">
        <v>0</v>
      </c>
      <c r="AB84" s="32">
        <v>0</v>
      </c>
      <c r="AC84" s="32">
        <v>0</v>
      </c>
      <c r="AD84" s="84">
        <v>0.001488</v>
      </c>
      <c r="AE84" s="32">
        <v>0.54376</v>
      </c>
      <c r="AF84" s="89">
        <v>0.00080911488</v>
      </c>
      <c r="AG84" s="193">
        <v>0.54376</v>
      </c>
      <c r="AH84" s="95">
        <v>0.7139962937470218</v>
      </c>
    </row>
    <row r="85" spans="1:34" ht="15">
      <c r="A85" s="32">
        <v>1</v>
      </c>
      <c r="B85" s="32" t="s">
        <v>546</v>
      </c>
      <c r="C85" s="32" t="s">
        <v>529</v>
      </c>
      <c r="D85" s="32">
        <v>80</v>
      </c>
      <c r="E85" s="32">
        <v>1080</v>
      </c>
      <c r="F85" s="32">
        <v>9</v>
      </c>
      <c r="G85" s="32">
        <v>1</v>
      </c>
      <c r="H85" s="32">
        <v>2</v>
      </c>
      <c r="I85" s="32">
        <v>106.6</v>
      </c>
      <c r="J85" s="32">
        <v>40</v>
      </c>
      <c r="K85" s="32">
        <v>83</v>
      </c>
      <c r="L85" s="32" t="s">
        <v>9</v>
      </c>
      <c r="N85" s="54">
        <v>0.002108</v>
      </c>
      <c r="O85" s="32">
        <v>0.00214793</v>
      </c>
      <c r="P85" s="53">
        <f t="shared" si="1"/>
        <v>1.0189421252371917</v>
      </c>
      <c r="Q85" s="64">
        <v>1</v>
      </c>
      <c r="R85" s="65">
        <v>0</v>
      </c>
      <c r="S85" s="195">
        <v>1</v>
      </c>
      <c r="T85" s="65">
        <v>0</v>
      </c>
      <c r="U85" s="65">
        <v>0</v>
      </c>
      <c r="V85" s="32">
        <v>0</v>
      </c>
      <c r="W85" s="32">
        <v>0.002108</v>
      </c>
      <c r="X85" s="32">
        <v>0</v>
      </c>
      <c r="Y85" s="32">
        <v>0</v>
      </c>
      <c r="Z85" s="178">
        <v>0</v>
      </c>
      <c r="AA85" s="178">
        <v>0.00612234872</v>
      </c>
      <c r="AB85" s="178">
        <v>0</v>
      </c>
      <c r="AC85" s="178">
        <v>0</v>
      </c>
      <c r="AD85" s="178">
        <v>0.00612234872</v>
      </c>
      <c r="AE85" s="32">
        <v>1.023334</v>
      </c>
      <c r="AF85" s="89">
        <v>0.00626520760503248</v>
      </c>
      <c r="AG85" s="194">
        <v>2.9721098695599997</v>
      </c>
      <c r="AH85" s="95">
        <v>2.916858372960236</v>
      </c>
    </row>
    <row r="86" spans="1:34" ht="15">
      <c r="A86" s="32">
        <v>1</v>
      </c>
      <c r="B86" s="32" t="s">
        <v>546</v>
      </c>
      <c r="C86" s="32" t="s">
        <v>529</v>
      </c>
      <c r="D86" s="32">
        <v>81</v>
      </c>
      <c r="E86" s="32">
        <v>1081</v>
      </c>
      <c r="F86" s="32">
        <v>1</v>
      </c>
      <c r="G86" s="32">
        <v>1</v>
      </c>
      <c r="H86" s="32">
        <v>3</v>
      </c>
      <c r="I86" s="32">
        <v>4175.5</v>
      </c>
      <c r="J86" s="32">
        <v>40</v>
      </c>
      <c r="K86" s="32">
        <v>80</v>
      </c>
      <c r="L86" s="32" t="s">
        <v>9</v>
      </c>
      <c r="N86" s="54">
        <v>0.000848</v>
      </c>
      <c r="O86" s="32">
        <v>0.00064581</v>
      </c>
      <c r="P86" s="53">
        <f t="shared" si="1"/>
        <v>0.7615683962264151</v>
      </c>
      <c r="Q86" s="64">
        <v>1</v>
      </c>
      <c r="R86" s="65">
        <v>1</v>
      </c>
      <c r="S86" s="65">
        <v>0</v>
      </c>
      <c r="T86" s="65">
        <v>0</v>
      </c>
      <c r="U86" s="65">
        <v>0</v>
      </c>
      <c r="V86" s="32">
        <v>0.000848</v>
      </c>
      <c r="W86" s="32">
        <v>0</v>
      </c>
      <c r="X86" s="32">
        <v>0</v>
      </c>
      <c r="Y86" s="32">
        <v>0</v>
      </c>
      <c r="Z86" s="32">
        <v>0.000848</v>
      </c>
      <c r="AA86" s="32">
        <v>0</v>
      </c>
      <c r="AB86" s="32">
        <v>0</v>
      </c>
      <c r="AC86" s="32">
        <v>0</v>
      </c>
      <c r="AD86" s="84">
        <v>0.000848</v>
      </c>
      <c r="AE86" s="32">
        <v>0.54376</v>
      </c>
      <c r="AF86" s="89">
        <v>0.00046110848000000004</v>
      </c>
      <c r="AG86" s="193">
        <v>0.54376</v>
      </c>
      <c r="AH86" s="95">
        <v>0.7140002167820257</v>
      </c>
    </row>
    <row r="87" spans="1:34" ht="15">
      <c r="A87" s="32">
        <v>1</v>
      </c>
      <c r="B87" s="32" t="s">
        <v>546</v>
      </c>
      <c r="C87" s="32" t="s">
        <v>529</v>
      </c>
      <c r="D87" s="32">
        <v>82</v>
      </c>
      <c r="E87" s="32">
        <v>1082</v>
      </c>
      <c r="F87" s="32">
        <v>1</v>
      </c>
      <c r="G87" s="32">
        <v>1</v>
      </c>
      <c r="H87" s="32">
        <v>2</v>
      </c>
      <c r="I87" s="32">
        <v>159.5</v>
      </c>
      <c r="J87" s="32">
        <v>40</v>
      </c>
      <c r="K87" s="32">
        <v>80</v>
      </c>
      <c r="L87" s="32" t="s">
        <v>9</v>
      </c>
      <c r="N87" s="54">
        <v>0.002108</v>
      </c>
      <c r="O87" s="32">
        <v>0.00214793</v>
      </c>
      <c r="P87" s="53">
        <f t="shared" si="1"/>
        <v>1.0189421252371917</v>
      </c>
      <c r="Q87" s="64">
        <v>0</v>
      </c>
      <c r="R87" s="65">
        <v>0</v>
      </c>
      <c r="S87" s="65">
        <v>0</v>
      </c>
      <c r="T87" s="65">
        <v>1</v>
      </c>
      <c r="U87" s="65">
        <v>0</v>
      </c>
      <c r="V87" s="32">
        <v>0</v>
      </c>
      <c r="W87" s="32">
        <v>0</v>
      </c>
      <c r="X87" s="32">
        <v>0.002108</v>
      </c>
      <c r="Y87" s="32">
        <v>0</v>
      </c>
      <c r="Z87" s="32">
        <v>0</v>
      </c>
      <c r="AA87" s="32">
        <v>0</v>
      </c>
      <c r="AB87" s="32">
        <v>0.002108</v>
      </c>
      <c r="AC87" s="32">
        <v>0</v>
      </c>
      <c r="AD87" s="84">
        <v>0.002108</v>
      </c>
      <c r="AE87" s="32">
        <v>0.54376</v>
      </c>
      <c r="AF87" s="89">
        <v>0.0011462460800000002</v>
      </c>
      <c r="AG87" s="193">
        <v>0.54376</v>
      </c>
      <c r="AH87" s="95">
        <v>0.5336515063340054</v>
      </c>
    </row>
    <row r="88" spans="1:34" ht="15">
      <c r="A88" s="32">
        <v>1</v>
      </c>
      <c r="B88" s="32" t="s">
        <v>546</v>
      </c>
      <c r="C88" s="32" t="s">
        <v>529</v>
      </c>
      <c r="D88" s="32">
        <v>83</v>
      </c>
      <c r="E88" s="32">
        <v>1083</v>
      </c>
      <c r="F88" s="32">
        <v>1</v>
      </c>
      <c r="G88" s="32">
        <v>1</v>
      </c>
      <c r="H88" s="32">
        <v>2</v>
      </c>
      <c r="I88" s="32">
        <v>367.9</v>
      </c>
      <c r="J88" s="32">
        <v>40</v>
      </c>
      <c r="K88" s="32">
        <v>80</v>
      </c>
      <c r="L88" s="32" t="s">
        <v>9</v>
      </c>
      <c r="N88" s="54">
        <v>0.002108</v>
      </c>
      <c r="O88" s="32">
        <v>0.00182776</v>
      </c>
      <c r="P88" s="53">
        <f t="shared" si="1"/>
        <v>0.8670588235294118</v>
      </c>
      <c r="Q88" s="64">
        <v>1</v>
      </c>
      <c r="R88" s="65">
        <v>1</v>
      </c>
      <c r="S88" s="65">
        <v>0</v>
      </c>
      <c r="T88" s="65">
        <v>0</v>
      </c>
      <c r="U88" s="65">
        <v>0</v>
      </c>
      <c r="V88" s="32">
        <v>0.002108</v>
      </c>
      <c r="W88" s="32">
        <v>0</v>
      </c>
      <c r="X88" s="32">
        <v>0</v>
      </c>
      <c r="Y88" s="32">
        <v>0</v>
      </c>
      <c r="Z88" s="32">
        <v>0.002108</v>
      </c>
      <c r="AA88" s="32">
        <v>0</v>
      </c>
      <c r="AB88" s="32">
        <v>0</v>
      </c>
      <c r="AC88" s="32">
        <v>0</v>
      </c>
      <c r="AD88" s="84">
        <v>0.002108</v>
      </c>
      <c r="AE88" s="32">
        <v>0.54376</v>
      </c>
      <c r="AF88" s="89">
        <v>0.0011462460800000002</v>
      </c>
      <c r="AG88" s="193">
        <v>0.54376</v>
      </c>
      <c r="AH88" s="95">
        <v>0.6271316146540028</v>
      </c>
    </row>
    <row r="89" spans="1:34" ht="15">
      <c r="A89" s="32">
        <v>1</v>
      </c>
      <c r="B89" s="32" t="s">
        <v>546</v>
      </c>
      <c r="C89" s="32" t="s">
        <v>529</v>
      </c>
      <c r="D89" s="32">
        <v>84</v>
      </c>
      <c r="E89" s="32">
        <v>1084</v>
      </c>
      <c r="F89" s="32">
        <v>1</v>
      </c>
      <c r="G89" s="32">
        <v>1</v>
      </c>
      <c r="H89" s="32">
        <v>4</v>
      </c>
      <c r="I89" s="32">
        <v>354.9</v>
      </c>
      <c r="J89" s="32">
        <v>84</v>
      </c>
      <c r="K89" s="32">
        <v>64</v>
      </c>
      <c r="L89" s="32" t="s">
        <v>447</v>
      </c>
      <c r="N89" s="54">
        <v>0.001488</v>
      </c>
      <c r="O89" s="32">
        <v>0.00129019</v>
      </c>
      <c r="P89" s="53">
        <f t="shared" si="1"/>
        <v>0.8670631720430109</v>
      </c>
      <c r="Q89" s="64">
        <v>0</v>
      </c>
      <c r="R89" s="65">
        <v>0</v>
      </c>
      <c r="S89" s="65">
        <v>0</v>
      </c>
      <c r="T89" s="65">
        <v>1</v>
      </c>
      <c r="U89" s="65">
        <v>0</v>
      </c>
      <c r="V89" s="32">
        <v>0</v>
      </c>
      <c r="W89" s="32">
        <v>0</v>
      </c>
      <c r="X89" s="32">
        <v>0.001488</v>
      </c>
      <c r="Y89" s="32">
        <v>0</v>
      </c>
      <c r="Z89" s="32">
        <v>0</v>
      </c>
      <c r="AA89" s="32">
        <v>0</v>
      </c>
      <c r="AB89" s="32">
        <v>0.001488</v>
      </c>
      <c r="AC89" s="32">
        <v>0</v>
      </c>
      <c r="AD89" s="84">
        <v>0.001488</v>
      </c>
      <c r="AE89" s="32">
        <v>0.54376</v>
      </c>
      <c r="AF89" s="89">
        <v>0.00080911488</v>
      </c>
      <c r="AG89" s="193">
        <v>0.54376</v>
      </c>
      <c r="AH89" s="95">
        <v>0.627128469450236</v>
      </c>
    </row>
    <row r="90" spans="1:34" ht="15">
      <c r="A90" s="32">
        <v>71</v>
      </c>
      <c r="B90" s="32" t="s">
        <v>294</v>
      </c>
      <c r="C90" s="32" t="s">
        <v>530</v>
      </c>
      <c r="D90" s="32">
        <v>1</v>
      </c>
      <c r="E90" s="32">
        <v>71001</v>
      </c>
      <c r="F90" s="32">
        <v>9</v>
      </c>
      <c r="G90" s="32">
        <v>1</v>
      </c>
      <c r="H90" s="32">
        <v>4</v>
      </c>
      <c r="I90" s="32">
        <v>13.6</v>
      </c>
      <c r="J90" s="32">
        <v>40</v>
      </c>
      <c r="K90" s="32">
        <v>80</v>
      </c>
      <c r="L90" s="32" t="s">
        <v>9</v>
      </c>
      <c r="N90" s="54">
        <v>0.003289</v>
      </c>
      <c r="O90" s="32">
        <v>0.00526536</v>
      </c>
      <c r="P90" s="53">
        <f t="shared" si="1"/>
        <v>1.6008999695956219</v>
      </c>
      <c r="Q90" s="64">
        <v>0</v>
      </c>
      <c r="R90" s="65">
        <v>0</v>
      </c>
      <c r="S90" s="65">
        <v>0</v>
      </c>
      <c r="T90" s="65">
        <v>0</v>
      </c>
      <c r="U90" s="65">
        <v>1</v>
      </c>
      <c r="V90" s="32">
        <v>0</v>
      </c>
      <c r="W90" s="32">
        <v>0</v>
      </c>
      <c r="X90" s="32">
        <v>0</v>
      </c>
      <c r="Y90" s="32">
        <v>0.003289</v>
      </c>
      <c r="Z90" s="88">
        <v>0</v>
      </c>
      <c r="AA90" s="88">
        <v>0</v>
      </c>
      <c r="AB90" s="88">
        <v>0</v>
      </c>
      <c r="AC90" s="88">
        <v>0.00351153374</v>
      </c>
      <c r="AD90" s="88">
        <v>0.00351153374</v>
      </c>
      <c r="AE90" s="32">
        <v>1.023334</v>
      </c>
      <c r="AF90" s="89">
        <v>0.0035934718682891597</v>
      </c>
      <c r="AG90" s="193">
        <v>1.09257277844</v>
      </c>
      <c r="AH90" s="95">
        <v>0.6824741078082334</v>
      </c>
    </row>
    <row r="91" spans="1:34" ht="15">
      <c r="A91" s="32">
        <v>71</v>
      </c>
      <c r="B91" s="32" t="s">
        <v>294</v>
      </c>
      <c r="C91" s="32" t="s">
        <v>530</v>
      </c>
      <c r="D91" s="32">
        <v>2</v>
      </c>
      <c r="E91" s="32">
        <v>71002</v>
      </c>
      <c r="F91" s="32">
        <v>9</v>
      </c>
      <c r="G91" s="32">
        <v>1</v>
      </c>
      <c r="H91" s="32">
        <v>4</v>
      </c>
      <c r="I91" s="32">
        <v>121</v>
      </c>
      <c r="J91" s="32">
        <v>44</v>
      </c>
      <c r="K91" s="32">
        <v>80</v>
      </c>
      <c r="L91" s="32" t="s">
        <v>147</v>
      </c>
      <c r="N91" s="54">
        <v>0.003289</v>
      </c>
      <c r="O91" s="32">
        <v>0.00335129</v>
      </c>
      <c r="P91" s="53">
        <f t="shared" si="1"/>
        <v>1.0189388871997567</v>
      </c>
      <c r="Q91" s="64">
        <v>0</v>
      </c>
      <c r="R91" s="65">
        <v>0</v>
      </c>
      <c r="S91" s="65">
        <v>0</v>
      </c>
      <c r="T91" s="197">
        <v>1</v>
      </c>
      <c r="U91" s="65">
        <v>0</v>
      </c>
      <c r="V91" s="32">
        <v>0</v>
      </c>
      <c r="W91" s="32">
        <v>0</v>
      </c>
      <c r="X91" s="32">
        <v>0.003289</v>
      </c>
      <c r="Y91" s="32">
        <v>0</v>
      </c>
      <c r="Z91" s="88">
        <v>0</v>
      </c>
      <c r="AA91" s="88">
        <v>0</v>
      </c>
      <c r="AB91" s="88">
        <v>0.00096634109</v>
      </c>
      <c r="AC91" s="88">
        <v>0</v>
      </c>
      <c r="AD91" s="88">
        <v>0.00096634109</v>
      </c>
      <c r="AE91" s="32">
        <v>1.023334</v>
      </c>
      <c r="AF91" s="89">
        <v>0.0009888896929940599</v>
      </c>
      <c r="AG91" s="196">
        <v>0.30066576254</v>
      </c>
      <c r="AH91" s="95">
        <v>0.29507732634121786</v>
      </c>
    </row>
    <row r="92" spans="1:34" ht="15">
      <c r="A92" s="32">
        <v>71</v>
      </c>
      <c r="B92" s="32" t="s">
        <v>294</v>
      </c>
      <c r="C92" s="32" t="s">
        <v>530</v>
      </c>
      <c r="D92" s="32">
        <v>3</v>
      </c>
      <c r="E92" s="32">
        <v>71003</v>
      </c>
      <c r="F92" s="32">
        <v>9</v>
      </c>
      <c r="G92" s="32">
        <v>2</v>
      </c>
      <c r="H92" s="32">
        <v>3</v>
      </c>
      <c r="I92" s="32">
        <v>14.3</v>
      </c>
      <c r="J92" s="32">
        <v>98</v>
      </c>
      <c r="K92" s="32">
        <v>98</v>
      </c>
      <c r="L92" s="32" t="s">
        <v>640</v>
      </c>
      <c r="N92" s="54">
        <v>0.001337</v>
      </c>
      <c r="O92" s="32">
        <v>0.0021404</v>
      </c>
      <c r="P92" s="53">
        <f t="shared" si="1"/>
        <v>1.6008975317875842</v>
      </c>
      <c r="Q92" s="64">
        <v>0</v>
      </c>
      <c r="R92" s="65">
        <v>0</v>
      </c>
      <c r="S92" s="65">
        <v>0</v>
      </c>
      <c r="T92" s="197">
        <v>1</v>
      </c>
      <c r="U92" s="65">
        <v>0</v>
      </c>
      <c r="V92" s="32">
        <v>0</v>
      </c>
      <c r="W92" s="32">
        <v>0</v>
      </c>
      <c r="X92" s="32">
        <v>0.001337</v>
      </c>
      <c r="Y92" s="32">
        <v>0</v>
      </c>
      <c r="Z92" s="88">
        <v>0</v>
      </c>
      <c r="AA92" s="88">
        <v>0</v>
      </c>
      <c r="AB92" s="88">
        <v>0.00039282397000000007</v>
      </c>
      <c r="AC92" s="88">
        <v>0</v>
      </c>
      <c r="AD92" s="88">
        <v>0.00039282397000000007</v>
      </c>
      <c r="AE92" s="32">
        <v>1.023334</v>
      </c>
      <c r="AF92" s="89">
        <v>0.00040199012451598006</v>
      </c>
      <c r="AG92" s="196">
        <v>0.30066576254000005</v>
      </c>
      <c r="AH92" s="95">
        <v>0.18781074776489443</v>
      </c>
    </row>
    <row r="93" spans="1:34" ht="15">
      <c r="A93" s="32">
        <v>71</v>
      </c>
      <c r="B93" s="32" t="s">
        <v>294</v>
      </c>
      <c r="C93" s="32" t="s">
        <v>530</v>
      </c>
      <c r="D93" s="32">
        <v>4</v>
      </c>
      <c r="E93" s="32">
        <v>71004</v>
      </c>
      <c r="F93" s="32">
        <v>9</v>
      </c>
      <c r="G93" s="32">
        <v>1</v>
      </c>
      <c r="H93" s="32">
        <v>3</v>
      </c>
      <c r="I93" s="32">
        <v>299.7</v>
      </c>
      <c r="J93" s="32">
        <v>40</v>
      </c>
      <c r="K93" s="32">
        <v>80</v>
      </c>
      <c r="L93" s="32" t="s">
        <v>9</v>
      </c>
      <c r="N93" s="54">
        <v>0.001337</v>
      </c>
      <c r="O93" s="32">
        <v>0.00115926</v>
      </c>
      <c r="P93" s="53">
        <f t="shared" si="1"/>
        <v>0.8670605833956619</v>
      </c>
      <c r="Q93" s="64">
        <v>1</v>
      </c>
      <c r="R93" s="65">
        <v>1</v>
      </c>
      <c r="S93" s="65">
        <v>0</v>
      </c>
      <c r="T93" s="65">
        <v>0</v>
      </c>
      <c r="U93" s="65">
        <v>0</v>
      </c>
      <c r="V93" s="32">
        <v>0.001337</v>
      </c>
      <c r="W93" s="32">
        <v>0</v>
      </c>
      <c r="X93" s="32">
        <v>0</v>
      </c>
      <c r="Y93" s="32">
        <v>0</v>
      </c>
      <c r="Z93" s="88">
        <v>0.0007820915200000001</v>
      </c>
      <c r="AA93" s="88">
        <v>0</v>
      </c>
      <c r="AB93" s="88">
        <v>0</v>
      </c>
      <c r="AC93" s="88">
        <v>0</v>
      </c>
      <c r="AD93" s="88">
        <v>0.0007820915200000001</v>
      </c>
      <c r="AE93" s="32">
        <v>1.023334</v>
      </c>
      <c r="AF93" s="89">
        <v>0.0008003408435276801</v>
      </c>
      <c r="AG93" s="193">
        <v>0.59860945664</v>
      </c>
      <c r="AH93" s="95">
        <v>0.6903894238804755</v>
      </c>
    </row>
    <row r="94" spans="1:34" ht="15">
      <c r="A94" s="32">
        <v>71</v>
      </c>
      <c r="B94" s="32" t="s">
        <v>294</v>
      </c>
      <c r="C94" s="32" t="s">
        <v>530</v>
      </c>
      <c r="D94" s="32">
        <v>5</v>
      </c>
      <c r="E94" s="32">
        <v>71005</v>
      </c>
      <c r="F94" s="32">
        <v>9</v>
      </c>
      <c r="G94" s="32">
        <v>1</v>
      </c>
      <c r="H94" s="32">
        <v>4</v>
      </c>
      <c r="I94" s="32">
        <v>11</v>
      </c>
      <c r="J94" s="32">
        <v>99</v>
      </c>
      <c r="K94" s="32">
        <v>99</v>
      </c>
      <c r="L94" s="32" t="s">
        <v>641</v>
      </c>
      <c r="N94" s="54">
        <v>0.003289</v>
      </c>
      <c r="O94" s="32">
        <v>0.00526536</v>
      </c>
      <c r="P94" s="53">
        <f t="shared" si="1"/>
        <v>1.6008999695956219</v>
      </c>
      <c r="Q94" s="64">
        <v>0</v>
      </c>
      <c r="R94" s="65">
        <v>0</v>
      </c>
      <c r="S94" s="65">
        <v>0</v>
      </c>
      <c r="T94" s="65">
        <v>0</v>
      </c>
      <c r="U94" s="65">
        <v>1</v>
      </c>
      <c r="V94" s="32">
        <v>0</v>
      </c>
      <c r="W94" s="32">
        <v>0</v>
      </c>
      <c r="X94" s="32">
        <v>0</v>
      </c>
      <c r="Y94" s="32">
        <v>0.003289</v>
      </c>
      <c r="Z94" s="88">
        <v>0</v>
      </c>
      <c r="AA94" s="88">
        <v>0</v>
      </c>
      <c r="AB94" s="88">
        <v>0</v>
      </c>
      <c r="AC94" s="88">
        <v>0.00351153374</v>
      </c>
      <c r="AD94" s="88">
        <v>0.00351153374</v>
      </c>
      <c r="AE94" s="32">
        <v>1.023334</v>
      </c>
      <c r="AF94" s="89">
        <v>0.0035934718682891597</v>
      </c>
      <c r="AG94" s="193">
        <v>1.09257277844</v>
      </c>
      <c r="AH94" s="95">
        <v>0.6824741078082334</v>
      </c>
    </row>
    <row r="95" spans="1:34" ht="15">
      <c r="A95" s="32">
        <v>71</v>
      </c>
      <c r="B95" s="32" t="s">
        <v>294</v>
      </c>
      <c r="C95" s="32" t="s">
        <v>530</v>
      </c>
      <c r="D95" s="32">
        <v>6</v>
      </c>
      <c r="E95" s="32">
        <v>71006</v>
      </c>
      <c r="F95" s="32">
        <v>9</v>
      </c>
      <c r="G95" s="32">
        <v>1</v>
      </c>
      <c r="H95" s="32">
        <v>3</v>
      </c>
      <c r="I95" s="32">
        <v>244.2</v>
      </c>
      <c r="J95" s="32">
        <v>40</v>
      </c>
      <c r="K95" s="32">
        <v>80</v>
      </c>
      <c r="L95" s="32" t="s">
        <v>9</v>
      </c>
      <c r="N95" s="54">
        <v>0.001337</v>
      </c>
      <c r="O95" s="32">
        <v>0.00124316</v>
      </c>
      <c r="P95" s="53">
        <f t="shared" si="1"/>
        <v>0.92981301421092</v>
      </c>
      <c r="Q95" s="64">
        <v>0</v>
      </c>
      <c r="R95" s="65">
        <v>0</v>
      </c>
      <c r="S95" s="65">
        <v>0</v>
      </c>
      <c r="T95" s="197">
        <v>1</v>
      </c>
      <c r="U95" s="65">
        <v>0</v>
      </c>
      <c r="V95" s="32">
        <v>0</v>
      </c>
      <c r="W95" s="32">
        <v>0</v>
      </c>
      <c r="X95" s="32">
        <v>0.001337</v>
      </c>
      <c r="Y95" s="32">
        <v>0</v>
      </c>
      <c r="Z95" s="88">
        <v>0</v>
      </c>
      <c r="AA95" s="88">
        <v>0</v>
      </c>
      <c r="AB95" s="88">
        <v>0.00039282397000000007</v>
      </c>
      <c r="AC95" s="88">
        <v>0</v>
      </c>
      <c r="AD95" s="88">
        <v>0.00039282397000000007</v>
      </c>
      <c r="AE95" s="32">
        <v>1.023334</v>
      </c>
      <c r="AF95" s="89">
        <v>0.00040199012451598006</v>
      </c>
      <c r="AG95" s="196">
        <v>0.30066576254000005</v>
      </c>
      <c r="AH95" s="95">
        <v>0.32336153392642947</v>
      </c>
    </row>
    <row r="96" spans="1:34" ht="15">
      <c r="A96" s="32">
        <v>71</v>
      </c>
      <c r="B96" s="32" t="s">
        <v>294</v>
      </c>
      <c r="C96" s="32" t="s">
        <v>530</v>
      </c>
      <c r="D96" s="32">
        <v>7</v>
      </c>
      <c r="E96" s="32">
        <v>71007</v>
      </c>
      <c r="F96" s="32">
        <v>9</v>
      </c>
      <c r="G96" s="32">
        <v>1</v>
      </c>
      <c r="H96" s="32">
        <v>3</v>
      </c>
      <c r="I96" s="32">
        <v>4</v>
      </c>
      <c r="J96" s="32">
        <v>40</v>
      </c>
      <c r="K96" s="32">
        <v>80</v>
      </c>
      <c r="L96" s="32" t="s">
        <v>9</v>
      </c>
      <c r="N96" s="54">
        <v>0.001337</v>
      </c>
      <c r="O96" s="32">
        <v>0.0021404</v>
      </c>
      <c r="P96" s="53">
        <f t="shared" si="1"/>
        <v>1.6008975317875842</v>
      </c>
      <c r="Q96" s="64">
        <v>0</v>
      </c>
      <c r="R96" s="65">
        <v>0</v>
      </c>
      <c r="S96" s="65">
        <v>0</v>
      </c>
      <c r="T96" s="65">
        <v>0</v>
      </c>
      <c r="U96" s="65">
        <v>1</v>
      </c>
      <c r="V96" s="32">
        <v>0</v>
      </c>
      <c r="W96" s="32">
        <v>0</v>
      </c>
      <c r="X96" s="32">
        <v>0</v>
      </c>
      <c r="Y96" s="32">
        <v>0.001337</v>
      </c>
      <c r="Z96" s="88">
        <v>0</v>
      </c>
      <c r="AA96" s="88">
        <v>0</v>
      </c>
      <c r="AB96" s="88">
        <v>0</v>
      </c>
      <c r="AC96" s="88">
        <v>0.0014274614200000002</v>
      </c>
      <c r="AD96" s="88">
        <v>0.0014274614200000002</v>
      </c>
      <c r="AE96" s="32">
        <v>1.023334</v>
      </c>
      <c r="AF96" s="89">
        <v>0.0014607698047742802</v>
      </c>
      <c r="AG96" s="193">
        <v>1.0925727784400001</v>
      </c>
      <c r="AH96" s="95">
        <v>0.6824751470632966</v>
      </c>
    </row>
    <row r="97" spans="1:34" ht="15">
      <c r="A97" s="32">
        <v>71</v>
      </c>
      <c r="B97" s="32" t="s">
        <v>294</v>
      </c>
      <c r="C97" s="32" t="s">
        <v>530</v>
      </c>
      <c r="D97" s="32">
        <v>8</v>
      </c>
      <c r="E97" s="32">
        <v>71008</v>
      </c>
      <c r="F97" s="32">
        <v>9</v>
      </c>
      <c r="G97" s="32">
        <v>1</v>
      </c>
      <c r="H97" s="32">
        <v>4</v>
      </c>
      <c r="I97" s="32">
        <v>2739</v>
      </c>
      <c r="J97" s="32">
        <v>44</v>
      </c>
      <c r="K97" s="32">
        <v>80</v>
      </c>
      <c r="L97" s="32" t="s">
        <v>147</v>
      </c>
      <c r="N97" s="54">
        <v>0.003289</v>
      </c>
      <c r="O97" s="32">
        <v>0.00250481</v>
      </c>
      <c r="P97" s="53">
        <f t="shared" si="1"/>
        <v>0.7615719063545151</v>
      </c>
      <c r="Q97" s="64">
        <v>1</v>
      </c>
      <c r="R97" s="65">
        <v>1</v>
      </c>
      <c r="S97" s="65">
        <v>0</v>
      </c>
      <c r="T97" s="65">
        <v>0</v>
      </c>
      <c r="U97" s="65">
        <v>0</v>
      </c>
      <c r="V97" s="32">
        <v>0.003289</v>
      </c>
      <c r="W97" s="32">
        <v>0</v>
      </c>
      <c r="X97" s="32">
        <v>0</v>
      </c>
      <c r="Y97" s="32">
        <v>0</v>
      </c>
      <c r="Z97" s="88">
        <v>0.00192393344</v>
      </c>
      <c r="AA97" s="88">
        <v>0</v>
      </c>
      <c r="AB97" s="88">
        <v>0</v>
      </c>
      <c r="AC97" s="88">
        <v>0</v>
      </c>
      <c r="AD97" s="88">
        <v>0.00192393344</v>
      </c>
      <c r="AE97" s="32">
        <v>1.023334</v>
      </c>
      <c r="AF97" s="89">
        <v>0.00196882650288896</v>
      </c>
      <c r="AG97" s="193">
        <v>0.59860945664</v>
      </c>
      <c r="AH97" s="95">
        <v>0.7860183019426463</v>
      </c>
    </row>
    <row r="98" spans="1:34" ht="15">
      <c r="A98" s="32">
        <v>71</v>
      </c>
      <c r="B98" s="32" t="s">
        <v>294</v>
      </c>
      <c r="C98" s="32" t="s">
        <v>530</v>
      </c>
      <c r="D98" s="32">
        <v>9</v>
      </c>
      <c r="E98" s="32">
        <v>71009</v>
      </c>
      <c r="F98" s="32">
        <v>9</v>
      </c>
      <c r="G98" s="32">
        <v>1</v>
      </c>
      <c r="H98" s="32">
        <v>3</v>
      </c>
      <c r="I98" s="32">
        <v>1011.7</v>
      </c>
      <c r="J98" s="32">
        <v>4</v>
      </c>
      <c r="K98" s="32">
        <v>10</v>
      </c>
      <c r="L98" s="32" t="s">
        <v>215</v>
      </c>
      <c r="N98" s="54">
        <v>0.001337</v>
      </c>
      <c r="O98" s="32">
        <v>0.00104133</v>
      </c>
      <c r="P98" s="53">
        <f t="shared" si="1"/>
        <v>0.7788556469708302</v>
      </c>
      <c r="Q98" s="64">
        <v>1</v>
      </c>
      <c r="R98" s="65">
        <v>1</v>
      </c>
      <c r="S98" s="65">
        <v>0</v>
      </c>
      <c r="T98" s="65">
        <v>0</v>
      </c>
      <c r="U98" s="65">
        <v>0</v>
      </c>
      <c r="V98" s="32">
        <v>0.001337</v>
      </c>
      <c r="W98" s="32">
        <v>0</v>
      </c>
      <c r="X98" s="32">
        <v>0</v>
      </c>
      <c r="Y98" s="32">
        <v>0</v>
      </c>
      <c r="Z98" s="88">
        <v>0.0007820915200000001</v>
      </c>
      <c r="AA98" s="88">
        <v>0</v>
      </c>
      <c r="AB98" s="88">
        <v>0</v>
      </c>
      <c r="AC98" s="88">
        <v>0</v>
      </c>
      <c r="AD98" s="88">
        <v>0.0007820915200000001</v>
      </c>
      <c r="AE98" s="32">
        <v>1.023334</v>
      </c>
      <c r="AF98" s="89">
        <v>0.0008003408435276801</v>
      </c>
      <c r="AG98" s="193">
        <v>0.59860945664</v>
      </c>
      <c r="AH98" s="95">
        <v>0.7685756134248317</v>
      </c>
    </row>
    <row r="99" spans="1:34" ht="15">
      <c r="A99" s="32">
        <v>71</v>
      </c>
      <c r="B99" s="32" t="s">
        <v>294</v>
      </c>
      <c r="C99" s="32" t="s">
        <v>530</v>
      </c>
      <c r="D99" s="32">
        <v>10</v>
      </c>
      <c r="E99" s="32">
        <v>71010</v>
      </c>
      <c r="F99" s="32">
        <v>9</v>
      </c>
      <c r="G99" s="32">
        <v>1</v>
      </c>
      <c r="H99" s="32">
        <v>3</v>
      </c>
      <c r="I99" s="32">
        <v>1263.6</v>
      </c>
      <c r="J99" s="32">
        <v>4</v>
      </c>
      <c r="K99" s="32">
        <v>10</v>
      </c>
      <c r="L99" s="32" t="s">
        <v>215</v>
      </c>
      <c r="N99" s="54">
        <v>0.001337</v>
      </c>
      <c r="O99" s="32">
        <v>0.00104133</v>
      </c>
      <c r="P99" s="53">
        <f t="shared" si="1"/>
        <v>0.7788556469708302</v>
      </c>
      <c r="Q99" s="64">
        <v>1</v>
      </c>
      <c r="R99" s="65">
        <v>1</v>
      </c>
      <c r="S99" s="65">
        <v>0</v>
      </c>
      <c r="T99" s="65">
        <v>0</v>
      </c>
      <c r="U99" s="65">
        <v>0</v>
      </c>
      <c r="V99" s="32">
        <v>0.001337</v>
      </c>
      <c r="W99" s="32">
        <v>0</v>
      </c>
      <c r="X99" s="32">
        <v>0</v>
      </c>
      <c r="Y99" s="32">
        <v>0</v>
      </c>
      <c r="Z99" s="88">
        <v>0.0007820915200000001</v>
      </c>
      <c r="AA99" s="88">
        <v>0</v>
      </c>
      <c r="AB99" s="88">
        <v>0</v>
      </c>
      <c r="AC99" s="88">
        <v>0</v>
      </c>
      <c r="AD99" s="88">
        <v>0.0007820915200000001</v>
      </c>
      <c r="AE99" s="32">
        <v>1.023334</v>
      </c>
      <c r="AF99" s="89">
        <v>0.0008003408435276801</v>
      </c>
      <c r="AG99" s="193">
        <v>0.59860945664</v>
      </c>
      <c r="AH99" s="95">
        <v>0.7685756134248317</v>
      </c>
    </row>
    <row r="100" spans="1:34" ht="15">
      <c r="A100" s="32">
        <v>71</v>
      </c>
      <c r="B100" s="32" t="s">
        <v>294</v>
      </c>
      <c r="C100" s="32" t="s">
        <v>530</v>
      </c>
      <c r="D100" s="32">
        <v>11</v>
      </c>
      <c r="E100" s="32">
        <v>71011</v>
      </c>
      <c r="F100" s="32">
        <v>9</v>
      </c>
      <c r="G100" s="32">
        <v>1</v>
      </c>
      <c r="H100" s="32">
        <v>3</v>
      </c>
      <c r="I100" s="32">
        <v>30.2</v>
      </c>
      <c r="J100" s="32">
        <v>4</v>
      </c>
      <c r="K100" s="32">
        <v>10</v>
      </c>
      <c r="L100" s="32" t="s">
        <v>215</v>
      </c>
      <c r="N100" s="54">
        <v>0.001337</v>
      </c>
      <c r="O100" s="32">
        <v>0.001738</v>
      </c>
      <c r="P100" s="53">
        <f t="shared" si="1"/>
        <v>1.299925205684368</v>
      </c>
      <c r="Q100" s="64">
        <v>0</v>
      </c>
      <c r="R100" s="65">
        <v>0</v>
      </c>
      <c r="S100" s="65">
        <v>0</v>
      </c>
      <c r="T100" s="65">
        <v>0</v>
      </c>
      <c r="U100" s="65">
        <v>1</v>
      </c>
      <c r="V100" s="32">
        <v>0</v>
      </c>
      <c r="W100" s="32">
        <v>0</v>
      </c>
      <c r="X100" s="32">
        <v>0</v>
      </c>
      <c r="Y100" s="32">
        <v>0.001337</v>
      </c>
      <c r="Z100" s="88">
        <v>0</v>
      </c>
      <c r="AA100" s="88">
        <v>0</v>
      </c>
      <c r="AB100" s="88">
        <v>0</v>
      </c>
      <c r="AC100" s="88">
        <v>0.0014274614200000002</v>
      </c>
      <c r="AD100" s="88">
        <v>0.0014274614200000002</v>
      </c>
      <c r="AE100" s="32">
        <v>1.023334</v>
      </c>
      <c r="AF100" s="89">
        <v>0.0014607698047742802</v>
      </c>
      <c r="AG100" s="193">
        <v>1.0925727784400001</v>
      </c>
      <c r="AH100" s="95">
        <v>0.8404889555663293</v>
      </c>
    </row>
    <row r="101" spans="1:34" ht="15">
      <c r="A101" s="32">
        <v>71</v>
      </c>
      <c r="B101" s="32" t="s">
        <v>294</v>
      </c>
      <c r="C101" s="32" t="s">
        <v>530</v>
      </c>
      <c r="D101" s="32">
        <v>12</v>
      </c>
      <c r="E101" s="32">
        <v>71012</v>
      </c>
      <c r="F101" s="32">
        <v>9</v>
      </c>
      <c r="G101" s="32">
        <v>1</v>
      </c>
      <c r="H101" s="32">
        <v>2</v>
      </c>
      <c r="I101" s="32">
        <v>458.3</v>
      </c>
      <c r="J101" s="32">
        <v>44</v>
      </c>
      <c r="K101" s="32">
        <v>80</v>
      </c>
      <c r="L101" s="32" t="s">
        <v>147</v>
      </c>
      <c r="N101" s="54">
        <v>0.007628</v>
      </c>
      <c r="O101" s="32">
        <v>0.00631134</v>
      </c>
      <c r="P101" s="53">
        <f t="shared" si="1"/>
        <v>0.8273911903513372</v>
      </c>
      <c r="Q101" s="64">
        <v>1</v>
      </c>
      <c r="R101" s="65">
        <v>1</v>
      </c>
      <c r="S101" s="65">
        <v>0</v>
      </c>
      <c r="T101" s="65">
        <v>0</v>
      </c>
      <c r="U101" s="65">
        <v>0</v>
      </c>
      <c r="V101" s="32">
        <v>0.007628</v>
      </c>
      <c r="W101" s="32">
        <v>0</v>
      </c>
      <c r="X101" s="32">
        <v>0</v>
      </c>
      <c r="Y101" s="32">
        <v>0</v>
      </c>
      <c r="Z101" s="88">
        <v>0.004462074880000001</v>
      </c>
      <c r="AA101" s="88">
        <v>0</v>
      </c>
      <c r="AB101" s="88">
        <v>0</v>
      </c>
      <c r="AC101" s="88">
        <v>0</v>
      </c>
      <c r="AD101" s="88">
        <v>0.004462074880000001</v>
      </c>
      <c r="AE101" s="32">
        <v>1.023334</v>
      </c>
      <c r="AF101" s="89">
        <v>0.00456619293524992</v>
      </c>
      <c r="AG101" s="193">
        <v>0.59860945664</v>
      </c>
      <c r="AH101" s="95">
        <v>0.7234902469602208</v>
      </c>
    </row>
    <row r="102" spans="1:34" ht="15">
      <c r="A102" s="32">
        <v>71</v>
      </c>
      <c r="B102" s="32" t="s">
        <v>294</v>
      </c>
      <c r="C102" s="32" t="s">
        <v>530</v>
      </c>
      <c r="D102" s="32">
        <v>13</v>
      </c>
      <c r="E102" s="32">
        <v>71013</v>
      </c>
      <c r="F102" s="32">
        <v>9</v>
      </c>
      <c r="G102" s="32">
        <v>2</v>
      </c>
      <c r="H102" s="32">
        <v>3</v>
      </c>
      <c r="I102" s="32">
        <v>1244.4</v>
      </c>
      <c r="J102" s="32">
        <v>98</v>
      </c>
      <c r="K102" s="32">
        <v>98</v>
      </c>
      <c r="L102" s="32" t="s">
        <v>640</v>
      </c>
      <c r="N102" s="54">
        <v>0.001337</v>
      </c>
      <c r="O102" s="32">
        <v>0.00104133</v>
      </c>
      <c r="P102" s="53">
        <f t="shared" si="1"/>
        <v>0.7788556469708302</v>
      </c>
      <c r="Q102" s="64">
        <v>1</v>
      </c>
      <c r="R102" s="65">
        <v>1</v>
      </c>
      <c r="S102" s="65">
        <v>0</v>
      </c>
      <c r="T102" s="65">
        <v>0</v>
      </c>
      <c r="U102" s="65">
        <v>0</v>
      </c>
      <c r="V102" s="32">
        <v>0.001337</v>
      </c>
      <c r="W102" s="32">
        <v>0</v>
      </c>
      <c r="X102" s="32">
        <v>0</v>
      </c>
      <c r="Y102" s="32">
        <v>0</v>
      </c>
      <c r="Z102" s="88">
        <v>0.0007820915200000001</v>
      </c>
      <c r="AA102" s="88">
        <v>0</v>
      </c>
      <c r="AB102" s="88">
        <v>0</v>
      </c>
      <c r="AC102" s="88">
        <v>0</v>
      </c>
      <c r="AD102" s="88">
        <v>0.0007820915200000001</v>
      </c>
      <c r="AE102" s="32">
        <v>1.023334</v>
      </c>
      <c r="AF102" s="89">
        <v>0.0008003408435276801</v>
      </c>
      <c r="AG102" s="193">
        <v>0.59860945664</v>
      </c>
      <c r="AH102" s="95">
        <v>0.7685756134248317</v>
      </c>
    </row>
    <row r="103" spans="1:34" ht="15">
      <c r="A103" s="32">
        <v>71</v>
      </c>
      <c r="B103" s="32" t="s">
        <v>294</v>
      </c>
      <c r="C103" s="32" t="s">
        <v>530</v>
      </c>
      <c r="D103" s="32">
        <v>14</v>
      </c>
      <c r="E103" s="32">
        <v>71014</v>
      </c>
      <c r="F103" s="32">
        <v>9</v>
      </c>
      <c r="G103" s="32">
        <v>1</v>
      </c>
      <c r="H103" s="32">
        <v>4</v>
      </c>
      <c r="I103" s="32">
        <v>5.1</v>
      </c>
      <c r="J103" s="32">
        <v>40</v>
      </c>
      <c r="K103" s="32">
        <v>80</v>
      </c>
      <c r="L103" s="32" t="s">
        <v>9</v>
      </c>
      <c r="N103" s="54">
        <v>0.003289</v>
      </c>
      <c r="O103" s="32">
        <v>0.00526536</v>
      </c>
      <c r="P103" s="53">
        <f t="shared" si="1"/>
        <v>1.6008999695956219</v>
      </c>
      <c r="Q103" s="64">
        <v>0</v>
      </c>
      <c r="R103" s="65">
        <v>0</v>
      </c>
      <c r="S103" s="65">
        <v>0</v>
      </c>
      <c r="T103" s="65">
        <v>0</v>
      </c>
      <c r="U103" s="65">
        <v>1</v>
      </c>
      <c r="V103" s="32">
        <v>0</v>
      </c>
      <c r="W103" s="32">
        <v>0</v>
      </c>
      <c r="X103" s="32">
        <v>0</v>
      </c>
      <c r="Y103" s="32">
        <v>0.003289</v>
      </c>
      <c r="Z103" s="88">
        <v>0</v>
      </c>
      <c r="AA103" s="88">
        <v>0</v>
      </c>
      <c r="AB103" s="88">
        <v>0</v>
      </c>
      <c r="AC103" s="88">
        <v>0.00351153374</v>
      </c>
      <c r="AD103" s="88">
        <v>0.00351153374</v>
      </c>
      <c r="AE103" s="32">
        <v>1.023334</v>
      </c>
      <c r="AF103" s="89">
        <v>0.0035934718682891597</v>
      </c>
      <c r="AG103" s="193">
        <v>1.09257277844</v>
      </c>
      <c r="AH103" s="95">
        <v>0.6824741078082334</v>
      </c>
    </row>
    <row r="104" spans="1:34" ht="15">
      <c r="A104" s="32">
        <v>71</v>
      </c>
      <c r="B104" s="32" t="s">
        <v>294</v>
      </c>
      <c r="C104" s="32" t="s">
        <v>530</v>
      </c>
      <c r="D104" s="32">
        <v>15</v>
      </c>
      <c r="E104" s="32">
        <v>71015</v>
      </c>
      <c r="F104" s="32">
        <v>9</v>
      </c>
      <c r="G104" s="32">
        <v>1</v>
      </c>
      <c r="H104" s="32">
        <v>2</v>
      </c>
      <c r="I104" s="32">
        <v>1845.9</v>
      </c>
      <c r="J104" s="32">
        <v>4</v>
      </c>
      <c r="K104" s="32">
        <v>10</v>
      </c>
      <c r="L104" s="32" t="s">
        <v>215</v>
      </c>
      <c r="N104" s="54">
        <v>0.007628</v>
      </c>
      <c r="O104" s="32">
        <v>0.00580927</v>
      </c>
      <c r="P104" s="53">
        <f t="shared" si="1"/>
        <v>0.7615718405873099</v>
      </c>
      <c r="Q104" s="64">
        <v>1</v>
      </c>
      <c r="R104" s="65">
        <v>1</v>
      </c>
      <c r="S104" s="65">
        <v>0</v>
      </c>
      <c r="T104" s="65">
        <v>0</v>
      </c>
      <c r="U104" s="65">
        <v>0</v>
      </c>
      <c r="V104" s="32">
        <v>0.007628</v>
      </c>
      <c r="W104" s="32">
        <v>0</v>
      </c>
      <c r="X104" s="32">
        <v>0</v>
      </c>
      <c r="Y104" s="32">
        <v>0</v>
      </c>
      <c r="Z104" s="88">
        <v>0.004462074880000001</v>
      </c>
      <c r="AA104" s="88">
        <v>0</v>
      </c>
      <c r="AB104" s="88">
        <v>0</v>
      </c>
      <c r="AC104" s="88">
        <v>0</v>
      </c>
      <c r="AD104" s="88">
        <v>0.004462074880000001</v>
      </c>
      <c r="AE104" s="32">
        <v>1.023334</v>
      </c>
      <c r="AF104" s="89">
        <v>0.00456619293524992</v>
      </c>
      <c r="AG104" s="193">
        <v>0.59860945664</v>
      </c>
      <c r="AH104" s="95">
        <v>0.7860183698209793</v>
      </c>
    </row>
    <row r="105" spans="1:34" ht="15">
      <c r="A105" s="32">
        <v>71</v>
      </c>
      <c r="B105" s="32" t="s">
        <v>294</v>
      </c>
      <c r="C105" s="32" t="s">
        <v>530</v>
      </c>
      <c r="D105" s="32">
        <v>16</v>
      </c>
      <c r="E105" s="32">
        <v>71016</v>
      </c>
      <c r="F105" s="32">
        <v>9</v>
      </c>
      <c r="G105" s="32">
        <v>2</v>
      </c>
      <c r="H105" s="32">
        <v>2</v>
      </c>
      <c r="I105" s="32">
        <v>40.8</v>
      </c>
      <c r="J105" s="32">
        <v>97</v>
      </c>
      <c r="K105" s="32">
        <v>97</v>
      </c>
      <c r="L105" s="32" t="s">
        <v>398</v>
      </c>
      <c r="N105" s="54">
        <v>0.007628</v>
      </c>
      <c r="O105" s="32">
        <v>0.00991583</v>
      </c>
      <c r="P105" s="53">
        <f t="shared" si="1"/>
        <v>1.2999252753015207</v>
      </c>
      <c r="Q105" s="64">
        <v>0</v>
      </c>
      <c r="R105" s="65">
        <v>0</v>
      </c>
      <c r="S105" s="65">
        <v>0</v>
      </c>
      <c r="T105" s="197">
        <v>1</v>
      </c>
      <c r="U105" s="65">
        <v>0</v>
      </c>
      <c r="V105" s="32">
        <v>0</v>
      </c>
      <c r="W105" s="32">
        <v>0</v>
      </c>
      <c r="X105" s="32">
        <v>0.007628</v>
      </c>
      <c r="Y105" s="32">
        <v>0</v>
      </c>
      <c r="Z105" s="88">
        <v>0</v>
      </c>
      <c r="AA105" s="88">
        <v>0</v>
      </c>
      <c r="AB105" s="88">
        <v>0.0022411826800000003</v>
      </c>
      <c r="AC105" s="88">
        <v>0</v>
      </c>
      <c r="AD105" s="88">
        <v>0.0022411826800000003</v>
      </c>
      <c r="AE105" s="32">
        <v>1.023334</v>
      </c>
      <c r="AF105" s="89">
        <v>0.0022934784366551203</v>
      </c>
      <c r="AG105" s="196">
        <v>0.30066576254000005</v>
      </c>
      <c r="AH105" s="95">
        <v>0.2312946507407973</v>
      </c>
    </row>
    <row r="106" spans="1:34" ht="15">
      <c r="A106" s="32">
        <v>71</v>
      </c>
      <c r="B106" s="32" t="s">
        <v>294</v>
      </c>
      <c r="C106" s="32" t="s">
        <v>530</v>
      </c>
      <c r="D106" s="32">
        <v>17</v>
      </c>
      <c r="E106" s="32">
        <v>71017</v>
      </c>
      <c r="F106" s="32">
        <v>9</v>
      </c>
      <c r="G106" s="32">
        <v>1</v>
      </c>
      <c r="H106" s="32">
        <v>3</v>
      </c>
      <c r="I106" s="32">
        <v>45</v>
      </c>
      <c r="J106" s="32">
        <v>41</v>
      </c>
      <c r="K106" s="32">
        <v>82</v>
      </c>
      <c r="L106" s="32" t="s">
        <v>10</v>
      </c>
      <c r="N106" s="54">
        <v>0.001337</v>
      </c>
      <c r="O106" s="32">
        <v>0.001738</v>
      </c>
      <c r="P106" s="53">
        <f t="shared" si="1"/>
        <v>1.299925205684368</v>
      </c>
      <c r="Q106" s="64">
        <v>0</v>
      </c>
      <c r="R106" s="65">
        <v>0</v>
      </c>
      <c r="S106" s="65">
        <v>0</v>
      </c>
      <c r="T106" s="65">
        <v>0</v>
      </c>
      <c r="U106" s="65">
        <v>1</v>
      </c>
      <c r="V106" s="32">
        <v>0</v>
      </c>
      <c r="W106" s="32">
        <v>0</v>
      </c>
      <c r="X106" s="32">
        <v>0</v>
      </c>
      <c r="Y106" s="32">
        <v>0.001337</v>
      </c>
      <c r="Z106" s="88">
        <v>0</v>
      </c>
      <c r="AA106" s="88">
        <v>0</v>
      </c>
      <c r="AB106" s="88">
        <v>0</v>
      </c>
      <c r="AC106" s="88">
        <v>0.0014274614200000002</v>
      </c>
      <c r="AD106" s="88">
        <v>0.0014274614200000002</v>
      </c>
      <c r="AE106" s="32">
        <v>1.023334</v>
      </c>
      <c r="AF106" s="89">
        <v>0.0014607698047742802</v>
      </c>
      <c r="AG106" s="193">
        <v>1.0925727784400001</v>
      </c>
      <c r="AH106" s="95">
        <v>0.8404889555663293</v>
      </c>
    </row>
    <row r="107" spans="1:34" ht="15">
      <c r="A107" s="32">
        <v>71</v>
      </c>
      <c r="B107" s="32" t="s">
        <v>294</v>
      </c>
      <c r="C107" s="32" t="s">
        <v>530</v>
      </c>
      <c r="D107" s="32">
        <v>18</v>
      </c>
      <c r="E107" s="32">
        <v>71018</v>
      </c>
      <c r="F107" s="32">
        <v>9</v>
      </c>
      <c r="G107" s="32">
        <v>1</v>
      </c>
      <c r="H107" s="32">
        <v>3</v>
      </c>
      <c r="I107" s="32">
        <v>157.2</v>
      </c>
      <c r="J107" s="32">
        <v>40</v>
      </c>
      <c r="K107" s="32">
        <v>80</v>
      </c>
      <c r="L107" s="32" t="s">
        <v>9</v>
      </c>
      <c r="N107" s="54">
        <v>0.001337</v>
      </c>
      <c r="O107" s="32">
        <v>0.00136232</v>
      </c>
      <c r="P107" s="53">
        <f t="shared" si="1"/>
        <v>1.0189379207180254</v>
      </c>
      <c r="Q107" s="64">
        <v>0</v>
      </c>
      <c r="R107" s="65">
        <v>0</v>
      </c>
      <c r="S107" s="65">
        <v>0</v>
      </c>
      <c r="T107" s="197">
        <v>1</v>
      </c>
      <c r="U107" s="65">
        <v>0</v>
      </c>
      <c r="V107" s="32">
        <v>0</v>
      </c>
      <c r="W107" s="32">
        <v>0</v>
      </c>
      <c r="X107" s="32">
        <v>0.001337</v>
      </c>
      <c r="Y107" s="32">
        <v>0</v>
      </c>
      <c r="Z107" s="88">
        <v>0</v>
      </c>
      <c r="AA107" s="88">
        <v>0</v>
      </c>
      <c r="AB107" s="88">
        <v>0.00039282397000000007</v>
      </c>
      <c r="AC107" s="88">
        <v>0</v>
      </c>
      <c r="AD107" s="88">
        <v>0.00039282397000000007</v>
      </c>
      <c r="AE107" s="32">
        <v>1.023334</v>
      </c>
      <c r="AF107" s="89">
        <v>0.00040199012451598006</v>
      </c>
      <c r="AG107" s="196">
        <v>0.30066576254000005</v>
      </c>
      <c r="AH107" s="95">
        <v>0.2950776062275971</v>
      </c>
    </row>
    <row r="108" spans="1:34" ht="15">
      <c r="A108" s="32">
        <v>71</v>
      </c>
      <c r="B108" s="32" t="s">
        <v>294</v>
      </c>
      <c r="C108" s="32" t="s">
        <v>530</v>
      </c>
      <c r="D108" s="32">
        <v>19</v>
      </c>
      <c r="E108" s="32">
        <v>71019</v>
      </c>
      <c r="F108" s="32">
        <v>9</v>
      </c>
      <c r="G108" s="32">
        <v>1</v>
      </c>
      <c r="H108" s="32">
        <v>2</v>
      </c>
      <c r="I108" s="32">
        <v>989.2</v>
      </c>
      <c r="J108" s="32">
        <v>45</v>
      </c>
      <c r="K108" s="32">
        <v>82</v>
      </c>
      <c r="L108" s="32" t="s">
        <v>252</v>
      </c>
      <c r="N108" s="54">
        <v>0.007628</v>
      </c>
      <c r="O108" s="32">
        <v>0.00594111</v>
      </c>
      <c r="P108" s="53">
        <f t="shared" si="1"/>
        <v>0.7788555322496067</v>
      </c>
      <c r="Q108" s="64">
        <v>1</v>
      </c>
      <c r="R108" s="65">
        <v>1</v>
      </c>
      <c r="S108" s="65">
        <v>0</v>
      </c>
      <c r="T108" s="65">
        <v>0</v>
      </c>
      <c r="U108" s="65">
        <v>0</v>
      </c>
      <c r="V108" s="32">
        <v>0.007628</v>
      </c>
      <c r="W108" s="32">
        <v>0</v>
      </c>
      <c r="X108" s="32">
        <v>0</v>
      </c>
      <c r="Y108" s="32">
        <v>0</v>
      </c>
      <c r="Z108" s="88">
        <v>0.004462074880000001</v>
      </c>
      <c r="AA108" s="88">
        <v>0</v>
      </c>
      <c r="AB108" s="88">
        <v>0</v>
      </c>
      <c r="AC108" s="88">
        <v>0</v>
      </c>
      <c r="AD108" s="88">
        <v>0.004462074880000001</v>
      </c>
      <c r="AE108" s="32">
        <v>1.023334</v>
      </c>
      <c r="AF108" s="89">
        <v>0.00456619293524992</v>
      </c>
      <c r="AG108" s="193">
        <v>0.59860945664</v>
      </c>
      <c r="AH108" s="95">
        <v>0.7685757266318786</v>
      </c>
    </row>
    <row r="109" spans="1:34" ht="15">
      <c r="A109" s="32">
        <v>71</v>
      </c>
      <c r="B109" s="32" t="s">
        <v>294</v>
      </c>
      <c r="C109" s="32" t="s">
        <v>530</v>
      </c>
      <c r="D109" s="32">
        <v>20</v>
      </c>
      <c r="E109" s="32">
        <v>71020</v>
      </c>
      <c r="F109" s="32">
        <v>9</v>
      </c>
      <c r="G109" s="32">
        <v>1</v>
      </c>
      <c r="H109" s="32">
        <v>2</v>
      </c>
      <c r="I109" s="32">
        <v>24.2</v>
      </c>
      <c r="J109" s="32">
        <v>40</v>
      </c>
      <c r="K109" s="32">
        <v>80</v>
      </c>
      <c r="L109" s="32" t="s">
        <v>9</v>
      </c>
      <c r="N109" s="54">
        <v>0.007628</v>
      </c>
      <c r="O109" s="32">
        <v>0.00991583</v>
      </c>
      <c r="P109" s="53">
        <f t="shared" si="1"/>
        <v>1.2999252753015207</v>
      </c>
      <c r="Q109" s="64">
        <v>0</v>
      </c>
      <c r="R109" s="65">
        <v>0</v>
      </c>
      <c r="S109" s="65">
        <v>0</v>
      </c>
      <c r="T109" s="65">
        <v>0</v>
      </c>
      <c r="U109" s="65">
        <v>1</v>
      </c>
      <c r="V109" s="32">
        <v>0</v>
      </c>
      <c r="W109" s="32">
        <v>0</v>
      </c>
      <c r="X109" s="32">
        <v>0</v>
      </c>
      <c r="Y109" s="32">
        <v>0.007628</v>
      </c>
      <c r="Z109" s="88">
        <v>0</v>
      </c>
      <c r="AA109" s="88">
        <v>0</v>
      </c>
      <c r="AB109" s="88">
        <v>0</v>
      </c>
      <c r="AC109" s="88">
        <v>0.008144110480000001</v>
      </c>
      <c r="AD109" s="88">
        <v>0.008144110480000001</v>
      </c>
      <c r="AE109" s="32">
        <v>1.023334</v>
      </c>
      <c r="AF109" s="89">
        <v>0.008334145153940322</v>
      </c>
      <c r="AG109" s="193">
        <v>1.0925727784400001</v>
      </c>
      <c r="AH109" s="95">
        <v>0.8404889105541665</v>
      </c>
    </row>
    <row r="110" spans="1:34" ht="15">
      <c r="A110" s="32">
        <v>71</v>
      </c>
      <c r="B110" s="32" t="s">
        <v>294</v>
      </c>
      <c r="C110" s="32" t="s">
        <v>530</v>
      </c>
      <c r="D110" s="32">
        <v>21</v>
      </c>
      <c r="E110" s="32">
        <v>71021</v>
      </c>
      <c r="F110" s="32">
        <v>9</v>
      </c>
      <c r="G110" s="32">
        <v>1</v>
      </c>
      <c r="H110" s="32">
        <v>2</v>
      </c>
      <c r="I110" s="32">
        <v>47.8</v>
      </c>
      <c r="J110" s="32">
        <v>40</v>
      </c>
      <c r="K110" s="32">
        <v>80</v>
      </c>
      <c r="L110" s="32" t="s">
        <v>9</v>
      </c>
      <c r="N110" s="54">
        <v>0.007628</v>
      </c>
      <c r="O110" s="32">
        <v>0.00991583</v>
      </c>
      <c r="P110" s="53">
        <f t="shared" si="1"/>
        <v>1.2999252753015207</v>
      </c>
      <c r="Q110" s="64">
        <v>0</v>
      </c>
      <c r="R110" s="65">
        <v>0</v>
      </c>
      <c r="S110" s="65">
        <v>0</v>
      </c>
      <c r="T110" s="65">
        <v>0</v>
      </c>
      <c r="U110" s="65">
        <v>1</v>
      </c>
      <c r="V110" s="32">
        <v>0</v>
      </c>
      <c r="W110" s="32">
        <v>0</v>
      </c>
      <c r="X110" s="32">
        <v>0</v>
      </c>
      <c r="Y110" s="32">
        <v>0.007628</v>
      </c>
      <c r="Z110" s="88">
        <v>0</v>
      </c>
      <c r="AA110" s="88">
        <v>0</v>
      </c>
      <c r="AB110" s="88">
        <v>0</v>
      </c>
      <c r="AC110" s="88">
        <v>0.008144110480000001</v>
      </c>
      <c r="AD110" s="88">
        <v>0.008144110480000001</v>
      </c>
      <c r="AE110" s="32">
        <v>1.023334</v>
      </c>
      <c r="AF110" s="89">
        <v>0.008334145153940322</v>
      </c>
      <c r="AG110" s="193">
        <v>1.0925727784400001</v>
      </c>
      <c r="AH110" s="95">
        <v>0.8404889105541665</v>
      </c>
    </row>
    <row r="111" spans="1:34" ht="15">
      <c r="A111" s="32">
        <v>71</v>
      </c>
      <c r="B111" s="32" t="s">
        <v>294</v>
      </c>
      <c r="C111" s="32" t="s">
        <v>530</v>
      </c>
      <c r="D111" s="32">
        <v>22</v>
      </c>
      <c r="E111" s="32">
        <v>71022</v>
      </c>
      <c r="F111" s="32">
        <v>9</v>
      </c>
      <c r="G111" s="32">
        <v>1</v>
      </c>
      <c r="H111" s="32">
        <v>3</v>
      </c>
      <c r="I111" s="32">
        <v>185.6</v>
      </c>
      <c r="J111" s="32">
        <v>44</v>
      </c>
      <c r="K111" s="32">
        <v>83</v>
      </c>
      <c r="L111" s="32" t="s">
        <v>147</v>
      </c>
      <c r="N111" s="54">
        <v>0.001337</v>
      </c>
      <c r="O111" s="32">
        <v>0.00124316</v>
      </c>
      <c r="P111" s="53">
        <f t="shared" si="1"/>
        <v>0.92981301421092</v>
      </c>
      <c r="Q111" s="64">
        <v>1</v>
      </c>
      <c r="R111" s="65">
        <v>0</v>
      </c>
      <c r="S111" s="195">
        <v>1</v>
      </c>
      <c r="T111" s="65">
        <v>0</v>
      </c>
      <c r="U111" s="65">
        <v>0</v>
      </c>
      <c r="V111" s="32">
        <v>0</v>
      </c>
      <c r="W111" s="32">
        <v>0.001337</v>
      </c>
      <c r="X111" s="32">
        <v>0</v>
      </c>
      <c r="Y111" s="32">
        <v>0</v>
      </c>
      <c r="Z111" s="88">
        <v>0</v>
      </c>
      <c r="AA111" s="88">
        <v>0.00388310258</v>
      </c>
      <c r="AB111" s="88">
        <v>0</v>
      </c>
      <c r="AC111" s="88">
        <v>0</v>
      </c>
      <c r="AD111" s="88">
        <v>0.00388310258</v>
      </c>
      <c r="AE111" s="32">
        <v>1.023334</v>
      </c>
      <c r="AF111" s="89">
        <v>0.00397371089560172</v>
      </c>
      <c r="AG111" s="194">
        <v>2.9721098695599997</v>
      </c>
      <c r="AH111" s="95">
        <v>3.196459744201647</v>
      </c>
    </row>
    <row r="112" spans="1:34" ht="15">
      <c r="A112" s="32">
        <v>71</v>
      </c>
      <c r="B112" s="32" t="s">
        <v>294</v>
      </c>
      <c r="C112" s="32" t="s">
        <v>530</v>
      </c>
      <c r="D112" s="32">
        <v>23</v>
      </c>
      <c r="E112" s="32">
        <v>71023</v>
      </c>
      <c r="F112" s="32">
        <v>9</v>
      </c>
      <c r="G112" s="32">
        <v>1</v>
      </c>
      <c r="H112" s="32">
        <v>3</v>
      </c>
      <c r="I112" s="32">
        <v>434.6</v>
      </c>
      <c r="J112" s="32">
        <v>40</v>
      </c>
      <c r="K112" s="32">
        <v>80</v>
      </c>
      <c r="L112" s="32" t="s">
        <v>9</v>
      </c>
      <c r="N112" s="54">
        <v>0.001337</v>
      </c>
      <c r="O112" s="32">
        <v>0.00110622</v>
      </c>
      <c r="P112" s="53">
        <f t="shared" si="1"/>
        <v>0.8273896783844428</v>
      </c>
      <c r="Q112" s="64">
        <v>1</v>
      </c>
      <c r="R112" s="65">
        <v>1</v>
      </c>
      <c r="S112" s="65">
        <v>0</v>
      </c>
      <c r="T112" s="65">
        <v>0</v>
      </c>
      <c r="U112" s="65">
        <v>0</v>
      </c>
      <c r="V112" s="32">
        <v>0.001337</v>
      </c>
      <c r="W112" s="32">
        <v>0</v>
      </c>
      <c r="X112" s="32">
        <v>0</v>
      </c>
      <c r="Y112" s="32">
        <v>0</v>
      </c>
      <c r="Z112" s="88">
        <v>0.0007820915200000001</v>
      </c>
      <c r="AA112" s="88">
        <v>0</v>
      </c>
      <c r="AB112" s="88">
        <v>0</v>
      </c>
      <c r="AC112" s="88">
        <v>0</v>
      </c>
      <c r="AD112" s="88">
        <v>0.0007820915200000001</v>
      </c>
      <c r="AE112" s="32">
        <v>1.023334</v>
      </c>
      <c r="AF112" s="89">
        <v>0.0008003408435276801</v>
      </c>
      <c r="AG112" s="193">
        <v>0.59860945664</v>
      </c>
      <c r="AH112" s="95">
        <v>0.7234915690619227</v>
      </c>
    </row>
    <row r="113" spans="1:34" ht="15">
      <c r="A113" s="32">
        <v>71</v>
      </c>
      <c r="B113" s="32" t="s">
        <v>294</v>
      </c>
      <c r="C113" s="32" t="s">
        <v>530</v>
      </c>
      <c r="D113" s="32">
        <v>24</v>
      </c>
      <c r="E113" s="32">
        <v>71024</v>
      </c>
      <c r="F113" s="32">
        <v>9</v>
      </c>
      <c r="G113" s="32">
        <v>1</v>
      </c>
      <c r="H113" s="32">
        <v>3</v>
      </c>
      <c r="I113" s="32">
        <v>778.6</v>
      </c>
      <c r="J113" s="32">
        <v>82</v>
      </c>
      <c r="K113" s="32">
        <v>78</v>
      </c>
      <c r="L113" s="32" t="s">
        <v>516</v>
      </c>
      <c r="N113" s="54">
        <v>0.001337</v>
      </c>
      <c r="O113" s="32">
        <v>0.00106395</v>
      </c>
      <c r="P113" s="53">
        <f t="shared" si="1"/>
        <v>0.7957741211667912</v>
      </c>
      <c r="Q113" s="64">
        <v>1</v>
      </c>
      <c r="R113" s="65">
        <v>1</v>
      </c>
      <c r="S113" s="65">
        <v>0</v>
      </c>
      <c r="T113" s="65">
        <v>0</v>
      </c>
      <c r="U113" s="65">
        <v>0</v>
      </c>
      <c r="V113" s="32">
        <v>0.001337</v>
      </c>
      <c r="W113" s="32">
        <v>0</v>
      </c>
      <c r="X113" s="32">
        <v>0</v>
      </c>
      <c r="Y113" s="32">
        <v>0</v>
      </c>
      <c r="Z113" s="88">
        <v>0.0007820915200000001</v>
      </c>
      <c r="AA113" s="88">
        <v>0</v>
      </c>
      <c r="AB113" s="88">
        <v>0</v>
      </c>
      <c r="AC113" s="88">
        <v>0</v>
      </c>
      <c r="AD113" s="88">
        <v>0.0007820915200000001</v>
      </c>
      <c r="AE113" s="32">
        <v>1.023334</v>
      </c>
      <c r="AF113" s="89">
        <v>0.0008003408435276801</v>
      </c>
      <c r="AG113" s="193">
        <v>0.59860945664</v>
      </c>
      <c r="AH113" s="95">
        <v>0.7522353903169136</v>
      </c>
    </row>
    <row r="114" spans="1:34" ht="15">
      <c r="A114" s="32">
        <v>71</v>
      </c>
      <c r="B114" s="32" t="s">
        <v>294</v>
      </c>
      <c r="C114" s="32" t="s">
        <v>530</v>
      </c>
      <c r="D114" s="32">
        <v>25</v>
      </c>
      <c r="E114" s="32">
        <v>71025</v>
      </c>
      <c r="F114" s="32">
        <v>9</v>
      </c>
      <c r="G114" s="32">
        <v>1</v>
      </c>
      <c r="H114" s="32">
        <v>3</v>
      </c>
      <c r="I114" s="32">
        <v>286.9</v>
      </c>
      <c r="J114" s="32">
        <v>44</v>
      </c>
      <c r="K114" s="32">
        <v>83</v>
      </c>
      <c r="L114" s="32" t="s">
        <v>147</v>
      </c>
      <c r="N114" s="54">
        <v>0.001337</v>
      </c>
      <c r="O114" s="32">
        <v>0.00115926</v>
      </c>
      <c r="P114" s="53">
        <f t="shared" si="1"/>
        <v>0.8670605833956619</v>
      </c>
      <c r="Q114" s="64">
        <v>1</v>
      </c>
      <c r="R114" s="65">
        <v>0</v>
      </c>
      <c r="S114" s="195">
        <v>1</v>
      </c>
      <c r="T114" s="65">
        <v>0</v>
      </c>
      <c r="U114" s="65">
        <v>0</v>
      </c>
      <c r="V114" s="32">
        <v>0</v>
      </c>
      <c r="W114" s="32">
        <v>0.001337</v>
      </c>
      <c r="X114" s="32">
        <v>0</v>
      </c>
      <c r="Y114" s="32">
        <v>0</v>
      </c>
      <c r="Z114" s="88">
        <v>0</v>
      </c>
      <c r="AA114" s="88">
        <v>0.00388310258</v>
      </c>
      <c r="AB114" s="88">
        <v>0</v>
      </c>
      <c r="AC114" s="88">
        <v>0</v>
      </c>
      <c r="AD114" s="88">
        <v>0.00388310258</v>
      </c>
      <c r="AE114" s="32">
        <v>1.023334</v>
      </c>
      <c r="AF114" s="89">
        <v>0.00397371089560172</v>
      </c>
      <c r="AG114" s="194">
        <v>2.9721098695599997</v>
      </c>
      <c r="AH114" s="95">
        <v>3.4277995407429906</v>
      </c>
    </row>
    <row r="115" spans="1:34" ht="15">
      <c r="A115" s="32">
        <v>71</v>
      </c>
      <c r="B115" s="32" t="s">
        <v>294</v>
      </c>
      <c r="C115" s="32" t="s">
        <v>530</v>
      </c>
      <c r="D115" s="32">
        <v>26</v>
      </c>
      <c r="E115" s="32">
        <v>71026</v>
      </c>
      <c r="F115" s="32">
        <v>9</v>
      </c>
      <c r="G115" s="32">
        <v>1</v>
      </c>
      <c r="H115" s="32">
        <v>3</v>
      </c>
      <c r="I115" s="32">
        <v>57.4</v>
      </c>
      <c r="J115" s="32">
        <v>43</v>
      </c>
      <c r="K115" s="32">
        <v>82</v>
      </c>
      <c r="L115" s="32" t="s">
        <v>152</v>
      </c>
      <c r="N115" s="54">
        <v>0.001337</v>
      </c>
      <c r="O115" s="32">
        <v>0.00150847</v>
      </c>
      <c r="P115" s="53">
        <f t="shared" si="1"/>
        <v>1.128249813014211</v>
      </c>
      <c r="Q115" s="64">
        <v>0</v>
      </c>
      <c r="R115" s="65">
        <v>0</v>
      </c>
      <c r="S115" s="65">
        <v>0</v>
      </c>
      <c r="T115" s="65">
        <v>0</v>
      </c>
      <c r="U115" s="65">
        <v>1</v>
      </c>
      <c r="V115" s="32">
        <v>0</v>
      </c>
      <c r="W115" s="32">
        <v>0</v>
      </c>
      <c r="X115" s="32">
        <v>0</v>
      </c>
      <c r="Y115" s="32">
        <v>0.001337</v>
      </c>
      <c r="Z115" s="88">
        <v>0</v>
      </c>
      <c r="AA115" s="88">
        <v>0</v>
      </c>
      <c r="AB115" s="88">
        <v>0</v>
      </c>
      <c r="AC115" s="88">
        <v>0.0014274614200000002</v>
      </c>
      <c r="AD115" s="88">
        <v>0.0014274614200000002</v>
      </c>
      <c r="AE115" s="32">
        <v>1.023334</v>
      </c>
      <c r="AF115" s="89">
        <v>0.0014607698047742802</v>
      </c>
      <c r="AG115" s="193">
        <v>1.0925727784400001</v>
      </c>
      <c r="AH115" s="95">
        <v>0.9683784263354791</v>
      </c>
    </row>
    <row r="116" spans="1:34" ht="15">
      <c r="A116" s="32">
        <v>71</v>
      </c>
      <c r="B116" s="32" t="s">
        <v>294</v>
      </c>
      <c r="C116" s="32" t="s">
        <v>530</v>
      </c>
      <c r="D116" s="32">
        <v>27</v>
      </c>
      <c r="E116" s="32">
        <v>71027</v>
      </c>
      <c r="F116" s="32">
        <v>9</v>
      </c>
      <c r="G116" s="32">
        <v>1</v>
      </c>
      <c r="H116" s="32">
        <v>2</v>
      </c>
      <c r="I116" s="32">
        <v>816.5</v>
      </c>
      <c r="J116" s="32">
        <v>40</v>
      </c>
      <c r="K116" s="32">
        <v>80</v>
      </c>
      <c r="L116" s="32" t="s">
        <v>9</v>
      </c>
      <c r="N116" s="54">
        <v>0.007628</v>
      </c>
      <c r="O116" s="32">
        <v>0.00607014</v>
      </c>
      <c r="P116" s="53">
        <f t="shared" si="1"/>
        <v>0.7957708442579968</v>
      </c>
      <c r="Q116" s="64">
        <v>1</v>
      </c>
      <c r="R116" s="65">
        <v>1</v>
      </c>
      <c r="S116" s="65">
        <v>0</v>
      </c>
      <c r="T116" s="65">
        <v>0</v>
      </c>
      <c r="U116" s="65">
        <v>0</v>
      </c>
      <c r="V116" s="32">
        <v>0.007628</v>
      </c>
      <c r="W116" s="32">
        <v>0</v>
      </c>
      <c r="X116" s="32">
        <v>0</v>
      </c>
      <c r="Y116" s="32">
        <v>0</v>
      </c>
      <c r="Z116" s="88">
        <v>0.004462074880000001</v>
      </c>
      <c r="AA116" s="88">
        <v>0</v>
      </c>
      <c r="AB116" s="88">
        <v>0</v>
      </c>
      <c r="AC116" s="88">
        <v>0</v>
      </c>
      <c r="AD116" s="88">
        <v>0.004462074880000001</v>
      </c>
      <c r="AE116" s="32">
        <v>1.023334</v>
      </c>
      <c r="AF116" s="89">
        <v>0.00456619293524992</v>
      </c>
      <c r="AG116" s="193">
        <v>0.59860945664</v>
      </c>
      <c r="AH116" s="95">
        <v>0.7522384879508414</v>
      </c>
    </row>
    <row r="117" spans="1:34" ht="15">
      <c r="A117" s="32">
        <v>71</v>
      </c>
      <c r="B117" s="32" t="s">
        <v>294</v>
      </c>
      <c r="C117" s="32" t="s">
        <v>530</v>
      </c>
      <c r="D117" s="32">
        <v>28</v>
      </c>
      <c r="E117" s="32">
        <v>71028</v>
      </c>
      <c r="F117" s="32">
        <v>9</v>
      </c>
      <c r="G117" s="32">
        <v>1</v>
      </c>
      <c r="H117" s="32">
        <v>4</v>
      </c>
      <c r="I117" s="32">
        <v>2.7</v>
      </c>
      <c r="J117" s="32">
        <v>99</v>
      </c>
      <c r="K117" s="32">
        <v>99</v>
      </c>
      <c r="L117" s="32" t="s">
        <v>641</v>
      </c>
      <c r="N117" s="54">
        <v>0.003289</v>
      </c>
      <c r="O117" s="32">
        <v>0.00526536</v>
      </c>
      <c r="P117" s="53">
        <f t="shared" si="1"/>
        <v>1.6008999695956219</v>
      </c>
      <c r="Q117" s="64">
        <v>0</v>
      </c>
      <c r="R117" s="65">
        <v>0</v>
      </c>
      <c r="S117" s="65">
        <v>0</v>
      </c>
      <c r="T117" s="65">
        <v>0</v>
      </c>
      <c r="U117" s="65">
        <v>1</v>
      </c>
      <c r="V117" s="32">
        <v>0</v>
      </c>
      <c r="W117" s="32">
        <v>0</v>
      </c>
      <c r="X117" s="32">
        <v>0</v>
      </c>
      <c r="Y117" s="32">
        <v>0.003289</v>
      </c>
      <c r="Z117" s="88">
        <v>0</v>
      </c>
      <c r="AA117" s="88">
        <v>0</v>
      </c>
      <c r="AB117" s="88">
        <v>0</v>
      </c>
      <c r="AC117" s="88">
        <v>0.00351153374</v>
      </c>
      <c r="AD117" s="88">
        <v>0.00351153374</v>
      </c>
      <c r="AE117" s="32">
        <v>1.023334</v>
      </c>
      <c r="AF117" s="89">
        <v>0.0035934718682891597</v>
      </c>
      <c r="AG117" s="193">
        <v>1.09257277844</v>
      </c>
      <c r="AH117" s="95">
        <v>0.6824741078082334</v>
      </c>
    </row>
    <row r="118" spans="1:34" ht="15">
      <c r="A118" s="32">
        <v>71</v>
      </c>
      <c r="B118" s="32" t="s">
        <v>294</v>
      </c>
      <c r="C118" s="32" t="s">
        <v>530</v>
      </c>
      <c r="D118" s="32">
        <v>29</v>
      </c>
      <c r="E118" s="32">
        <v>71029</v>
      </c>
      <c r="F118" s="32">
        <v>9</v>
      </c>
      <c r="G118" s="32">
        <v>1</v>
      </c>
      <c r="H118" s="32">
        <v>3</v>
      </c>
      <c r="I118" s="32">
        <v>67.6</v>
      </c>
      <c r="J118" s="32">
        <v>40</v>
      </c>
      <c r="K118" s="32">
        <v>80</v>
      </c>
      <c r="L118" s="32" t="s">
        <v>9</v>
      </c>
      <c r="N118" s="54">
        <v>0.001337</v>
      </c>
      <c r="O118" s="32">
        <v>0.00150847</v>
      </c>
      <c r="P118" s="53">
        <f t="shared" si="1"/>
        <v>1.128249813014211</v>
      </c>
      <c r="Q118" s="64">
        <v>0</v>
      </c>
      <c r="R118" s="65">
        <v>0</v>
      </c>
      <c r="S118" s="65">
        <v>0</v>
      </c>
      <c r="T118" s="65">
        <v>0</v>
      </c>
      <c r="U118" s="65">
        <v>1</v>
      </c>
      <c r="V118" s="32">
        <v>0</v>
      </c>
      <c r="W118" s="32">
        <v>0</v>
      </c>
      <c r="X118" s="32">
        <v>0</v>
      </c>
      <c r="Y118" s="32">
        <v>0.001337</v>
      </c>
      <c r="Z118" s="88">
        <v>0</v>
      </c>
      <c r="AA118" s="88">
        <v>0</v>
      </c>
      <c r="AB118" s="88">
        <v>0</v>
      </c>
      <c r="AC118" s="88">
        <v>0.0014274614200000002</v>
      </c>
      <c r="AD118" s="88">
        <v>0.0014274614200000002</v>
      </c>
      <c r="AE118" s="32">
        <v>1.023334</v>
      </c>
      <c r="AF118" s="89">
        <v>0.0014607698047742802</v>
      </c>
      <c r="AG118" s="193">
        <v>1.0925727784400001</v>
      </c>
      <c r="AH118" s="95">
        <v>0.9683784263354791</v>
      </c>
    </row>
    <row r="119" spans="1:34" ht="15">
      <c r="A119" s="32">
        <v>71</v>
      </c>
      <c r="B119" s="32" t="s">
        <v>294</v>
      </c>
      <c r="C119" s="32" t="s">
        <v>530</v>
      </c>
      <c r="D119" s="32">
        <v>30</v>
      </c>
      <c r="E119" s="32">
        <v>71030</v>
      </c>
      <c r="F119" s="32">
        <v>9</v>
      </c>
      <c r="G119" s="32">
        <v>1</v>
      </c>
      <c r="H119" s="32">
        <v>3</v>
      </c>
      <c r="I119" s="32">
        <v>2447.1</v>
      </c>
      <c r="J119" s="32">
        <v>40</v>
      </c>
      <c r="K119" s="32">
        <v>80</v>
      </c>
      <c r="L119" s="32" t="s">
        <v>9</v>
      </c>
      <c r="N119" s="54">
        <v>0.001337</v>
      </c>
      <c r="O119" s="32">
        <v>0.00101822</v>
      </c>
      <c r="P119" s="53">
        <f t="shared" si="1"/>
        <v>0.7615706806282723</v>
      </c>
      <c r="Q119" s="64">
        <v>1</v>
      </c>
      <c r="R119" s="65">
        <v>1</v>
      </c>
      <c r="S119" s="65">
        <v>0</v>
      </c>
      <c r="T119" s="65">
        <v>0</v>
      </c>
      <c r="U119" s="65">
        <v>0</v>
      </c>
      <c r="V119" s="32">
        <v>0.001337</v>
      </c>
      <c r="W119" s="32">
        <v>0</v>
      </c>
      <c r="X119" s="32">
        <v>0</v>
      </c>
      <c r="Y119" s="32">
        <v>0</v>
      </c>
      <c r="Z119" s="88">
        <v>0.0007820915200000001</v>
      </c>
      <c r="AA119" s="88">
        <v>0</v>
      </c>
      <c r="AB119" s="88">
        <v>0</v>
      </c>
      <c r="AC119" s="88">
        <v>0</v>
      </c>
      <c r="AD119" s="88">
        <v>0.0007820915200000001</v>
      </c>
      <c r="AE119" s="32">
        <v>1.023334</v>
      </c>
      <c r="AF119" s="89">
        <v>0.0008003408435276801</v>
      </c>
      <c r="AG119" s="193">
        <v>0.59860945664</v>
      </c>
      <c r="AH119" s="95">
        <v>0.7860195670166369</v>
      </c>
    </row>
    <row r="120" spans="1:34" ht="15">
      <c r="A120" s="32">
        <v>71</v>
      </c>
      <c r="B120" s="32" t="s">
        <v>294</v>
      </c>
      <c r="C120" s="32" t="s">
        <v>530</v>
      </c>
      <c r="D120" s="32">
        <v>31</v>
      </c>
      <c r="E120" s="32">
        <v>71031</v>
      </c>
      <c r="F120" s="32">
        <v>9</v>
      </c>
      <c r="G120" s="32">
        <v>1</v>
      </c>
      <c r="H120" s="32">
        <v>4</v>
      </c>
      <c r="I120" s="32">
        <v>368.8</v>
      </c>
      <c r="J120" s="32">
        <v>44</v>
      </c>
      <c r="K120" s="32">
        <v>80</v>
      </c>
      <c r="L120" s="32" t="s">
        <v>147</v>
      </c>
      <c r="N120" s="54">
        <v>0.003289</v>
      </c>
      <c r="O120" s="32">
        <v>0.00285176</v>
      </c>
      <c r="P120" s="53">
        <f t="shared" si="1"/>
        <v>0.8670598966251141</v>
      </c>
      <c r="Q120" s="64">
        <v>1</v>
      </c>
      <c r="R120" s="65">
        <v>1</v>
      </c>
      <c r="S120" s="65">
        <v>0</v>
      </c>
      <c r="T120" s="65">
        <v>0</v>
      </c>
      <c r="U120" s="65">
        <v>0</v>
      </c>
      <c r="V120" s="32">
        <v>0.003289</v>
      </c>
      <c r="W120" s="32">
        <v>0</v>
      </c>
      <c r="X120" s="32">
        <v>0</v>
      </c>
      <c r="Y120" s="32">
        <v>0</v>
      </c>
      <c r="Z120" s="88">
        <v>0.00192393344</v>
      </c>
      <c r="AA120" s="88">
        <v>0</v>
      </c>
      <c r="AB120" s="88">
        <v>0</v>
      </c>
      <c r="AC120" s="88">
        <v>0</v>
      </c>
      <c r="AD120" s="88">
        <v>0.00192393344</v>
      </c>
      <c r="AE120" s="32">
        <v>1.023334</v>
      </c>
      <c r="AF120" s="89">
        <v>0.00196882650288896</v>
      </c>
      <c r="AG120" s="193">
        <v>0.59860945664</v>
      </c>
      <c r="AH120" s="95">
        <v>0.6903899707159649</v>
      </c>
    </row>
    <row r="121" spans="1:34" ht="15">
      <c r="A121" s="32">
        <v>71</v>
      </c>
      <c r="B121" s="32" t="s">
        <v>294</v>
      </c>
      <c r="C121" s="32" t="s">
        <v>530</v>
      </c>
      <c r="D121" s="32">
        <v>32</v>
      </c>
      <c r="E121" s="32">
        <v>71032</v>
      </c>
      <c r="F121" s="32">
        <v>9</v>
      </c>
      <c r="G121" s="32">
        <v>1</v>
      </c>
      <c r="H121" s="32">
        <v>4</v>
      </c>
      <c r="I121" s="32">
        <v>694.9</v>
      </c>
      <c r="J121" s="32">
        <v>40</v>
      </c>
      <c r="K121" s="32">
        <v>80</v>
      </c>
      <c r="L121" s="32" t="s">
        <v>9</v>
      </c>
      <c r="N121" s="54">
        <v>0.003289</v>
      </c>
      <c r="O121" s="32">
        <v>0.00261729</v>
      </c>
      <c r="P121" s="53">
        <f t="shared" si="1"/>
        <v>0.7957707509881423</v>
      </c>
      <c r="Q121" s="64">
        <v>1</v>
      </c>
      <c r="R121" s="65">
        <v>1</v>
      </c>
      <c r="S121" s="65">
        <v>0</v>
      </c>
      <c r="T121" s="65">
        <v>0</v>
      </c>
      <c r="U121" s="65">
        <v>0</v>
      </c>
      <c r="V121" s="32">
        <v>0.003289</v>
      </c>
      <c r="W121" s="32">
        <v>0</v>
      </c>
      <c r="X121" s="32">
        <v>0</v>
      </c>
      <c r="Y121" s="32">
        <v>0</v>
      </c>
      <c r="Z121" s="88">
        <v>0.00192393344</v>
      </c>
      <c r="AA121" s="88">
        <v>0</v>
      </c>
      <c r="AB121" s="88">
        <v>0</v>
      </c>
      <c r="AC121" s="88">
        <v>0</v>
      </c>
      <c r="AD121" s="88">
        <v>0.00192393344</v>
      </c>
      <c r="AE121" s="32">
        <v>1.023334</v>
      </c>
      <c r="AF121" s="89">
        <v>0.00196882650288896</v>
      </c>
      <c r="AG121" s="193">
        <v>0.59860945664</v>
      </c>
      <c r="AH121" s="95">
        <v>0.7522385761184126</v>
      </c>
    </row>
    <row r="122" spans="1:34" ht="15">
      <c r="A122" s="32">
        <v>71</v>
      </c>
      <c r="B122" s="32" t="s">
        <v>294</v>
      </c>
      <c r="C122" s="32" t="s">
        <v>530</v>
      </c>
      <c r="D122" s="32">
        <v>33</v>
      </c>
      <c r="E122" s="32">
        <v>71033</v>
      </c>
      <c r="F122" s="32">
        <v>9</v>
      </c>
      <c r="G122" s="32">
        <v>1</v>
      </c>
      <c r="H122" s="32">
        <v>3</v>
      </c>
      <c r="I122" s="32">
        <v>517</v>
      </c>
      <c r="J122" s="32">
        <v>40</v>
      </c>
      <c r="K122" s="32">
        <v>80</v>
      </c>
      <c r="L122" s="32" t="s">
        <v>9</v>
      </c>
      <c r="N122" s="54">
        <v>0.001337</v>
      </c>
      <c r="O122" s="32">
        <v>0.00110622</v>
      </c>
      <c r="P122" s="53">
        <f t="shared" si="1"/>
        <v>0.8273896783844428</v>
      </c>
      <c r="Q122" s="64">
        <v>1</v>
      </c>
      <c r="R122" s="65">
        <v>1</v>
      </c>
      <c r="S122" s="65">
        <v>0</v>
      </c>
      <c r="T122" s="65">
        <v>0</v>
      </c>
      <c r="U122" s="65">
        <v>0</v>
      </c>
      <c r="V122" s="32">
        <v>0.001337</v>
      </c>
      <c r="W122" s="32">
        <v>0</v>
      </c>
      <c r="X122" s="32">
        <v>0</v>
      </c>
      <c r="Y122" s="32">
        <v>0</v>
      </c>
      <c r="Z122" s="88">
        <v>0.0007820915200000001</v>
      </c>
      <c r="AA122" s="88">
        <v>0</v>
      </c>
      <c r="AB122" s="88">
        <v>0</v>
      </c>
      <c r="AC122" s="88">
        <v>0</v>
      </c>
      <c r="AD122" s="88">
        <v>0.0007820915200000001</v>
      </c>
      <c r="AE122" s="32">
        <v>1.023334</v>
      </c>
      <c r="AF122" s="89">
        <v>0.0008003408435276801</v>
      </c>
      <c r="AG122" s="193">
        <v>0.59860945664</v>
      </c>
      <c r="AH122" s="95">
        <v>0.7234915690619227</v>
      </c>
    </row>
    <row r="123" spans="1:34" ht="15">
      <c r="A123" s="32">
        <v>71</v>
      </c>
      <c r="B123" s="32" t="s">
        <v>294</v>
      </c>
      <c r="C123" s="32" t="s">
        <v>530</v>
      </c>
      <c r="D123" s="32">
        <v>34</v>
      </c>
      <c r="E123" s="32">
        <v>71034</v>
      </c>
      <c r="F123" s="32">
        <v>9</v>
      </c>
      <c r="G123" s="32">
        <v>1</v>
      </c>
      <c r="H123" s="32">
        <v>1</v>
      </c>
      <c r="I123" s="32">
        <v>19.1</v>
      </c>
      <c r="J123" s="32">
        <v>99</v>
      </c>
      <c r="K123" s="32">
        <v>99</v>
      </c>
      <c r="L123" s="32" t="s">
        <v>641</v>
      </c>
      <c r="N123" s="54">
        <v>0.007628</v>
      </c>
      <c r="O123" s="32">
        <v>0.00991583</v>
      </c>
      <c r="P123" s="53">
        <f t="shared" si="1"/>
        <v>1.2999252753015207</v>
      </c>
      <c r="Q123" s="64">
        <v>0</v>
      </c>
      <c r="R123" s="65">
        <v>0</v>
      </c>
      <c r="S123" s="65">
        <v>0</v>
      </c>
      <c r="T123" s="65">
        <v>0</v>
      </c>
      <c r="U123" s="65">
        <v>1</v>
      </c>
      <c r="V123" s="32">
        <v>0</v>
      </c>
      <c r="W123" s="32">
        <v>0</v>
      </c>
      <c r="X123" s="32">
        <v>0</v>
      </c>
      <c r="Y123" s="32">
        <v>0.007628</v>
      </c>
      <c r="Z123" s="88">
        <v>0</v>
      </c>
      <c r="AA123" s="88">
        <v>0</v>
      </c>
      <c r="AB123" s="88">
        <v>0</v>
      </c>
      <c r="AC123" s="88">
        <v>0.008144110480000001</v>
      </c>
      <c r="AD123" s="88">
        <v>0.008144110480000001</v>
      </c>
      <c r="AE123" s="32">
        <v>1.023334</v>
      </c>
      <c r="AF123" s="89">
        <v>0.008334145153940322</v>
      </c>
      <c r="AG123" s="193">
        <v>1.0925727784400001</v>
      </c>
      <c r="AH123" s="95">
        <v>0.8404889105541665</v>
      </c>
    </row>
    <row r="124" spans="1:34" ht="15">
      <c r="A124" s="32">
        <v>71</v>
      </c>
      <c r="B124" s="32" t="s">
        <v>294</v>
      </c>
      <c r="C124" s="32" t="s">
        <v>530</v>
      </c>
      <c r="D124" s="32">
        <v>35</v>
      </c>
      <c r="E124" s="32">
        <v>71035</v>
      </c>
      <c r="F124" s="32">
        <v>9</v>
      </c>
      <c r="G124" s="32">
        <v>1</v>
      </c>
      <c r="H124" s="32">
        <v>2</v>
      </c>
      <c r="I124" s="32">
        <v>1387</v>
      </c>
      <c r="J124" s="32">
        <v>44</v>
      </c>
      <c r="K124" s="32">
        <v>80</v>
      </c>
      <c r="L124" s="32" t="s">
        <v>147</v>
      </c>
      <c r="N124" s="54">
        <v>0.007628</v>
      </c>
      <c r="O124" s="32">
        <v>0.00594111</v>
      </c>
      <c r="P124" s="53">
        <f t="shared" si="1"/>
        <v>0.7788555322496067</v>
      </c>
      <c r="Q124" s="64">
        <v>1</v>
      </c>
      <c r="R124" s="65">
        <v>1</v>
      </c>
      <c r="S124" s="65">
        <v>0</v>
      </c>
      <c r="T124" s="65">
        <v>0</v>
      </c>
      <c r="U124" s="65">
        <v>0</v>
      </c>
      <c r="V124" s="32">
        <v>0.007628</v>
      </c>
      <c r="W124" s="32">
        <v>0</v>
      </c>
      <c r="X124" s="32">
        <v>0</v>
      </c>
      <c r="Y124" s="32">
        <v>0</v>
      </c>
      <c r="Z124" s="88">
        <v>0.004462074880000001</v>
      </c>
      <c r="AA124" s="88">
        <v>0</v>
      </c>
      <c r="AB124" s="88">
        <v>0</v>
      </c>
      <c r="AC124" s="88">
        <v>0</v>
      </c>
      <c r="AD124" s="88">
        <v>0.004462074880000001</v>
      </c>
      <c r="AE124" s="32">
        <v>1.023334</v>
      </c>
      <c r="AF124" s="89">
        <v>0.00456619293524992</v>
      </c>
      <c r="AG124" s="193">
        <v>0.59860945664</v>
      </c>
      <c r="AH124" s="95">
        <v>0.7685757266318786</v>
      </c>
    </row>
    <row r="125" spans="1:34" ht="15">
      <c r="A125" s="32">
        <v>71</v>
      </c>
      <c r="B125" s="32" t="s">
        <v>294</v>
      </c>
      <c r="C125" s="32" t="s">
        <v>530</v>
      </c>
      <c r="D125" s="32">
        <v>36</v>
      </c>
      <c r="E125" s="32">
        <v>71036</v>
      </c>
      <c r="F125" s="32">
        <v>9</v>
      </c>
      <c r="G125" s="32">
        <v>1</v>
      </c>
      <c r="H125" s="32">
        <v>4</v>
      </c>
      <c r="I125" s="32">
        <v>2.3</v>
      </c>
      <c r="J125" s="32">
        <v>99</v>
      </c>
      <c r="K125" s="32">
        <v>99</v>
      </c>
      <c r="L125" s="32" t="s">
        <v>641</v>
      </c>
      <c r="N125" s="54">
        <v>0.003289</v>
      </c>
      <c r="O125" s="32">
        <v>0.00526536</v>
      </c>
      <c r="P125" s="53">
        <f t="shared" si="1"/>
        <v>1.6008999695956219</v>
      </c>
      <c r="Q125" s="64">
        <v>0</v>
      </c>
      <c r="R125" s="65">
        <v>0</v>
      </c>
      <c r="S125" s="65">
        <v>0</v>
      </c>
      <c r="T125" s="65">
        <v>0</v>
      </c>
      <c r="U125" s="65">
        <v>1</v>
      </c>
      <c r="V125" s="32">
        <v>0</v>
      </c>
      <c r="W125" s="32">
        <v>0</v>
      </c>
      <c r="X125" s="32">
        <v>0</v>
      </c>
      <c r="Y125" s="32">
        <v>0.003289</v>
      </c>
      <c r="Z125" s="88">
        <v>0</v>
      </c>
      <c r="AA125" s="88">
        <v>0</v>
      </c>
      <c r="AB125" s="88">
        <v>0</v>
      </c>
      <c r="AC125" s="88">
        <v>0.00351153374</v>
      </c>
      <c r="AD125" s="88">
        <v>0.00351153374</v>
      </c>
      <c r="AE125" s="32">
        <v>1.023334</v>
      </c>
      <c r="AF125" s="89">
        <v>0.0035934718682891597</v>
      </c>
      <c r="AG125" s="193">
        <v>1.09257277844</v>
      </c>
      <c r="AH125" s="95">
        <v>0.6824741078082334</v>
      </c>
    </row>
    <row r="126" spans="1:34" ht="15">
      <c r="A126" s="32">
        <v>71</v>
      </c>
      <c r="B126" s="32" t="s">
        <v>294</v>
      </c>
      <c r="C126" s="32" t="s">
        <v>530</v>
      </c>
      <c r="D126" s="32">
        <v>37</v>
      </c>
      <c r="E126" s="32">
        <v>71037</v>
      </c>
      <c r="F126" s="32">
        <v>9</v>
      </c>
      <c r="G126" s="32">
        <v>1</v>
      </c>
      <c r="H126" s="32">
        <v>3</v>
      </c>
      <c r="I126" s="32">
        <v>526</v>
      </c>
      <c r="J126" s="32">
        <v>52</v>
      </c>
      <c r="K126" s="32">
        <v>94</v>
      </c>
      <c r="L126" s="32" t="s">
        <v>445</v>
      </c>
      <c r="N126" s="54">
        <v>0.001337</v>
      </c>
      <c r="O126" s="32">
        <v>0.00110622</v>
      </c>
      <c r="P126" s="53">
        <f t="shared" si="1"/>
        <v>0.8273896783844428</v>
      </c>
      <c r="Q126" s="64">
        <v>1</v>
      </c>
      <c r="R126" s="65">
        <v>1</v>
      </c>
      <c r="S126" s="65">
        <v>0</v>
      </c>
      <c r="T126" s="65">
        <v>0</v>
      </c>
      <c r="U126" s="65">
        <v>0</v>
      </c>
      <c r="V126" s="32">
        <v>0.001337</v>
      </c>
      <c r="W126" s="32">
        <v>0</v>
      </c>
      <c r="X126" s="32">
        <v>0</v>
      </c>
      <c r="Y126" s="32">
        <v>0</v>
      </c>
      <c r="Z126" s="88">
        <v>0.0007820915200000001</v>
      </c>
      <c r="AA126" s="88">
        <v>0</v>
      </c>
      <c r="AB126" s="88">
        <v>0</v>
      </c>
      <c r="AC126" s="88">
        <v>0</v>
      </c>
      <c r="AD126" s="88">
        <v>0.0007820915200000001</v>
      </c>
      <c r="AE126" s="32">
        <v>1.023334</v>
      </c>
      <c r="AF126" s="89">
        <v>0.0008003408435276801</v>
      </c>
      <c r="AG126" s="193">
        <v>0.59860945664</v>
      </c>
      <c r="AH126" s="95">
        <v>0.7234915690619227</v>
      </c>
    </row>
    <row r="127" spans="1:34" ht="15">
      <c r="A127" s="32">
        <v>71</v>
      </c>
      <c r="B127" s="32" t="s">
        <v>294</v>
      </c>
      <c r="C127" s="32" t="s">
        <v>530</v>
      </c>
      <c r="D127" s="32">
        <v>38</v>
      </c>
      <c r="E127" s="32">
        <v>71038</v>
      </c>
      <c r="F127" s="32">
        <v>9</v>
      </c>
      <c r="G127" s="32">
        <v>1</v>
      </c>
      <c r="H127" s="32">
        <v>3</v>
      </c>
      <c r="I127" s="32">
        <v>157.7</v>
      </c>
      <c r="J127" s="32">
        <v>44</v>
      </c>
      <c r="K127" s="32">
        <v>80</v>
      </c>
      <c r="L127" s="32" t="s">
        <v>147</v>
      </c>
      <c r="N127" s="54">
        <v>0.001337</v>
      </c>
      <c r="O127" s="32">
        <v>0.00136232</v>
      </c>
      <c r="P127" s="53">
        <f t="shared" si="1"/>
        <v>1.0189379207180254</v>
      </c>
      <c r="Q127" s="64">
        <v>0</v>
      </c>
      <c r="R127" s="65">
        <v>0</v>
      </c>
      <c r="S127" s="65">
        <v>0</v>
      </c>
      <c r="T127" s="197">
        <v>1</v>
      </c>
      <c r="U127" s="65">
        <v>0</v>
      </c>
      <c r="V127" s="32">
        <v>0</v>
      </c>
      <c r="W127" s="32">
        <v>0</v>
      </c>
      <c r="X127" s="32">
        <v>0.001337</v>
      </c>
      <c r="Y127" s="32">
        <v>0</v>
      </c>
      <c r="Z127" s="88">
        <v>0</v>
      </c>
      <c r="AA127" s="88">
        <v>0</v>
      </c>
      <c r="AB127" s="88">
        <v>0.00039282397000000007</v>
      </c>
      <c r="AC127" s="88">
        <v>0</v>
      </c>
      <c r="AD127" s="88">
        <v>0.00039282397000000007</v>
      </c>
      <c r="AE127" s="32">
        <v>1.023334</v>
      </c>
      <c r="AF127" s="89">
        <v>0.00040199012451598006</v>
      </c>
      <c r="AG127" s="196">
        <v>0.30066576254000005</v>
      </c>
      <c r="AH127" s="95">
        <v>0.2950776062275971</v>
      </c>
    </row>
    <row r="128" spans="1:34" ht="15">
      <c r="A128" s="32">
        <v>72</v>
      </c>
      <c r="B128" s="32" t="s">
        <v>531</v>
      </c>
      <c r="C128" s="32" t="s">
        <v>530</v>
      </c>
      <c r="D128" s="32">
        <v>1</v>
      </c>
      <c r="E128" s="32">
        <v>72001</v>
      </c>
      <c r="F128" s="32">
        <v>9</v>
      </c>
      <c r="G128" s="32">
        <v>2</v>
      </c>
      <c r="H128" s="32">
        <v>4</v>
      </c>
      <c r="I128" s="32">
        <v>647</v>
      </c>
      <c r="J128" s="32">
        <v>98</v>
      </c>
      <c r="K128" s="32">
        <v>98</v>
      </c>
      <c r="L128" s="32" t="s">
        <v>640</v>
      </c>
      <c r="N128" s="54">
        <v>0.00463</v>
      </c>
      <c r="O128" s="32">
        <v>0.00368442</v>
      </c>
      <c r="P128" s="53">
        <f t="shared" si="1"/>
        <v>0.7957710583153348</v>
      </c>
      <c r="Q128" s="64">
        <v>0</v>
      </c>
      <c r="R128" s="65">
        <v>0</v>
      </c>
      <c r="S128" s="65">
        <v>0</v>
      </c>
      <c r="T128" s="197">
        <v>1</v>
      </c>
      <c r="U128" s="65">
        <v>0</v>
      </c>
      <c r="V128" s="32">
        <v>0</v>
      </c>
      <c r="W128" s="32">
        <v>0</v>
      </c>
      <c r="X128" s="32">
        <v>0.00463</v>
      </c>
      <c r="Y128" s="32">
        <v>0</v>
      </c>
      <c r="Z128" s="88">
        <v>0</v>
      </c>
      <c r="AA128" s="88">
        <v>0</v>
      </c>
      <c r="AB128" s="88">
        <v>0.0013603403</v>
      </c>
      <c r="AC128" s="88">
        <v>0</v>
      </c>
      <c r="AD128" s="88">
        <v>0.0013603403</v>
      </c>
      <c r="AE128" s="32">
        <v>1.023334</v>
      </c>
      <c r="AF128" s="89">
        <v>0.0013920824805602</v>
      </c>
      <c r="AG128" s="196">
        <v>0.30066576254</v>
      </c>
      <c r="AH128" s="95">
        <v>0.3778294767046645</v>
      </c>
    </row>
    <row r="129" spans="1:34" ht="15">
      <c r="A129" s="32">
        <v>72</v>
      </c>
      <c r="B129" s="32" t="s">
        <v>531</v>
      </c>
      <c r="C129" s="32" t="s">
        <v>530</v>
      </c>
      <c r="D129" s="32">
        <v>2</v>
      </c>
      <c r="E129" s="32">
        <v>72002</v>
      </c>
      <c r="F129" s="32">
        <v>9</v>
      </c>
      <c r="G129" s="32">
        <v>2</v>
      </c>
      <c r="H129" s="32">
        <v>3</v>
      </c>
      <c r="I129" s="32">
        <v>1860.8</v>
      </c>
      <c r="J129" s="32">
        <v>98</v>
      </c>
      <c r="K129" s="32">
        <v>98</v>
      </c>
      <c r="L129" s="32" t="s">
        <v>640</v>
      </c>
      <c r="N129" s="54">
        <v>0.002123</v>
      </c>
      <c r="O129" s="32">
        <v>0.00161682</v>
      </c>
      <c r="P129" s="53">
        <f t="shared" si="1"/>
        <v>0.7615732454074423</v>
      </c>
      <c r="Q129" s="64">
        <v>1</v>
      </c>
      <c r="R129" s="65">
        <v>1</v>
      </c>
      <c r="S129" s="65">
        <v>0</v>
      </c>
      <c r="T129" s="65">
        <v>0</v>
      </c>
      <c r="U129" s="65">
        <v>0</v>
      </c>
      <c r="V129" s="32">
        <v>0.002123</v>
      </c>
      <c r="W129" s="32">
        <v>0</v>
      </c>
      <c r="X129" s="32">
        <v>0</v>
      </c>
      <c r="Y129" s="32">
        <v>0</v>
      </c>
      <c r="Z129" s="88">
        <v>0.00124187008</v>
      </c>
      <c r="AA129" s="88">
        <v>0</v>
      </c>
      <c r="AB129" s="88">
        <v>0</v>
      </c>
      <c r="AC129" s="88">
        <v>0</v>
      </c>
      <c r="AD129" s="88">
        <v>0.00124187008</v>
      </c>
      <c r="AE129" s="32">
        <v>1.023334</v>
      </c>
      <c r="AF129" s="89">
        <v>0.00127084787644672</v>
      </c>
      <c r="AG129" s="193">
        <v>0.59860945664</v>
      </c>
      <c r="AH129" s="95">
        <v>0.7860169199086602</v>
      </c>
    </row>
    <row r="130" spans="1:34" ht="15">
      <c r="A130" s="32">
        <v>72</v>
      </c>
      <c r="B130" s="32" t="s">
        <v>531</v>
      </c>
      <c r="C130" s="32" t="s">
        <v>530</v>
      </c>
      <c r="D130" s="32">
        <v>3</v>
      </c>
      <c r="E130" s="32">
        <v>72003</v>
      </c>
      <c r="F130" s="32">
        <v>9</v>
      </c>
      <c r="G130" s="32">
        <v>1</v>
      </c>
      <c r="H130" s="32">
        <v>3</v>
      </c>
      <c r="I130" s="32">
        <v>988.7</v>
      </c>
      <c r="J130" s="32">
        <v>44</v>
      </c>
      <c r="K130" s="32">
        <v>80</v>
      </c>
      <c r="L130" s="32" t="s">
        <v>147</v>
      </c>
      <c r="N130" s="54">
        <v>0.002123</v>
      </c>
      <c r="O130" s="32">
        <v>0.00165351</v>
      </c>
      <c r="P130" s="53">
        <f t="shared" si="1"/>
        <v>0.7788553933113519</v>
      </c>
      <c r="Q130" s="64">
        <v>1</v>
      </c>
      <c r="R130" s="65">
        <v>1</v>
      </c>
      <c r="S130" s="65">
        <v>0</v>
      </c>
      <c r="T130" s="65">
        <v>0</v>
      </c>
      <c r="U130" s="65">
        <v>0</v>
      </c>
      <c r="V130" s="32">
        <v>0.002123</v>
      </c>
      <c r="W130" s="32">
        <v>0</v>
      </c>
      <c r="X130" s="32">
        <v>0</v>
      </c>
      <c r="Y130" s="32">
        <v>0</v>
      </c>
      <c r="Z130" s="88">
        <v>0.00124187008</v>
      </c>
      <c r="AA130" s="88">
        <v>0</v>
      </c>
      <c r="AB130" s="88">
        <v>0</v>
      </c>
      <c r="AC130" s="88">
        <v>0</v>
      </c>
      <c r="AD130" s="88">
        <v>0.00124187008</v>
      </c>
      <c r="AE130" s="32">
        <v>1.023334</v>
      </c>
      <c r="AF130" s="89">
        <v>0.00127084787644672</v>
      </c>
      <c r="AG130" s="193">
        <v>0.59860945664</v>
      </c>
      <c r="AH130" s="95">
        <v>0.7685758637363669</v>
      </c>
    </row>
    <row r="131" spans="1:34" ht="15">
      <c r="A131" s="32">
        <v>72</v>
      </c>
      <c r="B131" s="32" t="s">
        <v>531</v>
      </c>
      <c r="C131" s="32" t="s">
        <v>530</v>
      </c>
      <c r="D131" s="32">
        <v>4</v>
      </c>
      <c r="E131" s="32">
        <v>72004</v>
      </c>
      <c r="F131" s="32">
        <v>9</v>
      </c>
      <c r="G131" s="32">
        <v>1</v>
      </c>
      <c r="H131" s="32">
        <v>3</v>
      </c>
      <c r="I131" s="32">
        <v>1113.4</v>
      </c>
      <c r="J131" s="32">
        <v>61</v>
      </c>
      <c r="K131" s="32">
        <v>45</v>
      </c>
      <c r="L131" s="32" t="s">
        <v>622</v>
      </c>
      <c r="N131" s="54">
        <v>0.002123</v>
      </c>
      <c r="O131" s="32">
        <v>0.00165351</v>
      </c>
      <c r="P131" s="53">
        <f t="shared" si="1"/>
        <v>0.7788553933113519</v>
      </c>
      <c r="Q131" s="64">
        <v>1</v>
      </c>
      <c r="R131" s="65">
        <v>1</v>
      </c>
      <c r="S131" s="65">
        <v>0</v>
      </c>
      <c r="T131" s="65">
        <v>0</v>
      </c>
      <c r="U131" s="65">
        <v>0</v>
      </c>
      <c r="V131" s="32">
        <v>0.002123</v>
      </c>
      <c r="W131" s="32">
        <v>0</v>
      </c>
      <c r="X131" s="32">
        <v>0</v>
      </c>
      <c r="Y131" s="32">
        <v>0</v>
      </c>
      <c r="Z131" s="88">
        <v>0.00124187008</v>
      </c>
      <c r="AA131" s="88">
        <v>0</v>
      </c>
      <c r="AB131" s="88">
        <v>0</v>
      </c>
      <c r="AC131" s="88">
        <v>0</v>
      </c>
      <c r="AD131" s="88">
        <v>0.00124187008</v>
      </c>
      <c r="AE131" s="32">
        <v>1.023334</v>
      </c>
      <c r="AF131" s="89">
        <v>0.00127084787644672</v>
      </c>
      <c r="AG131" s="193">
        <v>0.59860945664</v>
      </c>
      <c r="AH131" s="95">
        <v>0.7685758637363669</v>
      </c>
    </row>
    <row r="132" spans="1:34" ht="15">
      <c r="A132" s="32">
        <v>72</v>
      </c>
      <c r="B132" s="32" t="s">
        <v>531</v>
      </c>
      <c r="C132" s="32" t="s">
        <v>530</v>
      </c>
      <c r="D132" s="32">
        <v>5</v>
      </c>
      <c r="E132" s="32">
        <v>72005</v>
      </c>
      <c r="F132" s="32">
        <v>9</v>
      </c>
      <c r="G132" s="32">
        <v>1</v>
      </c>
      <c r="H132" s="32">
        <v>4</v>
      </c>
      <c r="I132" s="32">
        <v>49.2</v>
      </c>
      <c r="J132" s="32">
        <v>82</v>
      </c>
      <c r="K132" s="32">
        <v>78</v>
      </c>
      <c r="L132" s="32" t="s">
        <v>516</v>
      </c>
      <c r="N132" s="54">
        <v>0.00463</v>
      </c>
      <c r="O132" s="32">
        <v>0.00522379</v>
      </c>
      <c r="P132" s="53">
        <f t="shared" si="1"/>
        <v>1.1282483801295897</v>
      </c>
      <c r="Q132" s="64">
        <v>0</v>
      </c>
      <c r="R132" s="65">
        <v>0</v>
      </c>
      <c r="S132" s="65">
        <v>0</v>
      </c>
      <c r="T132" s="197">
        <v>1</v>
      </c>
      <c r="U132" s="65">
        <v>0</v>
      </c>
      <c r="V132" s="32">
        <v>0</v>
      </c>
      <c r="W132" s="32">
        <v>0</v>
      </c>
      <c r="X132" s="32">
        <v>0.00463</v>
      </c>
      <c r="Y132" s="32">
        <v>0</v>
      </c>
      <c r="Z132" s="88">
        <v>0</v>
      </c>
      <c r="AA132" s="88">
        <v>0</v>
      </c>
      <c r="AB132" s="88">
        <v>0.0013603403</v>
      </c>
      <c r="AC132" s="88">
        <v>0</v>
      </c>
      <c r="AD132" s="88">
        <v>0.0013603403</v>
      </c>
      <c r="AE132" s="32">
        <v>1.023334</v>
      </c>
      <c r="AF132" s="89">
        <v>0.0013920824805602</v>
      </c>
      <c r="AG132" s="196">
        <v>0.30066576254</v>
      </c>
      <c r="AH132" s="95">
        <v>0.26648898224473033</v>
      </c>
    </row>
    <row r="133" spans="1:34" ht="15">
      <c r="A133" s="32">
        <v>72</v>
      </c>
      <c r="B133" s="32" t="s">
        <v>531</v>
      </c>
      <c r="C133" s="32" t="s">
        <v>530</v>
      </c>
      <c r="D133" s="32">
        <v>6</v>
      </c>
      <c r="E133" s="32">
        <v>72006</v>
      </c>
      <c r="F133" s="32">
        <v>9</v>
      </c>
      <c r="G133" s="32">
        <v>1</v>
      </c>
      <c r="H133" s="32">
        <v>4</v>
      </c>
      <c r="I133" s="32">
        <v>2.5</v>
      </c>
      <c r="J133" s="32">
        <v>67</v>
      </c>
      <c r="K133" s="32">
        <v>70</v>
      </c>
      <c r="L133" s="32" t="s">
        <v>743</v>
      </c>
      <c r="N133" s="54">
        <v>0.00463</v>
      </c>
      <c r="O133" s="32">
        <v>0.00741217</v>
      </c>
      <c r="P133" s="53">
        <f t="shared" si="1"/>
        <v>1.6009006479481642</v>
      </c>
      <c r="Q133" s="64">
        <v>0</v>
      </c>
      <c r="R133" s="65">
        <v>0</v>
      </c>
      <c r="S133" s="65">
        <v>0</v>
      </c>
      <c r="T133" s="65">
        <v>0</v>
      </c>
      <c r="U133" s="65">
        <v>1</v>
      </c>
      <c r="V133" s="32">
        <v>0</v>
      </c>
      <c r="W133" s="32">
        <v>0</v>
      </c>
      <c r="X133" s="32">
        <v>0</v>
      </c>
      <c r="Y133" s="32">
        <v>0.00463</v>
      </c>
      <c r="Z133" s="88">
        <v>0</v>
      </c>
      <c r="AA133" s="88">
        <v>0</v>
      </c>
      <c r="AB133" s="88">
        <v>0</v>
      </c>
      <c r="AC133" s="88">
        <v>0.0049432658</v>
      </c>
      <c r="AD133" s="88">
        <v>0.0049432658</v>
      </c>
      <c r="AE133" s="32">
        <v>1.023334</v>
      </c>
      <c r="AF133" s="89">
        <v>0.0050586119641772</v>
      </c>
      <c r="AG133" s="193">
        <v>1.0925727784400001</v>
      </c>
      <c r="AH133" s="95">
        <v>0.6824738186222389</v>
      </c>
    </row>
    <row r="134" spans="1:34" ht="15">
      <c r="A134" s="32">
        <v>72</v>
      </c>
      <c r="B134" s="32" t="s">
        <v>531</v>
      </c>
      <c r="C134" s="32" t="s">
        <v>530</v>
      </c>
      <c r="D134" s="32">
        <v>7</v>
      </c>
      <c r="E134" s="32">
        <v>72007</v>
      </c>
      <c r="F134" s="32">
        <v>9</v>
      </c>
      <c r="G134" s="32">
        <v>1</v>
      </c>
      <c r="H134" s="32">
        <v>3</v>
      </c>
      <c r="I134" s="32">
        <v>488</v>
      </c>
      <c r="J134" s="32">
        <v>44</v>
      </c>
      <c r="K134" s="32">
        <v>80</v>
      </c>
      <c r="L134" s="32" t="s">
        <v>147</v>
      </c>
      <c r="N134" s="54">
        <v>0.002123</v>
      </c>
      <c r="O134" s="32">
        <v>0.00175655</v>
      </c>
      <c r="P134" s="53">
        <f aca="true" t="shared" si="2" ref="P134:P197">O134/N134</f>
        <v>0.8273904851625059</v>
      </c>
      <c r="Q134" s="64">
        <v>1</v>
      </c>
      <c r="R134" s="65">
        <v>1</v>
      </c>
      <c r="S134" s="65">
        <v>0</v>
      </c>
      <c r="T134" s="65">
        <v>0</v>
      </c>
      <c r="U134" s="65">
        <v>0</v>
      </c>
      <c r="V134" s="32">
        <v>0.002123</v>
      </c>
      <c r="W134" s="32">
        <v>0</v>
      </c>
      <c r="X134" s="32">
        <v>0</v>
      </c>
      <c r="Y134" s="32">
        <v>0</v>
      </c>
      <c r="Z134" s="88">
        <v>0.00124187008</v>
      </c>
      <c r="AA134" s="88">
        <v>0</v>
      </c>
      <c r="AB134" s="88">
        <v>0</v>
      </c>
      <c r="AC134" s="88">
        <v>0</v>
      </c>
      <c r="AD134" s="88">
        <v>0.00124187008</v>
      </c>
      <c r="AE134" s="32">
        <v>1.023334</v>
      </c>
      <c r="AF134" s="89">
        <v>0.00127084787644672</v>
      </c>
      <c r="AG134" s="193">
        <v>0.59860945664</v>
      </c>
      <c r="AH134" s="95">
        <v>0.7234908635943867</v>
      </c>
    </row>
    <row r="135" spans="1:34" ht="15">
      <c r="A135" s="32">
        <v>72</v>
      </c>
      <c r="B135" s="32" t="s">
        <v>531</v>
      </c>
      <c r="C135" s="32" t="s">
        <v>530</v>
      </c>
      <c r="D135" s="32">
        <v>8</v>
      </c>
      <c r="E135" s="32">
        <v>72008</v>
      </c>
      <c r="F135" s="32">
        <v>9</v>
      </c>
      <c r="G135" s="32">
        <v>1</v>
      </c>
      <c r="H135" s="32">
        <v>3</v>
      </c>
      <c r="I135" s="32">
        <v>49.7</v>
      </c>
      <c r="J135" s="32">
        <v>40</v>
      </c>
      <c r="K135" s="32">
        <v>80</v>
      </c>
      <c r="L135" s="32" t="s">
        <v>9</v>
      </c>
      <c r="N135" s="54">
        <v>0.002123</v>
      </c>
      <c r="O135" s="32">
        <v>0.00239527</v>
      </c>
      <c r="P135" s="53">
        <f t="shared" si="2"/>
        <v>1.1282477626000944</v>
      </c>
      <c r="Q135" s="64">
        <v>0</v>
      </c>
      <c r="R135" s="65">
        <v>0</v>
      </c>
      <c r="S135" s="65">
        <v>0</v>
      </c>
      <c r="T135" s="65">
        <v>0</v>
      </c>
      <c r="U135" s="65">
        <v>1</v>
      </c>
      <c r="V135" s="32">
        <v>0</v>
      </c>
      <c r="W135" s="32">
        <v>0</v>
      </c>
      <c r="X135" s="32">
        <v>0</v>
      </c>
      <c r="Y135" s="32">
        <v>0.002123</v>
      </c>
      <c r="Z135" s="88">
        <v>0</v>
      </c>
      <c r="AA135" s="88">
        <v>0</v>
      </c>
      <c r="AB135" s="88">
        <v>0</v>
      </c>
      <c r="AC135" s="88">
        <v>0.00226664218</v>
      </c>
      <c r="AD135" s="88">
        <v>0.00226664218</v>
      </c>
      <c r="AE135" s="32">
        <v>1.023334</v>
      </c>
      <c r="AF135" s="89">
        <v>0.00231953200862812</v>
      </c>
      <c r="AG135" s="193">
        <v>1.0925727784400001</v>
      </c>
      <c r="AH135" s="95">
        <v>0.9683801862120428</v>
      </c>
    </row>
    <row r="136" spans="1:34" ht="15">
      <c r="A136" s="32">
        <v>72</v>
      </c>
      <c r="B136" s="32" t="s">
        <v>531</v>
      </c>
      <c r="C136" s="32" t="s">
        <v>530</v>
      </c>
      <c r="D136" s="32">
        <v>9</v>
      </c>
      <c r="E136" s="32">
        <v>72009</v>
      </c>
      <c r="F136" s="32">
        <v>9</v>
      </c>
      <c r="G136" s="32">
        <v>1</v>
      </c>
      <c r="H136" s="32">
        <v>2</v>
      </c>
      <c r="I136" s="32">
        <v>1851.8</v>
      </c>
      <c r="J136" s="32">
        <v>45</v>
      </c>
      <c r="K136" s="32">
        <v>82</v>
      </c>
      <c r="L136" s="32" t="s">
        <v>252</v>
      </c>
      <c r="N136" s="54">
        <v>0.008568</v>
      </c>
      <c r="O136" s="32">
        <v>0.00652514</v>
      </c>
      <c r="P136" s="53">
        <f t="shared" si="2"/>
        <v>0.7615709617180205</v>
      </c>
      <c r="Q136" s="64">
        <v>1</v>
      </c>
      <c r="R136" s="65">
        <v>1</v>
      </c>
      <c r="S136" s="65">
        <v>0</v>
      </c>
      <c r="T136" s="65">
        <v>0</v>
      </c>
      <c r="U136" s="65">
        <v>0</v>
      </c>
      <c r="V136" s="32">
        <v>0.008568</v>
      </c>
      <c r="W136" s="32">
        <v>0</v>
      </c>
      <c r="X136" s="32">
        <v>0</v>
      </c>
      <c r="Y136" s="32">
        <v>0</v>
      </c>
      <c r="Z136" s="88">
        <v>0.00501193728</v>
      </c>
      <c r="AA136" s="88">
        <v>0</v>
      </c>
      <c r="AB136" s="88">
        <v>0</v>
      </c>
      <c r="AC136" s="88">
        <v>0</v>
      </c>
      <c r="AD136" s="88">
        <v>0.00501193728</v>
      </c>
      <c r="AE136" s="32">
        <v>1.023334</v>
      </c>
      <c r="AF136" s="89">
        <v>0.00512888582449152</v>
      </c>
      <c r="AG136" s="193">
        <v>0.5986094566400001</v>
      </c>
      <c r="AH136" s="95">
        <v>0.786019276903104</v>
      </c>
    </row>
    <row r="137" spans="1:34" ht="15">
      <c r="A137" s="32">
        <v>72</v>
      </c>
      <c r="B137" s="32" t="s">
        <v>531</v>
      </c>
      <c r="C137" s="32" t="s">
        <v>530</v>
      </c>
      <c r="D137" s="32">
        <v>10</v>
      </c>
      <c r="E137" s="32">
        <v>72010</v>
      </c>
      <c r="F137" s="32">
        <v>9</v>
      </c>
      <c r="G137" s="32">
        <v>1</v>
      </c>
      <c r="H137" s="32">
        <v>4</v>
      </c>
      <c r="I137" s="32">
        <v>744.8</v>
      </c>
      <c r="J137" s="32">
        <v>40</v>
      </c>
      <c r="K137" s="32">
        <v>80</v>
      </c>
      <c r="L137" s="32" t="s">
        <v>9</v>
      </c>
      <c r="N137" s="54">
        <v>0.00463</v>
      </c>
      <c r="O137" s="32">
        <v>0.00368442</v>
      </c>
      <c r="P137" s="53">
        <f t="shared" si="2"/>
        <v>0.7957710583153348</v>
      </c>
      <c r="Q137" s="64">
        <v>1</v>
      </c>
      <c r="R137" s="65">
        <v>1</v>
      </c>
      <c r="S137" s="65">
        <v>0</v>
      </c>
      <c r="T137" s="65">
        <v>0</v>
      </c>
      <c r="U137" s="65">
        <v>0</v>
      </c>
      <c r="V137" s="32">
        <v>0.00463</v>
      </c>
      <c r="W137" s="32">
        <v>0</v>
      </c>
      <c r="X137" s="32">
        <v>0</v>
      </c>
      <c r="Y137" s="32">
        <v>0</v>
      </c>
      <c r="Z137" s="88">
        <v>0.0027083648</v>
      </c>
      <c r="AA137" s="88">
        <v>0</v>
      </c>
      <c r="AB137" s="88">
        <v>0</v>
      </c>
      <c r="AC137" s="88">
        <v>0</v>
      </c>
      <c r="AD137" s="88">
        <v>0.0027083648</v>
      </c>
      <c r="AE137" s="32">
        <v>1.023334</v>
      </c>
      <c r="AF137" s="89">
        <v>0.0027715617842431995</v>
      </c>
      <c r="AG137" s="193">
        <v>0.59860945664</v>
      </c>
      <c r="AH137" s="95">
        <v>0.752238285603487</v>
      </c>
    </row>
    <row r="138" spans="1:34" ht="15">
      <c r="A138" s="32">
        <v>72</v>
      </c>
      <c r="B138" s="32" t="s">
        <v>531</v>
      </c>
      <c r="C138" s="32" t="s">
        <v>530</v>
      </c>
      <c r="D138" s="32">
        <v>11</v>
      </c>
      <c r="E138" s="32">
        <v>72011</v>
      </c>
      <c r="F138" s="32">
        <v>9</v>
      </c>
      <c r="G138" s="32">
        <v>1</v>
      </c>
      <c r="H138" s="32">
        <v>4</v>
      </c>
      <c r="I138" s="32">
        <v>9.7</v>
      </c>
      <c r="J138" s="32">
        <v>67</v>
      </c>
      <c r="K138" s="32">
        <v>70</v>
      </c>
      <c r="L138" s="32" t="s">
        <v>743</v>
      </c>
      <c r="N138" s="54">
        <v>0.00463</v>
      </c>
      <c r="O138" s="32">
        <v>0.00741217</v>
      </c>
      <c r="P138" s="53">
        <f t="shared" si="2"/>
        <v>1.6009006479481642</v>
      </c>
      <c r="Q138" s="64">
        <v>0</v>
      </c>
      <c r="R138" s="65">
        <v>0</v>
      </c>
      <c r="S138" s="65">
        <v>0</v>
      </c>
      <c r="T138" s="65">
        <v>0</v>
      </c>
      <c r="U138" s="65">
        <v>1</v>
      </c>
      <c r="V138" s="32">
        <v>0</v>
      </c>
      <c r="W138" s="32">
        <v>0</v>
      </c>
      <c r="X138" s="32">
        <v>0</v>
      </c>
      <c r="Y138" s="32">
        <v>0.00463</v>
      </c>
      <c r="Z138" s="88">
        <v>0</v>
      </c>
      <c r="AA138" s="88">
        <v>0</v>
      </c>
      <c r="AB138" s="88">
        <v>0</v>
      </c>
      <c r="AC138" s="88">
        <v>0.0049432658</v>
      </c>
      <c r="AD138" s="88">
        <v>0.0049432658</v>
      </c>
      <c r="AE138" s="32">
        <v>1.023334</v>
      </c>
      <c r="AF138" s="89">
        <v>0.0050586119641772</v>
      </c>
      <c r="AG138" s="193">
        <v>1.0925727784400001</v>
      </c>
      <c r="AH138" s="95">
        <v>0.6824738186222389</v>
      </c>
    </row>
    <row r="139" spans="1:34" ht="15">
      <c r="A139" s="32">
        <v>72</v>
      </c>
      <c r="B139" s="32" t="s">
        <v>531</v>
      </c>
      <c r="C139" s="32" t="s">
        <v>530</v>
      </c>
      <c r="D139" s="32">
        <v>12</v>
      </c>
      <c r="E139" s="32">
        <v>72012</v>
      </c>
      <c r="F139" s="32">
        <v>3</v>
      </c>
      <c r="G139" s="32">
        <v>1</v>
      </c>
      <c r="H139" s="32">
        <v>4</v>
      </c>
      <c r="I139" s="32">
        <v>170.3</v>
      </c>
      <c r="J139" s="32">
        <v>69</v>
      </c>
      <c r="K139" s="32">
        <v>51</v>
      </c>
      <c r="L139" s="32" t="s">
        <v>744</v>
      </c>
      <c r="N139" s="54">
        <v>0.00463</v>
      </c>
      <c r="O139" s="32">
        <v>0.00471769</v>
      </c>
      <c r="P139" s="53">
        <f t="shared" si="2"/>
        <v>1.018939524838013</v>
      </c>
      <c r="Q139" s="64">
        <v>1</v>
      </c>
      <c r="R139" s="65">
        <v>0</v>
      </c>
      <c r="S139" s="195">
        <v>1</v>
      </c>
      <c r="T139" s="65">
        <v>0</v>
      </c>
      <c r="U139" s="65">
        <v>0</v>
      </c>
      <c r="V139" s="32">
        <v>0</v>
      </c>
      <c r="W139" s="32">
        <v>0.00463</v>
      </c>
      <c r="X139" s="32">
        <v>0</v>
      </c>
      <c r="Y139" s="32">
        <v>0</v>
      </c>
      <c r="Z139" s="88">
        <v>0</v>
      </c>
      <c r="AA139" s="88">
        <v>0.013447094199999999</v>
      </c>
      <c r="AB139" s="88">
        <v>0</v>
      </c>
      <c r="AC139" s="88">
        <v>0</v>
      </c>
      <c r="AD139" s="88">
        <v>0.013447094199999999</v>
      </c>
      <c r="AE139" s="32">
        <v>1.023334</v>
      </c>
      <c r="AF139" s="89">
        <v>0.013760868696062798</v>
      </c>
      <c r="AG139" s="194">
        <v>2.97210986956</v>
      </c>
      <c r="AH139" s="95">
        <v>2.916865816970339</v>
      </c>
    </row>
    <row r="140" spans="1:34" ht="15">
      <c r="A140" s="32">
        <v>72</v>
      </c>
      <c r="B140" s="32" t="s">
        <v>531</v>
      </c>
      <c r="C140" s="32" t="s">
        <v>530</v>
      </c>
      <c r="D140" s="32">
        <v>13</v>
      </c>
      <c r="E140" s="32">
        <v>72013</v>
      </c>
      <c r="F140" s="32">
        <v>9</v>
      </c>
      <c r="G140" s="32">
        <v>1</v>
      </c>
      <c r="H140" s="32">
        <v>3</v>
      </c>
      <c r="I140" s="32">
        <v>2518.3</v>
      </c>
      <c r="J140" s="32">
        <v>21</v>
      </c>
      <c r="K140" s="32">
        <v>2</v>
      </c>
      <c r="L140" s="32" t="s">
        <v>350</v>
      </c>
      <c r="N140" s="54">
        <v>0.002123</v>
      </c>
      <c r="O140" s="32">
        <v>0.00161682</v>
      </c>
      <c r="P140" s="53">
        <f t="shared" si="2"/>
        <v>0.7615732454074423</v>
      </c>
      <c r="Q140" s="64">
        <v>1</v>
      </c>
      <c r="R140" s="65">
        <v>1</v>
      </c>
      <c r="S140" s="65">
        <v>0</v>
      </c>
      <c r="T140" s="65">
        <v>0</v>
      </c>
      <c r="U140" s="65">
        <v>0</v>
      </c>
      <c r="V140" s="32">
        <v>0.002123</v>
      </c>
      <c r="W140" s="32">
        <v>0</v>
      </c>
      <c r="X140" s="32">
        <v>0</v>
      </c>
      <c r="Y140" s="32">
        <v>0</v>
      </c>
      <c r="Z140" s="88">
        <v>0.00124187008</v>
      </c>
      <c r="AA140" s="88">
        <v>0</v>
      </c>
      <c r="AB140" s="88">
        <v>0</v>
      </c>
      <c r="AC140" s="88">
        <v>0</v>
      </c>
      <c r="AD140" s="88">
        <v>0.00124187008</v>
      </c>
      <c r="AE140" s="32">
        <v>1.023334</v>
      </c>
      <c r="AF140" s="89">
        <v>0.00127084787644672</v>
      </c>
      <c r="AG140" s="193">
        <v>0.59860945664</v>
      </c>
      <c r="AH140" s="95">
        <v>0.7860169199086602</v>
      </c>
    </row>
    <row r="141" spans="1:34" ht="15">
      <c r="A141" s="32">
        <v>72</v>
      </c>
      <c r="B141" s="32" t="s">
        <v>531</v>
      </c>
      <c r="C141" s="32" t="s">
        <v>530</v>
      </c>
      <c r="D141" s="32">
        <v>14</v>
      </c>
      <c r="E141" s="32">
        <v>72014</v>
      </c>
      <c r="F141" s="32">
        <v>9</v>
      </c>
      <c r="G141" s="32">
        <v>1</v>
      </c>
      <c r="H141" s="32">
        <v>4</v>
      </c>
      <c r="I141" s="32">
        <v>65.3</v>
      </c>
      <c r="J141" s="32">
        <v>99</v>
      </c>
      <c r="K141" s="32">
        <v>99</v>
      </c>
      <c r="L141" s="32" t="s">
        <v>641</v>
      </c>
      <c r="N141" s="54">
        <v>0.00463</v>
      </c>
      <c r="O141" s="32">
        <v>0.00522379</v>
      </c>
      <c r="P141" s="53">
        <f t="shared" si="2"/>
        <v>1.1282483801295897</v>
      </c>
      <c r="Q141" s="64">
        <v>1</v>
      </c>
      <c r="R141" s="65">
        <v>0</v>
      </c>
      <c r="S141" s="195">
        <v>1</v>
      </c>
      <c r="T141" s="65">
        <v>0</v>
      </c>
      <c r="U141" s="65">
        <v>0</v>
      </c>
      <c r="V141" s="32">
        <v>0</v>
      </c>
      <c r="W141" s="32">
        <v>0.00463</v>
      </c>
      <c r="X141" s="32">
        <v>0</v>
      </c>
      <c r="Y141" s="32">
        <v>0</v>
      </c>
      <c r="Z141" s="88">
        <v>0</v>
      </c>
      <c r="AA141" s="88">
        <v>0.013447094199999999</v>
      </c>
      <c r="AB141" s="88">
        <v>0</v>
      </c>
      <c r="AC141" s="88">
        <v>0</v>
      </c>
      <c r="AD141" s="88">
        <v>0.013447094199999999</v>
      </c>
      <c r="AE141" s="32">
        <v>1.023334</v>
      </c>
      <c r="AF141" s="89">
        <v>0.013760868696062798</v>
      </c>
      <c r="AG141" s="194">
        <v>2.97210986956</v>
      </c>
      <c r="AH141" s="95">
        <v>2.6342691218565064</v>
      </c>
    </row>
    <row r="142" spans="1:34" ht="15">
      <c r="A142" s="32">
        <v>72</v>
      </c>
      <c r="B142" s="32" t="s">
        <v>531</v>
      </c>
      <c r="C142" s="32" t="s">
        <v>530</v>
      </c>
      <c r="D142" s="32">
        <v>15</v>
      </c>
      <c r="E142" s="32">
        <v>72015</v>
      </c>
      <c r="F142" s="32">
        <v>9</v>
      </c>
      <c r="G142" s="32">
        <v>1</v>
      </c>
      <c r="H142" s="32">
        <v>4</v>
      </c>
      <c r="I142" s="32">
        <v>42.9</v>
      </c>
      <c r="J142" s="32">
        <v>40</v>
      </c>
      <c r="K142" s="32">
        <v>80</v>
      </c>
      <c r="L142" s="32" t="s">
        <v>9</v>
      </c>
      <c r="N142" s="54">
        <v>0.00463</v>
      </c>
      <c r="O142" s="32">
        <v>0.00601865</v>
      </c>
      <c r="P142" s="53">
        <f t="shared" si="2"/>
        <v>1.2999244060475164</v>
      </c>
      <c r="Q142" s="64">
        <v>0</v>
      </c>
      <c r="R142" s="65">
        <v>0</v>
      </c>
      <c r="S142" s="65">
        <v>0</v>
      </c>
      <c r="T142" s="197">
        <v>1</v>
      </c>
      <c r="U142" s="65">
        <v>0</v>
      </c>
      <c r="V142" s="32">
        <v>0</v>
      </c>
      <c r="W142" s="32">
        <v>0</v>
      </c>
      <c r="X142" s="32">
        <v>0.00463</v>
      </c>
      <c r="Y142" s="32">
        <v>0</v>
      </c>
      <c r="Z142" s="88">
        <v>0</v>
      </c>
      <c r="AA142" s="88">
        <v>0</v>
      </c>
      <c r="AB142" s="88">
        <v>0.0013603403</v>
      </c>
      <c r="AC142" s="88">
        <v>0</v>
      </c>
      <c r="AD142" s="88">
        <v>0.0013603403</v>
      </c>
      <c r="AE142" s="32">
        <v>1.023334</v>
      </c>
      <c r="AF142" s="89">
        <v>0.0013920824805602</v>
      </c>
      <c r="AG142" s="196">
        <v>0.30066576254</v>
      </c>
      <c r="AH142" s="95">
        <v>0.23129480540656125</v>
      </c>
    </row>
    <row r="143" spans="1:34" ht="15">
      <c r="A143" s="32">
        <v>72</v>
      </c>
      <c r="B143" s="32" t="s">
        <v>531</v>
      </c>
      <c r="C143" s="32" t="s">
        <v>530</v>
      </c>
      <c r="D143" s="32">
        <v>16</v>
      </c>
      <c r="E143" s="32">
        <v>72016</v>
      </c>
      <c r="F143" s="32">
        <v>3</v>
      </c>
      <c r="G143" s="32">
        <v>2</v>
      </c>
      <c r="H143" s="32">
        <v>3</v>
      </c>
      <c r="I143" s="32">
        <v>1143.3</v>
      </c>
      <c r="J143" s="32">
        <v>98</v>
      </c>
      <c r="K143" s="32">
        <v>98</v>
      </c>
      <c r="L143" s="32" t="s">
        <v>640</v>
      </c>
      <c r="N143" s="54">
        <v>0.002123</v>
      </c>
      <c r="O143" s="32">
        <v>0.00165351</v>
      </c>
      <c r="P143" s="53">
        <f t="shared" si="2"/>
        <v>0.7788553933113519</v>
      </c>
      <c r="Q143" s="64">
        <v>0</v>
      </c>
      <c r="R143" s="65">
        <v>0</v>
      </c>
      <c r="S143" s="65">
        <v>0</v>
      </c>
      <c r="T143" s="65">
        <v>0</v>
      </c>
      <c r="U143" s="65">
        <v>1</v>
      </c>
      <c r="V143" s="32">
        <v>0</v>
      </c>
      <c r="W143" s="32">
        <v>0</v>
      </c>
      <c r="X143" s="32">
        <v>0</v>
      </c>
      <c r="Y143" s="32">
        <v>0.002123</v>
      </c>
      <c r="Z143" s="88">
        <v>0</v>
      </c>
      <c r="AA143" s="88">
        <v>0</v>
      </c>
      <c r="AB143" s="88">
        <v>0</v>
      </c>
      <c r="AC143" s="88">
        <v>0.00226664218</v>
      </c>
      <c r="AD143" s="88">
        <v>0.00226664218</v>
      </c>
      <c r="AE143" s="32">
        <v>1.023334</v>
      </c>
      <c r="AF143" s="89">
        <v>0.00231953200862812</v>
      </c>
      <c r="AG143" s="193">
        <v>1.0925727784400001</v>
      </c>
      <c r="AH143" s="95">
        <v>1.4027928519501667</v>
      </c>
    </row>
    <row r="144" spans="1:34" ht="15">
      <c r="A144" s="32">
        <v>72</v>
      </c>
      <c r="B144" s="32" t="s">
        <v>531</v>
      </c>
      <c r="C144" s="32" t="s">
        <v>530</v>
      </c>
      <c r="D144" s="32">
        <v>17</v>
      </c>
      <c r="E144" s="32">
        <v>72017</v>
      </c>
      <c r="F144" s="32">
        <v>9</v>
      </c>
      <c r="G144" s="32">
        <v>1</v>
      </c>
      <c r="H144" s="32">
        <v>2</v>
      </c>
      <c r="I144" s="32">
        <v>1137.8</v>
      </c>
      <c r="J144" s="32">
        <v>44</v>
      </c>
      <c r="K144" s="32">
        <v>80</v>
      </c>
      <c r="L144" s="32" t="s">
        <v>147</v>
      </c>
      <c r="N144" s="54">
        <v>0.008568</v>
      </c>
      <c r="O144" s="32">
        <v>0.00667324</v>
      </c>
      <c r="P144" s="53">
        <f t="shared" si="2"/>
        <v>0.7788562091503269</v>
      </c>
      <c r="Q144" s="64">
        <v>1</v>
      </c>
      <c r="R144" s="65">
        <v>1</v>
      </c>
      <c r="S144" s="65">
        <v>0</v>
      </c>
      <c r="T144" s="65">
        <v>0</v>
      </c>
      <c r="U144" s="65">
        <v>0</v>
      </c>
      <c r="V144" s="32">
        <v>0.008568</v>
      </c>
      <c r="W144" s="32">
        <v>0</v>
      </c>
      <c r="X144" s="32">
        <v>0</v>
      </c>
      <c r="Y144" s="32">
        <v>0</v>
      </c>
      <c r="Z144" s="88">
        <v>0.00501193728</v>
      </c>
      <c r="AA144" s="88">
        <v>0</v>
      </c>
      <c r="AB144" s="88">
        <v>0</v>
      </c>
      <c r="AC144" s="88">
        <v>0</v>
      </c>
      <c r="AD144" s="88">
        <v>0.00501193728</v>
      </c>
      <c r="AE144" s="32">
        <v>1.023334</v>
      </c>
      <c r="AF144" s="89">
        <v>0.00512888582449152</v>
      </c>
      <c r="AG144" s="193">
        <v>0.5986094566400001</v>
      </c>
      <c r="AH144" s="95">
        <v>0.7685750586658834</v>
      </c>
    </row>
    <row r="145" spans="1:34" ht="15">
      <c r="A145" s="32">
        <v>72</v>
      </c>
      <c r="B145" s="32" t="s">
        <v>531</v>
      </c>
      <c r="C145" s="32" t="s">
        <v>530</v>
      </c>
      <c r="D145" s="32">
        <v>18</v>
      </c>
      <c r="E145" s="32">
        <v>72018</v>
      </c>
      <c r="F145" s="32">
        <v>9</v>
      </c>
      <c r="G145" s="32">
        <v>1</v>
      </c>
      <c r="H145" s="32">
        <v>2</v>
      </c>
      <c r="I145" s="32">
        <v>781.7</v>
      </c>
      <c r="J145" s="32">
        <v>40</v>
      </c>
      <c r="K145" s="32">
        <v>80</v>
      </c>
      <c r="L145" s="32" t="s">
        <v>9</v>
      </c>
      <c r="N145" s="54">
        <v>0.008568</v>
      </c>
      <c r="O145" s="32">
        <v>0.00681817</v>
      </c>
      <c r="P145" s="53">
        <f t="shared" si="2"/>
        <v>0.7957714752567695</v>
      </c>
      <c r="Q145" s="64">
        <v>1</v>
      </c>
      <c r="R145" s="65">
        <v>1</v>
      </c>
      <c r="S145" s="65">
        <v>0</v>
      </c>
      <c r="T145" s="65">
        <v>0</v>
      </c>
      <c r="U145" s="65">
        <v>0</v>
      </c>
      <c r="V145" s="32">
        <v>0.008568</v>
      </c>
      <c r="W145" s="32">
        <v>0</v>
      </c>
      <c r="X145" s="32">
        <v>0</v>
      </c>
      <c r="Y145" s="32">
        <v>0</v>
      </c>
      <c r="Z145" s="88">
        <v>0.00501193728</v>
      </c>
      <c r="AA145" s="88">
        <v>0</v>
      </c>
      <c r="AB145" s="88">
        <v>0</v>
      </c>
      <c r="AC145" s="88">
        <v>0</v>
      </c>
      <c r="AD145" s="88">
        <v>0.00501193728</v>
      </c>
      <c r="AE145" s="32">
        <v>1.023334</v>
      </c>
      <c r="AF145" s="89">
        <v>0.00512888582449152</v>
      </c>
      <c r="AG145" s="193">
        <v>0.5986094566400001</v>
      </c>
      <c r="AH145" s="95">
        <v>0.7522378914711014</v>
      </c>
    </row>
    <row r="146" spans="1:34" ht="15">
      <c r="A146" s="32">
        <v>72</v>
      </c>
      <c r="B146" s="32" t="s">
        <v>531</v>
      </c>
      <c r="C146" s="32" t="s">
        <v>530</v>
      </c>
      <c r="D146" s="32">
        <v>19</v>
      </c>
      <c r="E146" s="32">
        <v>72019</v>
      </c>
      <c r="F146" s="32">
        <v>9</v>
      </c>
      <c r="G146" s="32">
        <v>1</v>
      </c>
      <c r="H146" s="32">
        <v>4</v>
      </c>
      <c r="I146" s="32">
        <v>673.8</v>
      </c>
      <c r="J146" s="32">
        <v>8</v>
      </c>
      <c r="K146" s="32">
        <v>11</v>
      </c>
      <c r="L146" s="32" t="s">
        <v>287</v>
      </c>
      <c r="N146" s="54">
        <v>0.00463</v>
      </c>
      <c r="O146" s="32">
        <v>0.00368442</v>
      </c>
      <c r="P146" s="53">
        <f t="shared" si="2"/>
        <v>0.7957710583153348</v>
      </c>
      <c r="Q146" s="64">
        <v>1</v>
      </c>
      <c r="R146" s="65">
        <v>1</v>
      </c>
      <c r="S146" s="65">
        <v>0</v>
      </c>
      <c r="T146" s="65">
        <v>0</v>
      </c>
      <c r="U146" s="65">
        <v>0</v>
      </c>
      <c r="V146" s="32">
        <v>0.00463</v>
      </c>
      <c r="W146" s="32">
        <v>0</v>
      </c>
      <c r="X146" s="32">
        <v>0</v>
      </c>
      <c r="Y146" s="32">
        <v>0</v>
      </c>
      <c r="Z146" s="88">
        <v>0.0027083648</v>
      </c>
      <c r="AA146" s="88">
        <v>0</v>
      </c>
      <c r="AB146" s="88">
        <v>0</v>
      </c>
      <c r="AC146" s="88">
        <v>0</v>
      </c>
      <c r="AD146" s="88">
        <v>0.0027083648</v>
      </c>
      <c r="AE146" s="32">
        <v>1.023334</v>
      </c>
      <c r="AF146" s="89">
        <v>0.0027715617842431995</v>
      </c>
      <c r="AG146" s="193">
        <v>0.59860945664</v>
      </c>
      <c r="AH146" s="95">
        <v>0.752238285603487</v>
      </c>
    </row>
    <row r="147" spans="1:34" ht="15">
      <c r="A147" s="32">
        <v>72</v>
      </c>
      <c r="B147" s="32" t="s">
        <v>531</v>
      </c>
      <c r="C147" s="32" t="s">
        <v>530</v>
      </c>
      <c r="D147" s="32">
        <v>20</v>
      </c>
      <c r="E147" s="32">
        <v>72020</v>
      </c>
      <c r="F147" s="32">
        <v>9</v>
      </c>
      <c r="G147" s="32">
        <v>1</v>
      </c>
      <c r="H147" s="32">
        <v>2</v>
      </c>
      <c r="I147" s="32">
        <v>697.7</v>
      </c>
      <c r="J147" s="32">
        <v>44</v>
      </c>
      <c r="K147" s="32">
        <v>80</v>
      </c>
      <c r="L147" s="32" t="s">
        <v>147</v>
      </c>
      <c r="N147" s="54">
        <v>0.008568</v>
      </c>
      <c r="O147" s="32">
        <v>0.00681817</v>
      </c>
      <c r="P147" s="53">
        <f t="shared" si="2"/>
        <v>0.7957714752567695</v>
      </c>
      <c r="Q147" s="64">
        <v>1</v>
      </c>
      <c r="R147" s="65">
        <v>1</v>
      </c>
      <c r="S147" s="65">
        <v>0</v>
      </c>
      <c r="T147" s="65">
        <v>0</v>
      </c>
      <c r="U147" s="65">
        <v>0</v>
      </c>
      <c r="V147" s="32">
        <v>0.008568</v>
      </c>
      <c r="W147" s="32">
        <v>0</v>
      </c>
      <c r="X147" s="32">
        <v>0</v>
      </c>
      <c r="Y147" s="32">
        <v>0</v>
      </c>
      <c r="Z147" s="88">
        <v>0.00501193728</v>
      </c>
      <c r="AA147" s="88">
        <v>0</v>
      </c>
      <c r="AB147" s="88">
        <v>0</v>
      </c>
      <c r="AC147" s="88">
        <v>0</v>
      </c>
      <c r="AD147" s="88">
        <v>0.00501193728</v>
      </c>
      <c r="AE147" s="32">
        <v>1.023334</v>
      </c>
      <c r="AF147" s="89">
        <v>0.00512888582449152</v>
      </c>
      <c r="AG147" s="193">
        <v>0.5986094566400001</v>
      </c>
      <c r="AH147" s="95">
        <v>0.7522378914711014</v>
      </c>
    </row>
    <row r="148" spans="1:34" ht="15">
      <c r="A148" s="32">
        <v>72</v>
      </c>
      <c r="B148" s="32" t="s">
        <v>531</v>
      </c>
      <c r="C148" s="32" t="s">
        <v>530</v>
      </c>
      <c r="D148" s="32">
        <v>21</v>
      </c>
      <c r="E148" s="32">
        <v>72021</v>
      </c>
      <c r="F148" s="32">
        <v>9</v>
      </c>
      <c r="G148" s="32">
        <v>2</v>
      </c>
      <c r="H148" s="32">
        <v>3</v>
      </c>
      <c r="I148" s="32">
        <v>668.4</v>
      </c>
      <c r="J148" s="32">
        <v>98</v>
      </c>
      <c r="K148" s="32">
        <v>98</v>
      </c>
      <c r="L148" s="32" t="s">
        <v>640</v>
      </c>
      <c r="N148" s="54">
        <v>0.002123</v>
      </c>
      <c r="O148" s="32">
        <v>0.00168942</v>
      </c>
      <c r="P148" s="53">
        <f t="shared" si="2"/>
        <v>0.7957701365991522</v>
      </c>
      <c r="Q148" s="64">
        <v>1</v>
      </c>
      <c r="R148" s="65">
        <v>1</v>
      </c>
      <c r="S148" s="65">
        <v>0</v>
      </c>
      <c r="T148" s="65">
        <v>0</v>
      </c>
      <c r="U148" s="65">
        <v>0</v>
      </c>
      <c r="V148" s="32">
        <v>0.002123</v>
      </c>
      <c r="W148" s="32">
        <v>0</v>
      </c>
      <c r="X148" s="32">
        <v>0</v>
      </c>
      <c r="Y148" s="32">
        <v>0</v>
      </c>
      <c r="Z148" s="88">
        <v>0.00124187008</v>
      </c>
      <c r="AA148" s="88">
        <v>0</v>
      </c>
      <c r="AB148" s="88">
        <v>0</v>
      </c>
      <c r="AC148" s="88">
        <v>0</v>
      </c>
      <c r="AD148" s="88">
        <v>0.00124187008</v>
      </c>
      <c r="AE148" s="32">
        <v>1.023334</v>
      </c>
      <c r="AF148" s="89">
        <v>0.00127084787644672</v>
      </c>
      <c r="AG148" s="193">
        <v>0.59860945664</v>
      </c>
      <c r="AH148" s="95">
        <v>0.7522391568980596</v>
      </c>
    </row>
    <row r="149" spans="1:34" ht="15">
      <c r="A149" s="32">
        <v>72</v>
      </c>
      <c r="B149" s="32" t="s">
        <v>531</v>
      </c>
      <c r="C149" s="32" t="s">
        <v>530</v>
      </c>
      <c r="D149" s="32">
        <v>22</v>
      </c>
      <c r="E149" s="32">
        <v>72022</v>
      </c>
      <c r="F149" s="32">
        <v>9</v>
      </c>
      <c r="G149" s="32">
        <v>1</v>
      </c>
      <c r="H149" s="32">
        <v>3</v>
      </c>
      <c r="I149" s="32">
        <v>1574.5</v>
      </c>
      <c r="J149" s="32">
        <v>47</v>
      </c>
      <c r="K149" s="32">
        <v>82</v>
      </c>
      <c r="L149" s="32" t="s">
        <v>409</v>
      </c>
      <c r="N149" s="54">
        <v>0.002123</v>
      </c>
      <c r="O149" s="32">
        <v>0.00165351</v>
      </c>
      <c r="P149" s="53">
        <f t="shared" si="2"/>
        <v>0.7788553933113519</v>
      </c>
      <c r="Q149" s="64">
        <v>1</v>
      </c>
      <c r="R149" s="65">
        <v>1</v>
      </c>
      <c r="S149" s="65">
        <v>0</v>
      </c>
      <c r="T149" s="65">
        <v>0</v>
      </c>
      <c r="U149" s="65">
        <v>0</v>
      </c>
      <c r="V149" s="32">
        <v>0.002123</v>
      </c>
      <c r="W149" s="32">
        <v>0</v>
      </c>
      <c r="X149" s="32">
        <v>0</v>
      </c>
      <c r="Y149" s="32">
        <v>0</v>
      </c>
      <c r="Z149" s="88">
        <v>0.00124187008</v>
      </c>
      <c r="AA149" s="88">
        <v>0</v>
      </c>
      <c r="AB149" s="88">
        <v>0</v>
      </c>
      <c r="AC149" s="88">
        <v>0</v>
      </c>
      <c r="AD149" s="88">
        <v>0.00124187008</v>
      </c>
      <c r="AE149" s="32">
        <v>1.023334</v>
      </c>
      <c r="AF149" s="89">
        <v>0.00127084787644672</v>
      </c>
      <c r="AG149" s="193">
        <v>0.59860945664</v>
      </c>
      <c r="AH149" s="95">
        <v>0.7685758637363669</v>
      </c>
    </row>
    <row r="150" spans="1:34" ht="15">
      <c r="A150" s="32">
        <v>72</v>
      </c>
      <c r="B150" s="32" t="s">
        <v>531</v>
      </c>
      <c r="C150" s="32" t="s">
        <v>530</v>
      </c>
      <c r="D150" s="32">
        <v>23</v>
      </c>
      <c r="E150" s="32">
        <v>72023</v>
      </c>
      <c r="F150" s="32">
        <v>9</v>
      </c>
      <c r="G150" s="32">
        <v>2</v>
      </c>
      <c r="H150" s="32">
        <v>3</v>
      </c>
      <c r="I150" s="32">
        <v>1193</v>
      </c>
      <c r="J150" s="32">
        <v>98</v>
      </c>
      <c r="K150" s="32">
        <v>98</v>
      </c>
      <c r="L150" s="32" t="s">
        <v>640</v>
      </c>
      <c r="N150" s="54">
        <v>0.002123</v>
      </c>
      <c r="O150" s="32">
        <v>0.00165351</v>
      </c>
      <c r="P150" s="53">
        <f t="shared" si="2"/>
        <v>0.7788553933113519</v>
      </c>
      <c r="Q150" s="64">
        <v>1</v>
      </c>
      <c r="R150" s="65">
        <v>1</v>
      </c>
      <c r="S150" s="65">
        <v>0</v>
      </c>
      <c r="T150" s="65">
        <v>0</v>
      </c>
      <c r="U150" s="65">
        <v>0</v>
      </c>
      <c r="V150" s="32">
        <v>0.002123</v>
      </c>
      <c r="W150" s="32">
        <v>0</v>
      </c>
      <c r="X150" s="32">
        <v>0</v>
      </c>
      <c r="Y150" s="32">
        <v>0</v>
      </c>
      <c r="Z150" s="88">
        <v>0.00124187008</v>
      </c>
      <c r="AA150" s="88">
        <v>0</v>
      </c>
      <c r="AB150" s="88">
        <v>0</v>
      </c>
      <c r="AC150" s="88">
        <v>0</v>
      </c>
      <c r="AD150" s="88">
        <v>0.00124187008</v>
      </c>
      <c r="AE150" s="32">
        <v>1.023334</v>
      </c>
      <c r="AF150" s="89">
        <v>0.00127084787644672</v>
      </c>
      <c r="AG150" s="193">
        <v>0.59860945664</v>
      </c>
      <c r="AH150" s="95">
        <v>0.7685758637363669</v>
      </c>
    </row>
    <row r="151" spans="1:34" ht="15">
      <c r="A151" s="32">
        <v>72</v>
      </c>
      <c r="B151" s="32" t="s">
        <v>531</v>
      </c>
      <c r="C151" s="32" t="s">
        <v>530</v>
      </c>
      <c r="D151" s="32">
        <v>24</v>
      </c>
      <c r="E151" s="32">
        <v>72024</v>
      </c>
      <c r="F151" s="32">
        <v>9</v>
      </c>
      <c r="G151" s="32">
        <v>1</v>
      </c>
      <c r="H151" s="32">
        <v>2</v>
      </c>
      <c r="I151" s="32">
        <v>8</v>
      </c>
      <c r="J151" s="32">
        <v>44</v>
      </c>
      <c r="K151" s="32">
        <v>80</v>
      </c>
      <c r="L151" s="32" t="s">
        <v>147</v>
      </c>
      <c r="N151" s="54">
        <v>0.008568</v>
      </c>
      <c r="O151" s="32">
        <v>0.01371651</v>
      </c>
      <c r="P151" s="53">
        <f t="shared" si="2"/>
        <v>1.6008998599439777</v>
      </c>
      <c r="Q151" s="64">
        <v>0</v>
      </c>
      <c r="R151" s="65">
        <v>0</v>
      </c>
      <c r="S151" s="65">
        <v>0</v>
      </c>
      <c r="T151" s="65">
        <v>0</v>
      </c>
      <c r="U151" s="65">
        <v>1</v>
      </c>
      <c r="V151" s="32">
        <v>0</v>
      </c>
      <c r="W151" s="32">
        <v>0</v>
      </c>
      <c r="X151" s="32">
        <v>0</v>
      </c>
      <c r="Y151" s="32">
        <v>0.008568</v>
      </c>
      <c r="Z151" s="88">
        <v>0</v>
      </c>
      <c r="AA151" s="88">
        <v>0</v>
      </c>
      <c r="AB151" s="88">
        <v>0</v>
      </c>
      <c r="AC151" s="88">
        <v>0.00914771088</v>
      </c>
      <c r="AD151" s="88">
        <v>0.00914771088</v>
      </c>
      <c r="AE151" s="32">
        <v>1.023334</v>
      </c>
      <c r="AF151" s="89">
        <v>0.00936116356567392</v>
      </c>
      <c r="AG151" s="193">
        <v>1.0925727784400001</v>
      </c>
      <c r="AH151" s="95">
        <v>0.6824741545534484</v>
      </c>
    </row>
    <row r="152" spans="1:34" ht="15">
      <c r="A152" s="32">
        <v>72</v>
      </c>
      <c r="B152" s="32" t="s">
        <v>531</v>
      </c>
      <c r="C152" s="32" t="s">
        <v>530</v>
      </c>
      <c r="D152" s="32">
        <v>25</v>
      </c>
      <c r="E152" s="32">
        <v>72025</v>
      </c>
      <c r="F152" s="32">
        <v>9</v>
      </c>
      <c r="G152" s="32">
        <v>1</v>
      </c>
      <c r="H152" s="32">
        <v>3</v>
      </c>
      <c r="I152" s="32">
        <v>2645.9</v>
      </c>
      <c r="J152" s="32">
        <v>4</v>
      </c>
      <c r="K152" s="32">
        <v>10</v>
      </c>
      <c r="L152" s="32" t="s">
        <v>215</v>
      </c>
      <c r="N152" s="54">
        <v>0.002123</v>
      </c>
      <c r="O152" s="32">
        <v>0.00161682</v>
      </c>
      <c r="P152" s="53">
        <f t="shared" si="2"/>
        <v>0.7615732454074423</v>
      </c>
      <c r="Q152" s="64">
        <v>1</v>
      </c>
      <c r="R152" s="65">
        <v>1</v>
      </c>
      <c r="S152" s="65">
        <v>0</v>
      </c>
      <c r="T152" s="65">
        <v>0</v>
      </c>
      <c r="U152" s="65">
        <v>0</v>
      </c>
      <c r="V152" s="32">
        <v>0.002123</v>
      </c>
      <c r="W152" s="32">
        <v>0</v>
      </c>
      <c r="X152" s="32">
        <v>0</v>
      </c>
      <c r="Y152" s="32">
        <v>0</v>
      </c>
      <c r="Z152" s="88">
        <v>0.00124187008</v>
      </c>
      <c r="AA152" s="88">
        <v>0</v>
      </c>
      <c r="AB152" s="88">
        <v>0</v>
      </c>
      <c r="AC152" s="88">
        <v>0</v>
      </c>
      <c r="AD152" s="88">
        <v>0.00124187008</v>
      </c>
      <c r="AE152" s="32">
        <v>1.023334</v>
      </c>
      <c r="AF152" s="89">
        <v>0.00127084787644672</v>
      </c>
      <c r="AG152" s="193">
        <v>0.59860945664</v>
      </c>
      <c r="AH152" s="95">
        <v>0.7860169199086602</v>
      </c>
    </row>
    <row r="153" spans="1:34" ht="15">
      <c r="A153" s="32">
        <v>72</v>
      </c>
      <c r="B153" s="32" t="s">
        <v>531</v>
      </c>
      <c r="C153" s="32" t="s">
        <v>530</v>
      </c>
      <c r="D153" s="32">
        <v>26</v>
      </c>
      <c r="E153" s="32">
        <v>72026</v>
      </c>
      <c r="F153" s="32">
        <v>9</v>
      </c>
      <c r="G153" s="32">
        <v>2</v>
      </c>
      <c r="H153" s="32">
        <v>2</v>
      </c>
      <c r="I153" s="32">
        <v>24.5</v>
      </c>
      <c r="J153" s="32">
        <v>98</v>
      </c>
      <c r="K153" s="32">
        <v>98</v>
      </c>
      <c r="L153" s="32" t="s">
        <v>640</v>
      </c>
      <c r="N153" s="54">
        <v>0.008568</v>
      </c>
      <c r="O153" s="32">
        <v>0.01113776</v>
      </c>
      <c r="P153" s="53">
        <f t="shared" si="2"/>
        <v>1.2999253034547154</v>
      </c>
      <c r="Q153" s="64">
        <v>0</v>
      </c>
      <c r="R153" s="65">
        <v>0</v>
      </c>
      <c r="S153" s="65">
        <v>0</v>
      </c>
      <c r="T153" s="65">
        <v>0</v>
      </c>
      <c r="U153" s="65">
        <v>1</v>
      </c>
      <c r="V153" s="32">
        <v>0</v>
      </c>
      <c r="W153" s="32">
        <v>0</v>
      </c>
      <c r="X153" s="32">
        <v>0</v>
      </c>
      <c r="Y153" s="32">
        <v>0.008568</v>
      </c>
      <c r="Z153" s="88">
        <v>0</v>
      </c>
      <c r="AA153" s="88">
        <v>0</v>
      </c>
      <c r="AB153" s="88">
        <v>0</v>
      </c>
      <c r="AC153" s="88">
        <v>0.00914771088</v>
      </c>
      <c r="AD153" s="88">
        <v>0.00914771088</v>
      </c>
      <c r="AE153" s="32">
        <v>1.023334</v>
      </c>
      <c r="AF153" s="89">
        <v>0.00936116356567392</v>
      </c>
      <c r="AG153" s="193">
        <v>1.0925727784400001</v>
      </c>
      <c r="AH153" s="95">
        <v>0.8404888923512376</v>
      </c>
    </row>
    <row r="154" spans="1:34" ht="15">
      <c r="A154" s="32">
        <v>72</v>
      </c>
      <c r="B154" s="32" t="s">
        <v>531</v>
      </c>
      <c r="C154" s="32" t="s">
        <v>530</v>
      </c>
      <c r="D154" s="32">
        <v>27</v>
      </c>
      <c r="E154" s="32">
        <v>72027</v>
      </c>
      <c r="F154" s="32">
        <v>9</v>
      </c>
      <c r="G154" s="32">
        <v>1</v>
      </c>
      <c r="H154" s="32">
        <v>2</v>
      </c>
      <c r="I154" s="32">
        <v>304.4</v>
      </c>
      <c r="J154" s="32">
        <v>44</v>
      </c>
      <c r="K154" s="32">
        <v>80</v>
      </c>
      <c r="L154" s="32" t="s">
        <v>147</v>
      </c>
      <c r="N154" s="54">
        <v>0.008568</v>
      </c>
      <c r="O154" s="32">
        <v>0.00742897</v>
      </c>
      <c r="P154" s="53">
        <f t="shared" si="2"/>
        <v>0.8670599906629319</v>
      </c>
      <c r="Q154" s="64">
        <v>1</v>
      </c>
      <c r="R154" s="65">
        <v>1</v>
      </c>
      <c r="S154" s="65">
        <v>0</v>
      </c>
      <c r="T154" s="65">
        <v>0</v>
      </c>
      <c r="U154" s="65">
        <v>0</v>
      </c>
      <c r="V154" s="32">
        <v>0.008568</v>
      </c>
      <c r="W154" s="32">
        <v>0</v>
      </c>
      <c r="X154" s="32">
        <v>0</v>
      </c>
      <c r="Y154" s="32">
        <v>0</v>
      </c>
      <c r="Z154" s="88">
        <v>0.00501193728</v>
      </c>
      <c r="AA154" s="88">
        <v>0</v>
      </c>
      <c r="AB154" s="88">
        <v>0</v>
      </c>
      <c r="AC154" s="88">
        <v>0</v>
      </c>
      <c r="AD154" s="88">
        <v>0.00501193728</v>
      </c>
      <c r="AE154" s="32">
        <v>1.023334</v>
      </c>
      <c r="AF154" s="89">
        <v>0.00512888582449152</v>
      </c>
      <c r="AG154" s="193">
        <v>0.5986094566400001</v>
      </c>
      <c r="AH154" s="95">
        <v>0.6903898958390625</v>
      </c>
    </row>
    <row r="155" spans="1:34" ht="15">
      <c r="A155" s="32">
        <v>81</v>
      </c>
      <c r="B155" s="32" t="s">
        <v>547</v>
      </c>
      <c r="C155" s="32" t="s">
        <v>532</v>
      </c>
      <c r="D155" s="32">
        <v>1</v>
      </c>
      <c r="E155" s="32">
        <v>81001</v>
      </c>
      <c r="F155" s="32">
        <v>9</v>
      </c>
      <c r="G155" s="32">
        <v>1</v>
      </c>
      <c r="H155" s="32">
        <v>4</v>
      </c>
      <c r="I155" s="32">
        <v>375.5</v>
      </c>
      <c r="J155" s="32">
        <v>40</v>
      </c>
      <c r="K155" s="32">
        <v>80</v>
      </c>
      <c r="L155" s="32" t="s">
        <v>9</v>
      </c>
      <c r="N155" s="54">
        <v>0.005</v>
      </c>
      <c r="O155" s="32">
        <v>0.0043353</v>
      </c>
      <c r="P155" s="53">
        <f t="shared" si="2"/>
        <v>0.86706</v>
      </c>
      <c r="Q155" s="64">
        <v>0</v>
      </c>
      <c r="R155" s="65">
        <v>0</v>
      </c>
      <c r="S155" s="65">
        <v>0</v>
      </c>
      <c r="T155" s="197">
        <v>1</v>
      </c>
      <c r="U155" s="65">
        <v>0</v>
      </c>
      <c r="V155" s="32">
        <v>0</v>
      </c>
      <c r="W155" s="32">
        <v>0</v>
      </c>
      <c r="X155" s="32">
        <v>0.005</v>
      </c>
      <c r="Y155" s="32">
        <v>0</v>
      </c>
      <c r="Z155" s="88">
        <v>0</v>
      </c>
      <c r="AA155" s="88">
        <v>0</v>
      </c>
      <c r="AB155" s="88">
        <v>0.0014690500000000002</v>
      </c>
      <c r="AC155" s="88">
        <v>0</v>
      </c>
      <c r="AD155" s="88">
        <v>0.0014690500000000002</v>
      </c>
      <c r="AE155" s="32">
        <v>1.023334</v>
      </c>
      <c r="AF155" s="89">
        <v>0.0015033288127000001</v>
      </c>
      <c r="AG155" s="196">
        <v>0.30066576254000005</v>
      </c>
      <c r="AH155" s="95">
        <v>0.34676465589463246</v>
      </c>
    </row>
    <row r="156" spans="1:34" ht="15">
      <c r="A156" s="32">
        <v>81</v>
      </c>
      <c r="B156" s="32" t="s">
        <v>547</v>
      </c>
      <c r="C156" s="32" t="s">
        <v>532</v>
      </c>
      <c r="D156" s="32">
        <v>2</v>
      </c>
      <c r="E156" s="32">
        <v>81002</v>
      </c>
      <c r="F156" s="32">
        <v>9</v>
      </c>
      <c r="G156" s="32">
        <v>1</v>
      </c>
      <c r="H156" s="32">
        <v>2</v>
      </c>
      <c r="I156" s="32">
        <v>545.7</v>
      </c>
      <c r="J156" s="32">
        <v>40</v>
      </c>
      <c r="K156" s="32">
        <v>80</v>
      </c>
      <c r="L156" s="32" t="s">
        <v>9</v>
      </c>
      <c r="N156" s="54">
        <v>0.006897</v>
      </c>
      <c r="O156" s="32">
        <v>0.00570652</v>
      </c>
      <c r="P156" s="53">
        <f t="shared" si="2"/>
        <v>0.8273916195447295</v>
      </c>
      <c r="Q156" s="64">
        <v>1</v>
      </c>
      <c r="R156" s="65">
        <v>1</v>
      </c>
      <c r="S156" s="65">
        <v>0</v>
      </c>
      <c r="T156" s="65">
        <v>0</v>
      </c>
      <c r="U156" s="65">
        <v>0</v>
      </c>
      <c r="V156" s="32">
        <v>0.006897</v>
      </c>
      <c r="W156" s="32">
        <v>0</v>
      </c>
      <c r="X156" s="32">
        <v>0</v>
      </c>
      <c r="Y156" s="32">
        <v>0</v>
      </c>
      <c r="Z156" s="88">
        <v>0.00403446912</v>
      </c>
      <c r="AA156" s="88">
        <v>0</v>
      </c>
      <c r="AB156" s="88">
        <v>0</v>
      </c>
      <c r="AC156" s="88">
        <v>0</v>
      </c>
      <c r="AD156" s="88">
        <v>0.00403446912</v>
      </c>
      <c r="AE156" s="32">
        <v>1.023334</v>
      </c>
      <c r="AF156" s="89">
        <v>0.00412860942244608</v>
      </c>
      <c r="AG156" s="193">
        <v>0.59860945664</v>
      </c>
      <c r="AH156" s="95">
        <v>0.723489871663655</v>
      </c>
    </row>
    <row r="157" spans="1:34" ht="15">
      <c r="A157" s="32">
        <v>81</v>
      </c>
      <c r="B157" s="32" t="s">
        <v>547</v>
      </c>
      <c r="C157" s="32" t="s">
        <v>532</v>
      </c>
      <c r="D157" s="32">
        <v>3</v>
      </c>
      <c r="E157" s="32">
        <v>81003</v>
      </c>
      <c r="F157" s="32">
        <v>9</v>
      </c>
      <c r="G157" s="32">
        <v>1</v>
      </c>
      <c r="H157" s="32">
        <v>2</v>
      </c>
      <c r="I157" s="32">
        <v>1614.3</v>
      </c>
      <c r="J157" s="32">
        <v>45</v>
      </c>
      <c r="K157" s="32">
        <v>82</v>
      </c>
      <c r="L157" s="32" t="s">
        <v>252</v>
      </c>
      <c r="N157" s="54">
        <v>0.006897</v>
      </c>
      <c r="O157" s="32">
        <v>0.00525256</v>
      </c>
      <c r="P157" s="53">
        <f t="shared" si="2"/>
        <v>0.7615716978396404</v>
      </c>
      <c r="Q157" s="64">
        <v>1</v>
      </c>
      <c r="R157" s="65">
        <v>1</v>
      </c>
      <c r="S157" s="65">
        <v>0</v>
      </c>
      <c r="T157" s="65">
        <v>0</v>
      </c>
      <c r="U157" s="65">
        <v>0</v>
      </c>
      <c r="V157" s="32">
        <v>0.006897</v>
      </c>
      <c r="W157" s="32">
        <v>0</v>
      </c>
      <c r="X157" s="32">
        <v>0</v>
      </c>
      <c r="Y157" s="32">
        <v>0</v>
      </c>
      <c r="Z157" s="88">
        <v>0.00403446912</v>
      </c>
      <c r="AA157" s="88">
        <v>0</v>
      </c>
      <c r="AB157" s="88">
        <v>0</v>
      </c>
      <c r="AC157" s="88">
        <v>0</v>
      </c>
      <c r="AD157" s="88">
        <v>0.00403446912</v>
      </c>
      <c r="AE157" s="32">
        <v>1.023334</v>
      </c>
      <c r="AF157" s="89">
        <v>0.00412860942244608</v>
      </c>
      <c r="AG157" s="193">
        <v>0.59860945664</v>
      </c>
      <c r="AH157" s="95">
        <v>0.7860185171508902</v>
      </c>
    </row>
    <row r="158" spans="1:34" ht="15">
      <c r="A158" s="32">
        <v>81</v>
      </c>
      <c r="B158" s="32" t="s">
        <v>547</v>
      </c>
      <c r="C158" s="32" t="s">
        <v>532</v>
      </c>
      <c r="D158" s="32">
        <v>4</v>
      </c>
      <c r="E158" s="32">
        <v>81004</v>
      </c>
      <c r="F158" s="32">
        <v>9</v>
      </c>
      <c r="G158" s="32">
        <v>1</v>
      </c>
      <c r="H158" s="32">
        <v>3</v>
      </c>
      <c r="I158" s="32">
        <v>1964.2</v>
      </c>
      <c r="J158" s="32">
        <v>40</v>
      </c>
      <c r="K158" s="32">
        <v>80</v>
      </c>
      <c r="L158" s="32" t="s">
        <v>9</v>
      </c>
      <c r="N158" s="54">
        <v>0.00293</v>
      </c>
      <c r="O158" s="32">
        <v>0.0022314</v>
      </c>
      <c r="P158" s="53">
        <f t="shared" si="2"/>
        <v>0.7615699658703072</v>
      </c>
      <c r="Q158" s="64">
        <v>1</v>
      </c>
      <c r="R158" s="65">
        <v>1</v>
      </c>
      <c r="S158" s="65">
        <v>0</v>
      </c>
      <c r="T158" s="65">
        <v>0</v>
      </c>
      <c r="U158" s="65">
        <v>0</v>
      </c>
      <c r="V158" s="32">
        <v>0.00293</v>
      </c>
      <c r="W158" s="32">
        <v>0</v>
      </c>
      <c r="X158" s="32">
        <v>0</v>
      </c>
      <c r="Y158" s="32">
        <v>0</v>
      </c>
      <c r="Z158" s="88">
        <v>0.0017139328</v>
      </c>
      <c r="AA158" s="88">
        <v>0</v>
      </c>
      <c r="AB158" s="88">
        <v>0</v>
      </c>
      <c r="AC158" s="88">
        <v>0</v>
      </c>
      <c r="AD158" s="88">
        <v>0.0017139328</v>
      </c>
      <c r="AE158" s="32">
        <v>1.023334</v>
      </c>
      <c r="AF158" s="89">
        <v>0.0017539257079552</v>
      </c>
      <c r="AG158" s="193">
        <v>0.59860945664</v>
      </c>
      <c r="AH158" s="95">
        <v>0.7860203047213409</v>
      </c>
    </row>
    <row r="159" spans="1:34" ht="15">
      <c r="A159" s="32">
        <v>81</v>
      </c>
      <c r="B159" s="32" t="s">
        <v>547</v>
      </c>
      <c r="C159" s="32" t="s">
        <v>532</v>
      </c>
      <c r="D159" s="32">
        <v>5</v>
      </c>
      <c r="E159" s="32">
        <v>81005</v>
      </c>
      <c r="F159" s="32">
        <v>9</v>
      </c>
      <c r="G159" s="32">
        <v>1</v>
      </c>
      <c r="H159" s="32">
        <v>3</v>
      </c>
      <c r="I159" s="32">
        <v>124.2</v>
      </c>
      <c r="J159" s="32">
        <v>40</v>
      </c>
      <c r="K159" s="32">
        <v>83</v>
      </c>
      <c r="L159" s="32" t="s">
        <v>9</v>
      </c>
      <c r="N159" s="54">
        <v>0.00293</v>
      </c>
      <c r="O159" s="32">
        <v>0.00298549</v>
      </c>
      <c r="P159" s="53">
        <f t="shared" si="2"/>
        <v>1.018938566552901</v>
      </c>
      <c r="Q159" s="64">
        <v>1</v>
      </c>
      <c r="R159" s="65">
        <v>0</v>
      </c>
      <c r="S159" s="195">
        <v>1</v>
      </c>
      <c r="T159" s="65">
        <v>0</v>
      </c>
      <c r="U159" s="65">
        <v>0</v>
      </c>
      <c r="V159" s="32">
        <v>0</v>
      </c>
      <c r="W159" s="32">
        <v>0.00293</v>
      </c>
      <c r="X159" s="32">
        <v>0</v>
      </c>
      <c r="Y159" s="32">
        <v>0</v>
      </c>
      <c r="Z159" s="88">
        <v>0</v>
      </c>
      <c r="AA159" s="88">
        <v>0.0085097162</v>
      </c>
      <c r="AB159" s="88">
        <v>0</v>
      </c>
      <c r="AC159" s="88">
        <v>0</v>
      </c>
      <c r="AD159" s="88">
        <v>0.0085097162</v>
      </c>
      <c r="AE159" s="32">
        <v>1.023334</v>
      </c>
      <c r="AF159" s="89">
        <v>0.0087082819178108</v>
      </c>
      <c r="AG159" s="194">
        <v>2.97210986956</v>
      </c>
      <c r="AH159" s="95">
        <v>2.9168685602064652</v>
      </c>
    </row>
    <row r="160" spans="1:34" ht="15">
      <c r="A160" s="32">
        <v>81</v>
      </c>
      <c r="B160" s="32" t="s">
        <v>547</v>
      </c>
      <c r="C160" s="32" t="s">
        <v>532</v>
      </c>
      <c r="D160" s="32">
        <v>6</v>
      </c>
      <c r="E160" s="32">
        <v>81006</v>
      </c>
      <c r="F160" s="32">
        <v>9</v>
      </c>
      <c r="G160" s="32">
        <v>1</v>
      </c>
      <c r="H160" s="32">
        <v>2</v>
      </c>
      <c r="I160" s="32">
        <v>161.7</v>
      </c>
      <c r="J160" s="32">
        <v>40</v>
      </c>
      <c r="K160" s="32">
        <v>80</v>
      </c>
      <c r="L160" s="32" t="s">
        <v>9</v>
      </c>
      <c r="N160" s="54">
        <v>0.006897</v>
      </c>
      <c r="O160" s="32">
        <v>0.00702763</v>
      </c>
      <c r="P160" s="53">
        <f t="shared" si="2"/>
        <v>1.018940118892272</v>
      </c>
      <c r="Q160" s="64">
        <v>1</v>
      </c>
      <c r="R160" s="65">
        <v>1</v>
      </c>
      <c r="S160" s="65">
        <v>0</v>
      </c>
      <c r="T160" s="65">
        <v>0</v>
      </c>
      <c r="U160" s="65">
        <v>0</v>
      </c>
      <c r="V160" s="32">
        <v>0.006897</v>
      </c>
      <c r="W160" s="32">
        <v>0</v>
      </c>
      <c r="X160" s="32">
        <v>0</v>
      </c>
      <c r="Y160" s="32">
        <v>0</v>
      </c>
      <c r="Z160" s="88">
        <v>0.00403446912</v>
      </c>
      <c r="AA160" s="88">
        <v>0</v>
      </c>
      <c r="AB160" s="88">
        <v>0</v>
      </c>
      <c r="AC160" s="88">
        <v>0</v>
      </c>
      <c r="AD160" s="88">
        <v>0.00403446912</v>
      </c>
      <c r="AE160" s="32">
        <v>1.023334</v>
      </c>
      <c r="AF160" s="89">
        <v>0.00412860942244608</v>
      </c>
      <c r="AG160" s="193">
        <v>0.59860945664</v>
      </c>
      <c r="AH160" s="95">
        <v>0.5874824688331742</v>
      </c>
    </row>
    <row r="161" spans="1:34" ht="15">
      <c r="A161" s="32">
        <v>81</v>
      </c>
      <c r="B161" s="32" t="s">
        <v>547</v>
      </c>
      <c r="C161" s="32" t="s">
        <v>532</v>
      </c>
      <c r="D161" s="32">
        <v>7</v>
      </c>
      <c r="E161" s="32">
        <v>81007</v>
      </c>
      <c r="F161" s="32">
        <v>9</v>
      </c>
      <c r="G161" s="32">
        <v>1</v>
      </c>
      <c r="H161" s="32">
        <v>4</v>
      </c>
      <c r="I161" s="32">
        <v>18</v>
      </c>
      <c r="J161" s="32">
        <v>8</v>
      </c>
      <c r="K161" s="32">
        <v>11</v>
      </c>
      <c r="L161" s="32" t="s">
        <v>287</v>
      </c>
      <c r="N161" s="54">
        <v>0.005</v>
      </c>
      <c r="O161" s="32">
        <v>0.0080045</v>
      </c>
      <c r="P161" s="53">
        <f t="shared" si="2"/>
        <v>1.6008999999999998</v>
      </c>
      <c r="Q161" s="64">
        <v>0</v>
      </c>
      <c r="R161" s="65">
        <v>0</v>
      </c>
      <c r="S161" s="65">
        <v>0</v>
      </c>
      <c r="T161" s="65">
        <v>0</v>
      </c>
      <c r="U161" s="65">
        <v>1</v>
      </c>
      <c r="V161" s="32">
        <v>0</v>
      </c>
      <c r="W161" s="32">
        <v>0</v>
      </c>
      <c r="X161" s="32">
        <v>0</v>
      </c>
      <c r="Y161" s="32">
        <v>0.005</v>
      </c>
      <c r="Z161" s="88">
        <v>0</v>
      </c>
      <c r="AA161" s="88">
        <v>0</v>
      </c>
      <c r="AB161" s="88">
        <v>0</v>
      </c>
      <c r="AC161" s="88">
        <v>0.005338300000000001</v>
      </c>
      <c r="AD161" s="88">
        <v>0.005338300000000001</v>
      </c>
      <c r="AE161" s="32">
        <v>1.023334</v>
      </c>
      <c r="AF161" s="89">
        <v>0.005462863892200001</v>
      </c>
      <c r="AG161" s="193">
        <v>1.0925727784400001</v>
      </c>
      <c r="AH161" s="95">
        <v>0.6824740948466489</v>
      </c>
    </row>
    <row r="162" spans="1:34" ht="15">
      <c r="A162" s="32">
        <v>81</v>
      </c>
      <c r="B162" s="32" t="s">
        <v>547</v>
      </c>
      <c r="C162" s="32" t="s">
        <v>532</v>
      </c>
      <c r="D162" s="32">
        <v>8</v>
      </c>
      <c r="E162" s="32">
        <v>81008</v>
      </c>
      <c r="F162" s="32">
        <v>9</v>
      </c>
      <c r="G162" s="32">
        <v>1</v>
      </c>
      <c r="H162" s="32">
        <v>2</v>
      </c>
      <c r="I162" s="32">
        <v>901.9</v>
      </c>
      <c r="J162" s="32">
        <v>40</v>
      </c>
      <c r="K162" s="32">
        <v>80</v>
      </c>
      <c r="L162" s="32" t="s">
        <v>9</v>
      </c>
      <c r="N162" s="54">
        <v>0.006897</v>
      </c>
      <c r="O162" s="32">
        <v>0.00548843</v>
      </c>
      <c r="P162" s="53">
        <f t="shared" si="2"/>
        <v>0.7957706249093809</v>
      </c>
      <c r="Q162" s="64">
        <v>1</v>
      </c>
      <c r="R162" s="65">
        <v>1</v>
      </c>
      <c r="S162" s="65">
        <v>0</v>
      </c>
      <c r="T162" s="65">
        <v>0</v>
      </c>
      <c r="U162" s="65">
        <v>0</v>
      </c>
      <c r="V162" s="32">
        <v>0.006897</v>
      </c>
      <c r="W162" s="32">
        <v>0</v>
      </c>
      <c r="X162" s="32">
        <v>0</v>
      </c>
      <c r="Y162" s="32">
        <v>0</v>
      </c>
      <c r="Z162" s="88">
        <v>0.00403446912</v>
      </c>
      <c r="AA162" s="88">
        <v>0</v>
      </c>
      <c r="AB162" s="88">
        <v>0</v>
      </c>
      <c r="AC162" s="88">
        <v>0</v>
      </c>
      <c r="AD162" s="88">
        <v>0.00403446912</v>
      </c>
      <c r="AE162" s="32">
        <v>1.023334</v>
      </c>
      <c r="AF162" s="89">
        <v>0.00412860942244608</v>
      </c>
      <c r="AG162" s="193">
        <v>0.59860945664</v>
      </c>
      <c r="AH162" s="95">
        <v>0.7522386953001278</v>
      </c>
    </row>
    <row r="163" spans="1:34" ht="15">
      <c r="A163" s="32">
        <v>81</v>
      </c>
      <c r="B163" s="32" t="s">
        <v>547</v>
      </c>
      <c r="C163" s="32" t="s">
        <v>532</v>
      </c>
      <c r="D163" s="32">
        <v>9</v>
      </c>
      <c r="E163" s="32">
        <v>81009</v>
      </c>
      <c r="F163" s="32">
        <v>9</v>
      </c>
      <c r="G163" s="32">
        <v>1</v>
      </c>
      <c r="H163" s="32">
        <v>3</v>
      </c>
      <c r="I163" s="32">
        <v>446.9</v>
      </c>
      <c r="J163" s="32">
        <v>40</v>
      </c>
      <c r="K163" s="32">
        <v>80</v>
      </c>
      <c r="L163" s="32" t="s">
        <v>9</v>
      </c>
      <c r="N163" s="54">
        <v>0.00293</v>
      </c>
      <c r="O163" s="32">
        <v>0.00242426</v>
      </c>
      <c r="P163" s="53">
        <f t="shared" si="2"/>
        <v>0.8273924914675769</v>
      </c>
      <c r="Q163" s="64">
        <v>1</v>
      </c>
      <c r="R163" s="65">
        <v>1</v>
      </c>
      <c r="S163" s="65">
        <v>0</v>
      </c>
      <c r="T163" s="65">
        <v>0</v>
      </c>
      <c r="U163" s="65">
        <v>0</v>
      </c>
      <c r="V163" s="32">
        <v>0.00293</v>
      </c>
      <c r="W163" s="32">
        <v>0</v>
      </c>
      <c r="X163" s="32">
        <v>0</v>
      </c>
      <c r="Y163" s="32">
        <v>0</v>
      </c>
      <c r="Z163" s="88">
        <v>0.0017139328</v>
      </c>
      <c r="AA163" s="88">
        <v>0</v>
      </c>
      <c r="AB163" s="88">
        <v>0</v>
      </c>
      <c r="AC163" s="88">
        <v>0</v>
      </c>
      <c r="AD163" s="88">
        <v>0.0017139328</v>
      </c>
      <c r="AE163" s="32">
        <v>1.023334</v>
      </c>
      <c r="AF163" s="89">
        <v>0.0017539257079552</v>
      </c>
      <c r="AG163" s="193">
        <v>0.59860945664</v>
      </c>
      <c r="AH163" s="95">
        <v>0.723489109235478</v>
      </c>
    </row>
    <row r="164" spans="1:34" ht="15">
      <c r="A164" s="32">
        <v>81</v>
      </c>
      <c r="B164" s="32" t="s">
        <v>547</v>
      </c>
      <c r="C164" s="32" t="s">
        <v>532</v>
      </c>
      <c r="D164" s="32">
        <v>10</v>
      </c>
      <c r="E164" s="32">
        <v>81010</v>
      </c>
      <c r="F164" s="32">
        <v>9</v>
      </c>
      <c r="G164" s="32">
        <v>1</v>
      </c>
      <c r="H164" s="32">
        <v>3</v>
      </c>
      <c r="I164" s="32">
        <v>1109.8</v>
      </c>
      <c r="J164" s="32">
        <v>40</v>
      </c>
      <c r="K164" s="32">
        <v>80</v>
      </c>
      <c r="L164" s="32" t="s">
        <v>9</v>
      </c>
      <c r="N164" s="54">
        <v>0.00293</v>
      </c>
      <c r="O164" s="32">
        <v>0.00228205</v>
      </c>
      <c r="P164" s="53">
        <f t="shared" si="2"/>
        <v>0.7788566552901024</v>
      </c>
      <c r="Q164" s="64">
        <v>1</v>
      </c>
      <c r="R164" s="65">
        <v>1</v>
      </c>
      <c r="S164" s="65">
        <v>0</v>
      </c>
      <c r="T164" s="65">
        <v>0</v>
      </c>
      <c r="U164" s="65">
        <v>0</v>
      </c>
      <c r="V164" s="32">
        <v>0.00293</v>
      </c>
      <c r="W164" s="32">
        <v>0</v>
      </c>
      <c r="X164" s="32">
        <v>0</v>
      </c>
      <c r="Y164" s="32">
        <v>0</v>
      </c>
      <c r="Z164" s="88">
        <v>0.0017139328</v>
      </c>
      <c r="AA164" s="88">
        <v>0</v>
      </c>
      <c r="AB164" s="88">
        <v>0</v>
      </c>
      <c r="AC164" s="88">
        <v>0</v>
      </c>
      <c r="AD164" s="88">
        <v>0.0017139328</v>
      </c>
      <c r="AE164" s="32">
        <v>1.023334</v>
      </c>
      <c r="AF164" s="89">
        <v>0.0017539257079552</v>
      </c>
      <c r="AG164" s="193">
        <v>0.59860945664</v>
      </c>
      <c r="AH164" s="95">
        <v>0.7685746184155475</v>
      </c>
    </row>
    <row r="165" spans="1:34" ht="15">
      <c r="A165" s="32">
        <v>81</v>
      </c>
      <c r="B165" s="32" t="s">
        <v>547</v>
      </c>
      <c r="C165" s="32" t="s">
        <v>532</v>
      </c>
      <c r="D165" s="32">
        <v>11</v>
      </c>
      <c r="E165" s="32">
        <v>81011</v>
      </c>
      <c r="F165" s="32">
        <v>9</v>
      </c>
      <c r="G165" s="32">
        <v>1</v>
      </c>
      <c r="H165" s="32">
        <v>3</v>
      </c>
      <c r="I165" s="32">
        <v>340.6</v>
      </c>
      <c r="J165" s="32">
        <v>40</v>
      </c>
      <c r="K165" s="32">
        <v>80</v>
      </c>
      <c r="L165" s="32" t="s">
        <v>9</v>
      </c>
      <c r="N165" s="54">
        <v>0.00293</v>
      </c>
      <c r="O165" s="32">
        <v>0.00254049</v>
      </c>
      <c r="P165" s="53">
        <f t="shared" si="2"/>
        <v>0.867061433447099</v>
      </c>
      <c r="Q165" s="64">
        <v>1</v>
      </c>
      <c r="R165" s="65">
        <v>1</v>
      </c>
      <c r="S165" s="65">
        <v>0</v>
      </c>
      <c r="T165" s="65">
        <v>0</v>
      </c>
      <c r="U165" s="65">
        <v>0</v>
      </c>
      <c r="V165" s="32">
        <v>0.00293</v>
      </c>
      <c r="W165" s="32">
        <v>0</v>
      </c>
      <c r="X165" s="32">
        <v>0</v>
      </c>
      <c r="Y165" s="32">
        <v>0</v>
      </c>
      <c r="Z165" s="88">
        <v>0.0017139328</v>
      </c>
      <c r="AA165" s="88">
        <v>0</v>
      </c>
      <c r="AB165" s="88">
        <v>0</v>
      </c>
      <c r="AC165" s="88">
        <v>0</v>
      </c>
      <c r="AD165" s="88">
        <v>0.0017139328</v>
      </c>
      <c r="AE165" s="32">
        <v>1.023334</v>
      </c>
      <c r="AF165" s="89">
        <v>0.0017539257079552</v>
      </c>
      <c r="AG165" s="193">
        <v>0.59860945664</v>
      </c>
      <c r="AH165" s="95">
        <v>0.6903887470350996</v>
      </c>
    </row>
    <row r="166" spans="1:34" ht="15">
      <c r="A166" s="32">
        <v>81</v>
      </c>
      <c r="B166" s="32" t="s">
        <v>547</v>
      </c>
      <c r="C166" s="32" t="s">
        <v>532</v>
      </c>
      <c r="D166" s="32">
        <v>12</v>
      </c>
      <c r="E166" s="32">
        <v>81012</v>
      </c>
      <c r="F166" s="32">
        <v>9</v>
      </c>
      <c r="G166" s="32">
        <v>1</v>
      </c>
      <c r="H166" s="32">
        <v>2</v>
      </c>
      <c r="I166" s="32">
        <v>176.9</v>
      </c>
      <c r="J166" s="32">
        <v>9</v>
      </c>
      <c r="K166" s="32">
        <v>16</v>
      </c>
      <c r="L166" s="32" t="s">
        <v>593</v>
      </c>
      <c r="N166" s="54">
        <v>0.006897</v>
      </c>
      <c r="O166" s="32">
        <v>0.00641295</v>
      </c>
      <c r="P166" s="53">
        <f t="shared" si="2"/>
        <v>0.929817311874728</v>
      </c>
      <c r="Q166" s="64">
        <v>1</v>
      </c>
      <c r="R166" s="65">
        <v>0</v>
      </c>
      <c r="S166" s="195">
        <v>1</v>
      </c>
      <c r="T166" s="65">
        <v>0</v>
      </c>
      <c r="U166" s="65">
        <v>0</v>
      </c>
      <c r="V166" s="32">
        <v>0</v>
      </c>
      <c r="W166" s="32">
        <v>0.006897</v>
      </c>
      <c r="X166" s="32">
        <v>0</v>
      </c>
      <c r="Y166" s="32">
        <v>0</v>
      </c>
      <c r="Z166" s="88">
        <v>0</v>
      </c>
      <c r="AA166" s="88">
        <v>0.02003123298</v>
      </c>
      <c r="AB166" s="88">
        <v>0</v>
      </c>
      <c r="AC166" s="88">
        <v>0</v>
      </c>
      <c r="AD166" s="88">
        <v>0.02003123298</v>
      </c>
      <c r="AE166" s="32">
        <v>1.023334</v>
      </c>
      <c r="AF166" s="89">
        <v>0.02049864177035532</v>
      </c>
      <c r="AG166" s="194">
        <v>2.9721098695599997</v>
      </c>
      <c r="AH166" s="95">
        <v>3.1964449699990363</v>
      </c>
    </row>
    <row r="167" spans="1:34" ht="15">
      <c r="A167" s="32">
        <v>81</v>
      </c>
      <c r="B167" s="32" t="s">
        <v>547</v>
      </c>
      <c r="C167" s="32" t="s">
        <v>532</v>
      </c>
      <c r="D167" s="32">
        <v>13</v>
      </c>
      <c r="E167" s="32">
        <v>81013</v>
      </c>
      <c r="F167" s="32">
        <v>9</v>
      </c>
      <c r="G167" s="32">
        <v>1</v>
      </c>
      <c r="H167" s="32">
        <v>2</v>
      </c>
      <c r="I167" s="32">
        <v>209.6</v>
      </c>
      <c r="J167" s="32">
        <v>40</v>
      </c>
      <c r="K167" s="32">
        <v>83</v>
      </c>
      <c r="L167" s="32" t="s">
        <v>9</v>
      </c>
      <c r="N167" s="54">
        <v>0.006897</v>
      </c>
      <c r="O167" s="32">
        <v>0.00641295</v>
      </c>
      <c r="P167" s="53">
        <f t="shared" si="2"/>
        <v>0.929817311874728</v>
      </c>
      <c r="Q167" s="64">
        <v>1</v>
      </c>
      <c r="R167" s="65">
        <v>0</v>
      </c>
      <c r="S167" s="195">
        <v>1</v>
      </c>
      <c r="T167" s="65">
        <v>0</v>
      </c>
      <c r="U167" s="65">
        <v>0</v>
      </c>
      <c r="V167" s="32">
        <v>0</v>
      </c>
      <c r="W167" s="32">
        <v>0.006897</v>
      </c>
      <c r="X167" s="32">
        <v>0</v>
      </c>
      <c r="Y167" s="32">
        <v>0</v>
      </c>
      <c r="Z167" s="88">
        <v>0</v>
      </c>
      <c r="AA167" s="88">
        <v>0.02003123298</v>
      </c>
      <c r="AB167" s="88">
        <v>0</v>
      </c>
      <c r="AC167" s="88">
        <v>0</v>
      </c>
      <c r="AD167" s="88">
        <v>0.02003123298</v>
      </c>
      <c r="AE167" s="32">
        <v>1.023334</v>
      </c>
      <c r="AF167" s="89">
        <v>0.02049864177035532</v>
      </c>
      <c r="AG167" s="194">
        <v>2.9721098695599997</v>
      </c>
      <c r="AH167" s="95">
        <v>3.1964449699990363</v>
      </c>
    </row>
    <row r="168" spans="1:34" ht="15">
      <c r="A168" s="32">
        <v>81</v>
      </c>
      <c r="B168" s="32" t="s">
        <v>547</v>
      </c>
      <c r="C168" s="32" t="s">
        <v>532</v>
      </c>
      <c r="D168" s="32">
        <v>14</v>
      </c>
      <c r="E168" s="32">
        <v>81014</v>
      </c>
      <c r="F168" s="32">
        <v>9</v>
      </c>
      <c r="G168" s="32">
        <v>1</v>
      </c>
      <c r="H168" s="32">
        <v>2</v>
      </c>
      <c r="I168" s="32">
        <v>166.1</v>
      </c>
      <c r="J168" s="32">
        <v>40</v>
      </c>
      <c r="K168" s="32">
        <v>80</v>
      </c>
      <c r="L168" s="32" t="s">
        <v>9</v>
      </c>
      <c r="N168" s="54">
        <v>0.006897</v>
      </c>
      <c r="O168" s="32">
        <v>0.00702763</v>
      </c>
      <c r="P168" s="53">
        <f t="shared" si="2"/>
        <v>1.018940118892272</v>
      </c>
      <c r="Q168" s="64">
        <v>0</v>
      </c>
      <c r="R168" s="65">
        <v>0</v>
      </c>
      <c r="S168" s="65">
        <v>0</v>
      </c>
      <c r="T168" s="197">
        <v>1</v>
      </c>
      <c r="U168" s="65">
        <v>0</v>
      </c>
      <c r="V168" s="32">
        <v>0</v>
      </c>
      <c r="W168" s="32">
        <v>0</v>
      </c>
      <c r="X168" s="32">
        <v>0.006897</v>
      </c>
      <c r="Y168" s="32">
        <v>0</v>
      </c>
      <c r="Z168" s="88">
        <v>0</v>
      </c>
      <c r="AA168" s="88">
        <v>0</v>
      </c>
      <c r="AB168" s="88">
        <v>0.0020264075700000004</v>
      </c>
      <c r="AC168" s="88">
        <v>0</v>
      </c>
      <c r="AD168" s="88">
        <v>0.0020264075700000004</v>
      </c>
      <c r="AE168" s="32">
        <v>1.023334</v>
      </c>
      <c r="AF168" s="89">
        <v>0.0020736917642383804</v>
      </c>
      <c r="AG168" s="196">
        <v>0.30066576254000005</v>
      </c>
      <c r="AH168" s="95">
        <v>0.29507696965241204</v>
      </c>
    </row>
    <row r="169" spans="1:34" ht="15">
      <c r="A169" s="32">
        <v>81</v>
      </c>
      <c r="B169" s="32" t="s">
        <v>547</v>
      </c>
      <c r="C169" s="32" t="s">
        <v>532</v>
      </c>
      <c r="D169" s="32">
        <v>15</v>
      </c>
      <c r="E169" s="32">
        <v>81015</v>
      </c>
      <c r="F169" s="32">
        <v>9</v>
      </c>
      <c r="G169" s="32">
        <v>1</v>
      </c>
      <c r="H169" s="32">
        <v>1</v>
      </c>
      <c r="I169" s="32">
        <v>69.8</v>
      </c>
      <c r="J169" s="32">
        <v>67</v>
      </c>
      <c r="K169" s="32">
        <v>70</v>
      </c>
      <c r="L169" s="32" t="s">
        <v>743</v>
      </c>
      <c r="N169" s="54">
        <v>0.006897</v>
      </c>
      <c r="O169" s="32">
        <v>0.00778153</v>
      </c>
      <c r="P169" s="53">
        <f t="shared" si="2"/>
        <v>1.1282485138465999</v>
      </c>
      <c r="Q169" s="64">
        <v>0</v>
      </c>
      <c r="R169" s="65">
        <v>0</v>
      </c>
      <c r="S169" s="65">
        <v>0</v>
      </c>
      <c r="T169" s="197">
        <v>1</v>
      </c>
      <c r="U169" s="65">
        <v>0</v>
      </c>
      <c r="V169" s="32">
        <v>0</v>
      </c>
      <c r="W169" s="32">
        <v>0</v>
      </c>
      <c r="X169" s="32">
        <v>0.006897</v>
      </c>
      <c r="Y169" s="32">
        <v>0</v>
      </c>
      <c r="Z169" s="88">
        <v>0</v>
      </c>
      <c r="AA169" s="88">
        <v>0</v>
      </c>
      <c r="AB169" s="88">
        <v>0.0020264075700000004</v>
      </c>
      <c r="AC169" s="88">
        <v>0</v>
      </c>
      <c r="AD169" s="88">
        <v>0.0020264075700000004</v>
      </c>
      <c r="AE169" s="32">
        <v>1.023334</v>
      </c>
      <c r="AF169" s="89">
        <v>0.0020736917642383804</v>
      </c>
      <c r="AG169" s="196">
        <v>0.30066576254000005</v>
      </c>
      <c r="AH169" s="95">
        <v>0.2664889506611657</v>
      </c>
    </row>
    <row r="170" spans="1:34" ht="15">
      <c r="A170" s="32">
        <v>81</v>
      </c>
      <c r="B170" s="32" t="s">
        <v>547</v>
      </c>
      <c r="C170" s="32" t="s">
        <v>532</v>
      </c>
      <c r="D170" s="32">
        <v>16</v>
      </c>
      <c r="E170" s="32">
        <v>81016</v>
      </c>
      <c r="F170" s="32">
        <v>9</v>
      </c>
      <c r="G170" s="32">
        <v>1</v>
      </c>
      <c r="H170" s="32">
        <v>3</v>
      </c>
      <c r="I170" s="32">
        <v>1044.8</v>
      </c>
      <c r="J170" s="32">
        <v>40</v>
      </c>
      <c r="K170" s="32">
        <v>80</v>
      </c>
      <c r="L170" s="32" t="s">
        <v>9</v>
      </c>
      <c r="N170" s="54">
        <v>0.00293</v>
      </c>
      <c r="O170" s="32">
        <v>0.00228205</v>
      </c>
      <c r="P170" s="53">
        <f t="shared" si="2"/>
        <v>0.7788566552901024</v>
      </c>
      <c r="Q170" s="64">
        <v>1</v>
      </c>
      <c r="R170" s="65">
        <v>1</v>
      </c>
      <c r="S170" s="65">
        <v>0</v>
      </c>
      <c r="T170" s="65">
        <v>0</v>
      </c>
      <c r="U170" s="65">
        <v>0</v>
      </c>
      <c r="V170" s="32">
        <v>0.00293</v>
      </c>
      <c r="W170" s="32">
        <v>0</v>
      </c>
      <c r="X170" s="32">
        <v>0</v>
      </c>
      <c r="Y170" s="32">
        <v>0</v>
      </c>
      <c r="Z170" s="88">
        <v>0.0017139328</v>
      </c>
      <c r="AA170" s="88">
        <v>0</v>
      </c>
      <c r="AB170" s="88">
        <v>0</v>
      </c>
      <c r="AC170" s="88">
        <v>0</v>
      </c>
      <c r="AD170" s="88">
        <v>0.0017139328</v>
      </c>
      <c r="AE170" s="32">
        <v>1.023334</v>
      </c>
      <c r="AF170" s="89">
        <v>0.0017539257079552</v>
      </c>
      <c r="AG170" s="193">
        <v>0.59860945664</v>
      </c>
      <c r="AH170" s="95">
        <v>0.7685746184155475</v>
      </c>
    </row>
    <row r="171" spans="1:34" ht="15">
      <c r="A171" s="32">
        <v>81</v>
      </c>
      <c r="B171" s="32" t="s">
        <v>547</v>
      </c>
      <c r="C171" s="32" t="s">
        <v>532</v>
      </c>
      <c r="D171" s="32">
        <v>17</v>
      </c>
      <c r="E171" s="32">
        <v>81017</v>
      </c>
      <c r="F171" s="32">
        <v>9</v>
      </c>
      <c r="G171" s="32">
        <v>1</v>
      </c>
      <c r="H171" s="32">
        <v>1</v>
      </c>
      <c r="I171" s="32">
        <v>632.8</v>
      </c>
      <c r="J171" s="32">
        <v>40</v>
      </c>
      <c r="K171" s="32">
        <v>80</v>
      </c>
      <c r="L171" s="32" t="s">
        <v>9</v>
      </c>
      <c r="N171" s="54">
        <v>0.006897</v>
      </c>
      <c r="O171" s="32">
        <v>0.00570652</v>
      </c>
      <c r="P171" s="53">
        <f t="shared" si="2"/>
        <v>0.8273916195447295</v>
      </c>
      <c r="Q171" s="64">
        <v>0</v>
      </c>
      <c r="R171" s="65">
        <v>0</v>
      </c>
      <c r="S171" s="65">
        <v>0</v>
      </c>
      <c r="T171" s="197">
        <v>1</v>
      </c>
      <c r="U171" s="65">
        <v>0</v>
      </c>
      <c r="V171" s="32">
        <v>0</v>
      </c>
      <c r="W171" s="32">
        <v>0</v>
      </c>
      <c r="X171" s="32">
        <v>0.006897</v>
      </c>
      <c r="Y171" s="32">
        <v>0</v>
      </c>
      <c r="Z171" s="88">
        <v>0</v>
      </c>
      <c r="AA171" s="88">
        <v>0</v>
      </c>
      <c r="AB171" s="88">
        <v>0.0020264075700000004</v>
      </c>
      <c r="AC171" s="88">
        <v>0</v>
      </c>
      <c r="AD171" s="88">
        <v>0.0020264075700000004</v>
      </c>
      <c r="AE171" s="32">
        <v>1.023334</v>
      </c>
      <c r="AF171" s="89">
        <v>0.0020736917642383804</v>
      </c>
      <c r="AG171" s="196">
        <v>0.30066576254000005</v>
      </c>
      <c r="AH171" s="95">
        <v>0.36338990562345885</v>
      </c>
    </row>
    <row r="172" spans="1:34" ht="15">
      <c r="A172" s="32">
        <v>81</v>
      </c>
      <c r="B172" s="32" t="s">
        <v>547</v>
      </c>
      <c r="C172" s="32" t="s">
        <v>532</v>
      </c>
      <c r="D172" s="32">
        <v>18</v>
      </c>
      <c r="E172" s="32">
        <v>81018</v>
      </c>
      <c r="F172" s="32">
        <v>9</v>
      </c>
      <c r="G172" s="32">
        <v>1</v>
      </c>
      <c r="H172" s="32">
        <v>3</v>
      </c>
      <c r="I172" s="32">
        <v>639.5</v>
      </c>
      <c r="J172" s="32">
        <v>40</v>
      </c>
      <c r="K172" s="32">
        <v>80</v>
      </c>
      <c r="L172" s="32" t="s">
        <v>9</v>
      </c>
      <c r="N172" s="54">
        <v>0.00293</v>
      </c>
      <c r="O172" s="32">
        <v>0.00233161</v>
      </c>
      <c r="P172" s="53">
        <f t="shared" si="2"/>
        <v>0.7957713310580206</v>
      </c>
      <c r="Q172" s="64">
        <v>1</v>
      </c>
      <c r="R172" s="65">
        <v>1</v>
      </c>
      <c r="S172" s="65">
        <v>0</v>
      </c>
      <c r="T172" s="65">
        <v>0</v>
      </c>
      <c r="U172" s="65">
        <v>0</v>
      </c>
      <c r="V172" s="32">
        <v>0.00293</v>
      </c>
      <c r="W172" s="32">
        <v>0</v>
      </c>
      <c r="X172" s="32">
        <v>0</v>
      </c>
      <c r="Y172" s="32">
        <v>0</v>
      </c>
      <c r="Z172" s="88">
        <v>0.0017139328</v>
      </c>
      <c r="AA172" s="88">
        <v>0</v>
      </c>
      <c r="AB172" s="88">
        <v>0</v>
      </c>
      <c r="AC172" s="88">
        <v>0</v>
      </c>
      <c r="AD172" s="88">
        <v>0.0017139328</v>
      </c>
      <c r="AE172" s="32">
        <v>1.023334</v>
      </c>
      <c r="AF172" s="89">
        <v>0.0017539257079552</v>
      </c>
      <c r="AG172" s="193">
        <v>0.59860945664</v>
      </c>
      <c r="AH172" s="95">
        <v>0.7522380277813185</v>
      </c>
    </row>
    <row r="173" spans="1:34" ht="15">
      <c r="A173" s="32">
        <v>81</v>
      </c>
      <c r="B173" s="32" t="s">
        <v>547</v>
      </c>
      <c r="C173" s="32" t="s">
        <v>532</v>
      </c>
      <c r="D173" s="32">
        <v>19</v>
      </c>
      <c r="E173" s="32">
        <v>81019</v>
      </c>
      <c r="F173" s="32">
        <v>9</v>
      </c>
      <c r="G173" s="32">
        <v>1</v>
      </c>
      <c r="H173" s="32">
        <v>3</v>
      </c>
      <c r="I173" s="32">
        <v>584.8</v>
      </c>
      <c r="J173" s="32">
        <v>40</v>
      </c>
      <c r="K173" s="32">
        <v>80</v>
      </c>
      <c r="L173" s="32" t="s">
        <v>9</v>
      </c>
      <c r="N173" s="54">
        <v>0.00293</v>
      </c>
      <c r="O173" s="32">
        <v>0.00242426</v>
      </c>
      <c r="P173" s="53">
        <f t="shared" si="2"/>
        <v>0.8273924914675769</v>
      </c>
      <c r="Q173" s="64">
        <v>1</v>
      </c>
      <c r="R173" s="65">
        <v>1</v>
      </c>
      <c r="S173" s="65">
        <v>0</v>
      </c>
      <c r="T173" s="65">
        <v>0</v>
      </c>
      <c r="U173" s="65">
        <v>0</v>
      </c>
      <c r="V173" s="32">
        <v>0.00293</v>
      </c>
      <c r="W173" s="32">
        <v>0</v>
      </c>
      <c r="X173" s="32">
        <v>0</v>
      </c>
      <c r="Y173" s="32">
        <v>0</v>
      </c>
      <c r="Z173" s="88">
        <v>0.0017139328</v>
      </c>
      <c r="AA173" s="88">
        <v>0</v>
      </c>
      <c r="AB173" s="88">
        <v>0</v>
      </c>
      <c r="AC173" s="88">
        <v>0</v>
      </c>
      <c r="AD173" s="88">
        <v>0.0017139328</v>
      </c>
      <c r="AE173" s="32">
        <v>1.023334</v>
      </c>
      <c r="AF173" s="89">
        <v>0.0017539257079552</v>
      </c>
      <c r="AG173" s="193">
        <v>0.59860945664</v>
      </c>
      <c r="AH173" s="95">
        <v>0.723489109235478</v>
      </c>
    </row>
    <row r="174" spans="1:34" ht="15">
      <c r="A174" s="32">
        <v>81</v>
      </c>
      <c r="B174" s="32" t="s">
        <v>547</v>
      </c>
      <c r="C174" s="32" t="s">
        <v>532</v>
      </c>
      <c r="D174" s="32">
        <v>20</v>
      </c>
      <c r="E174" s="32">
        <v>81020</v>
      </c>
      <c r="F174" s="32">
        <v>9</v>
      </c>
      <c r="G174" s="32">
        <v>1</v>
      </c>
      <c r="H174" s="32">
        <v>3</v>
      </c>
      <c r="I174" s="32">
        <v>1315.1</v>
      </c>
      <c r="J174" s="32">
        <v>44</v>
      </c>
      <c r="K174" s="32">
        <v>80</v>
      </c>
      <c r="L174" s="32" t="s">
        <v>147</v>
      </c>
      <c r="N174" s="54">
        <v>0.00293</v>
      </c>
      <c r="O174" s="32">
        <v>0.00228205</v>
      </c>
      <c r="P174" s="53">
        <f t="shared" si="2"/>
        <v>0.7788566552901024</v>
      </c>
      <c r="Q174" s="64">
        <v>1</v>
      </c>
      <c r="R174" s="65">
        <v>1</v>
      </c>
      <c r="S174" s="65">
        <v>0</v>
      </c>
      <c r="T174" s="65">
        <v>0</v>
      </c>
      <c r="U174" s="65">
        <v>0</v>
      </c>
      <c r="V174" s="32">
        <v>0.00293</v>
      </c>
      <c r="W174" s="32">
        <v>0</v>
      </c>
      <c r="X174" s="32">
        <v>0</v>
      </c>
      <c r="Y174" s="32">
        <v>0</v>
      </c>
      <c r="Z174" s="88">
        <v>0.0017139328</v>
      </c>
      <c r="AA174" s="88">
        <v>0</v>
      </c>
      <c r="AB174" s="88">
        <v>0</v>
      </c>
      <c r="AC174" s="88">
        <v>0</v>
      </c>
      <c r="AD174" s="88">
        <v>0.0017139328</v>
      </c>
      <c r="AE174" s="32">
        <v>1.023334</v>
      </c>
      <c r="AF174" s="89">
        <v>0.0017539257079552</v>
      </c>
      <c r="AG174" s="193">
        <v>0.59860945664</v>
      </c>
      <c r="AH174" s="95">
        <v>0.7685746184155475</v>
      </c>
    </row>
    <row r="175" spans="1:34" ht="15">
      <c r="A175" s="32">
        <v>81</v>
      </c>
      <c r="B175" s="32" t="s">
        <v>547</v>
      </c>
      <c r="C175" s="32" t="s">
        <v>532</v>
      </c>
      <c r="D175" s="32">
        <v>21</v>
      </c>
      <c r="E175" s="32">
        <v>81021</v>
      </c>
      <c r="F175" s="32">
        <v>9</v>
      </c>
      <c r="G175" s="32">
        <v>1</v>
      </c>
      <c r="H175" s="32">
        <v>2</v>
      </c>
      <c r="I175" s="32">
        <v>366.8</v>
      </c>
      <c r="J175" s="32">
        <v>40</v>
      </c>
      <c r="K175" s="32">
        <v>80</v>
      </c>
      <c r="L175" s="32" t="s">
        <v>9</v>
      </c>
      <c r="N175" s="54">
        <v>0.006897</v>
      </c>
      <c r="O175" s="32">
        <v>0.00598012</v>
      </c>
      <c r="P175" s="53">
        <f t="shared" si="2"/>
        <v>0.8670610410323328</v>
      </c>
      <c r="Q175" s="64">
        <v>1</v>
      </c>
      <c r="R175" s="65">
        <v>1</v>
      </c>
      <c r="S175" s="65">
        <v>0</v>
      </c>
      <c r="T175" s="65">
        <v>0</v>
      </c>
      <c r="U175" s="65">
        <v>0</v>
      </c>
      <c r="V175" s="32">
        <v>0.006897</v>
      </c>
      <c r="W175" s="32">
        <v>0</v>
      </c>
      <c r="X175" s="32">
        <v>0</v>
      </c>
      <c r="Y175" s="32">
        <v>0</v>
      </c>
      <c r="Z175" s="88">
        <v>0.00403446912</v>
      </c>
      <c r="AA175" s="88">
        <v>0</v>
      </c>
      <c r="AB175" s="88">
        <v>0</v>
      </c>
      <c r="AC175" s="88">
        <v>0</v>
      </c>
      <c r="AD175" s="88">
        <v>0.00403446912</v>
      </c>
      <c r="AE175" s="32">
        <v>1.023334</v>
      </c>
      <c r="AF175" s="89">
        <v>0.00412860942244608</v>
      </c>
      <c r="AG175" s="193">
        <v>0.59860945664</v>
      </c>
      <c r="AH175" s="95">
        <v>0.6903890594914617</v>
      </c>
    </row>
    <row r="176" spans="1:34" ht="15">
      <c r="A176" s="32">
        <v>81</v>
      </c>
      <c r="B176" s="32" t="s">
        <v>547</v>
      </c>
      <c r="C176" s="32" t="s">
        <v>532</v>
      </c>
      <c r="D176" s="32">
        <v>22</v>
      </c>
      <c r="E176" s="32">
        <v>81022</v>
      </c>
      <c r="F176" s="32">
        <v>9</v>
      </c>
      <c r="G176" s="32">
        <v>1</v>
      </c>
      <c r="H176" s="32">
        <v>2</v>
      </c>
      <c r="I176" s="32">
        <v>88.5</v>
      </c>
      <c r="J176" s="32">
        <v>40</v>
      </c>
      <c r="K176" s="32">
        <v>83</v>
      </c>
      <c r="L176" s="32" t="s">
        <v>9</v>
      </c>
      <c r="N176" s="54">
        <v>0.006897</v>
      </c>
      <c r="O176" s="32">
        <v>0.00778153</v>
      </c>
      <c r="P176" s="53">
        <f t="shared" si="2"/>
        <v>1.1282485138465999</v>
      </c>
      <c r="Q176" s="64">
        <v>1</v>
      </c>
      <c r="R176" s="65">
        <v>0</v>
      </c>
      <c r="S176" s="195">
        <v>1</v>
      </c>
      <c r="T176" s="65">
        <v>0</v>
      </c>
      <c r="U176" s="65">
        <v>0</v>
      </c>
      <c r="V176" s="32">
        <v>0</v>
      </c>
      <c r="W176" s="32">
        <v>0.006897</v>
      </c>
      <c r="X176" s="32">
        <v>0</v>
      </c>
      <c r="Y176" s="32">
        <v>0</v>
      </c>
      <c r="Z176" s="88">
        <v>0</v>
      </c>
      <c r="AA176" s="88">
        <v>0.02003123298</v>
      </c>
      <c r="AB176" s="88">
        <v>0</v>
      </c>
      <c r="AC176" s="88">
        <v>0</v>
      </c>
      <c r="AD176" s="88">
        <v>0.02003123298</v>
      </c>
      <c r="AE176" s="32">
        <v>1.023334</v>
      </c>
      <c r="AF176" s="89">
        <v>0.02049864177035532</v>
      </c>
      <c r="AG176" s="194">
        <v>2.9721098695599997</v>
      </c>
      <c r="AH176" s="95">
        <v>2.6342688096499427</v>
      </c>
    </row>
    <row r="177" spans="1:34" ht="15">
      <c r="A177" s="32">
        <v>81</v>
      </c>
      <c r="B177" s="32" t="s">
        <v>547</v>
      </c>
      <c r="C177" s="32" t="s">
        <v>532</v>
      </c>
      <c r="D177" s="32">
        <v>23</v>
      </c>
      <c r="E177" s="32">
        <v>81023</v>
      </c>
      <c r="F177" s="32">
        <v>9</v>
      </c>
      <c r="G177" s="32">
        <v>1</v>
      </c>
      <c r="H177" s="32">
        <v>3</v>
      </c>
      <c r="I177" s="32">
        <v>876.5</v>
      </c>
      <c r="J177" s="32">
        <v>40</v>
      </c>
      <c r="K177" s="32">
        <v>80</v>
      </c>
      <c r="L177" s="32" t="s">
        <v>9</v>
      </c>
      <c r="N177" s="54">
        <v>0.00293</v>
      </c>
      <c r="O177" s="32">
        <v>0.00233161</v>
      </c>
      <c r="P177" s="53">
        <f t="shared" si="2"/>
        <v>0.7957713310580206</v>
      </c>
      <c r="Q177" s="64">
        <v>1</v>
      </c>
      <c r="R177" s="65">
        <v>1</v>
      </c>
      <c r="S177" s="65">
        <v>0</v>
      </c>
      <c r="T177" s="65">
        <v>0</v>
      </c>
      <c r="U177" s="65">
        <v>0</v>
      </c>
      <c r="V177" s="32">
        <v>0.00293</v>
      </c>
      <c r="W177" s="32">
        <v>0</v>
      </c>
      <c r="X177" s="32">
        <v>0</v>
      </c>
      <c r="Y177" s="32">
        <v>0</v>
      </c>
      <c r="Z177" s="88">
        <v>0.0017139328</v>
      </c>
      <c r="AA177" s="88">
        <v>0</v>
      </c>
      <c r="AB177" s="88">
        <v>0</v>
      </c>
      <c r="AC177" s="88">
        <v>0</v>
      </c>
      <c r="AD177" s="88">
        <v>0.0017139328</v>
      </c>
      <c r="AE177" s="32">
        <v>1.023334</v>
      </c>
      <c r="AF177" s="89">
        <v>0.0017539257079552</v>
      </c>
      <c r="AG177" s="193">
        <v>0.59860945664</v>
      </c>
      <c r="AH177" s="95">
        <v>0.7522380277813185</v>
      </c>
    </row>
    <row r="178" spans="1:34" ht="15">
      <c r="A178" s="32">
        <v>81</v>
      </c>
      <c r="B178" s="32" t="s">
        <v>547</v>
      </c>
      <c r="C178" s="32" t="s">
        <v>532</v>
      </c>
      <c r="D178" s="32">
        <v>24</v>
      </c>
      <c r="E178" s="32">
        <v>81024</v>
      </c>
      <c r="F178" s="32">
        <v>9</v>
      </c>
      <c r="G178" s="32">
        <v>2</v>
      </c>
      <c r="H178" s="32">
        <v>2</v>
      </c>
      <c r="I178" s="32">
        <v>207.7</v>
      </c>
      <c r="J178" s="32">
        <v>98</v>
      </c>
      <c r="K178" s="32">
        <v>98</v>
      </c>
      <c r="L178" s="32" t="s">
        <v>640</v>
      </c>
      <c r="N178" s="54">
        <v>0.006897</v>
      </c>
      <c r="O178" s="32">
        <v>0.00641295</v>
      </c>
      <c r="P178" s="53">
        <f t="shared" si="2"/>
        <v>0.929817311874728</v>
      </c>
      <c r="Q178" s="64">
        <v>0</v>
      </c>
      <c r="R178" s="65">
        <v>0</v>
      </c>
      <c r="S178" s="65">
        <v>0</v>
      </c>
      <c r="T178" s="197">
        <v>1</v>
      </c>
      <c r="U178" s="65">
        <v>0</v>
      </c>
      <c r="V178" s="32">
        <v>0</v>
      </c>
      <c r="W178" s="32">
        <v>0</v>
      </c>
      <c r="X178" s="32">
        <v>0.006897</v>
      </c>
      <c r="Y178" s="32">
        <v>0</v>
      </c>
      <c r="Z178" s="88">
        <v>0</v>
      </c>
      <c r="AA178" s="88">
        <v>0</v>
      </c>
      <c r="AB178" s="88">
        <v>0.0020264075700000004</v>
      </c>
      <c r="AC178" s="88">
        <v>0</v>
      </c>
      <c r="AD178" s="88">
        <v>0.0020264075700000004</v>
      </c>
      <c r="AE178" s="32">
        <v>1.023334</v>
      </c>
      <c r="AF178" s="89">
        <v>0.0020736917642383804</v>
      </c>
      <c r="AG178" s="196">
        <v>0.30066576254000005</v>
      </c>
      <c r="AH178" s="95">
        <v>0.3233600393326598</v>
      </c>
    </row>
    <row r="179" spans="1:34" ht="15">
      <c r="A179" s="32">
        <v>81</v>
      </c>
      <c r="B179" s="32" t="s">
        <v>547</v>
      </c>
      <c r="C179" s="32" t="s">
        <v>532</v>
      </c>
      <c r="D179" s="32">
        <v>25</v>
      </c>
      <c r="E179" s="32">
        <v>81025</v>
      </c>
      <c r="F179" s="32">
        <v>9</v>
      </c>
      <c r="G179" s="32">
        <v>1</v>
      </c>
      <c r="H179" s="32">
        <v>3</v>
      </c>
      <c r="I179" s="32">
        <v>2090.9</v>
      </c>
      <c r="J179" s="32">
        <v>5</v>
      </c>
      <c r="K179" s="32">
        <v>13</v>
      </c>
      <c r="L179" s="32" t="s">
        <v>142</v>
      </c>
      <c r="N179" s="54">
        <v>0.00293</v>
      </c>
      <c r="O179" s="32">
        <v>0.0022314</v>
      </c>
      <c r="P179" s="53">
        <f t="shared" si="2"/>
        <v>0.7615699658703072</v>
      </c>
      <c r="Q179" s="64">
        <v>1</v>
      </c>
      <c r="R179" s="65">
        <v>1</v>
      </c>
      <c r="S179" s="65">
        <v>0</v>
      </c>
      <c r="T179" s="65">
        <v>0</v>
      </c>
      <c r="U179" s="65">
        <v>0</v>
      </c>
      <c r="V179" s="32">
        <v>0.00293</v>
      </c>
      <c r="W179" s="32">
        <v>0</v>
      </c>
      <c r="X179" s="32">
        <v>0</v>
      </c>
      <c r="Y179" s="32">
        <v>0</v>
      </c>
      <c r="Z179" s="88">
        <v>0.0017139328</v>
      </c>
      <c r="AA179" s="88">
        <v>0</v>
      </c>
      <c r="AB179" s="88">
        <v>0</v>
      </c>
      <c r="AC179" s="88">
        <v>0</v>
      </c>
      <c r="AD179" s="88">
        <v>0.0017139328</v>
      </c>
      <c r="AE179" s="32">
        <v>1.023334</v>
      </c>
      <c r="AF179" s="89">
        <v>0.0017539257079552</v>
      </c>
      <c r="AG179" s="193">
        <v>0.59860945664</v>
      </c>
      <c r="AH179" s="95">
        <v>0.7860203047213409</v>
      </c>
    </row>
    <row r="180" spans="1:34" ht="15">
      <c r="A180" s="32">
        <v>82</v>
      </c>
      <c r="B180" s="32" t="s">
        <v>533</v>
      </c>
      <c r="C180" s="32" t="s">
        <v>532</v>
      </c>
      <c r="D180" s="32">
        <v>1</v>
      </c>
      <c r="E180" s="32">
        <v>82001</v>
      </c>
      <c r="F180" s="32">
        <v>9</v>
      </c>
      <c r="G180" s="32">
        <v>2</v>
      </c>
      <c r="H180" s="32">
        <v>4</v>
      </c>
      <c r="I180" s="32">
        <v>6.6</v>
      </c>
      <c r="J180" s="32">
        <v>97</v>
      </c>
      <c r="K180" s="32">
        <v>97</v>
      </c>
      <c r="L180" s="32" t="s">
        <v>398</v>
      </c>
      <c r="N180" s="54">
        <v>0.005435</v>
      </c>
      <c r="O180" s="32">
        <v>0.00870089</v>
      </c>
      <c r="P180" s="53">
        <f t="shared" si="2"/>
        <v>1.6008997240110394</v>
      </c>
      <c r="Q180" s="64">
        <v>0</v>
      </c>
      <c r="R180" s="65">
        <v>0</v>
      </c>
      <c r="S180" s="65">
        <v>0</v>
      </c>
      <c r="T180" s="65">
        <v>0</v>
      </c>
      <c r="U180" s="65">
        <v>1</v>
      </c>
      <c r="V180" s="32">
        <v>0</v>
      </c>
      <c r="W180" s="32">
        <v>0</v>
      </c>
      <c r="X180" s="32">
        <v>0</v>
      </c>
      <c r="Y180" s="32">
        <v>0.005435</v>
      </c>
      <c r="Z180" s="88">
        <v>0</v>
      </c>
      <c r="AA180" s="88">
        <v>0</v>
      </c>
      <c r="AB180" s="88">
        <v>0</v>
      </c>
      <c r="AC180" s="88">
        <v>0.0058027321</v>
      </c>
      <c r="AD180" s="88">
        <v>0.0058027321</v>
      </c>
      <c r="AE180" s="32">
        <v>1.023334</v>
      </c>
      <c r="AF180" s="89">
        <v>0.0059381330508214</v>
      </c>
      <c r="AG180" s="193">
        <v>1.0925727784400001</v>
      </c>
      <c r="AH180" s="95">
        <v>0.6824742125025601</v>
      </c>
    </row>
    <row r="181" spans="1:34" ht="15">
      <c r="A181" s="32">
        <v>82</v>
      </c>
      <c r="B181" s="32" t="s">
        <v>533</v>
      </c>
      <c r="C181" s="32" t="s">
        <v>532</v>
      </c>
      <c r="D181" s="32">
        <v>2</v>
      </c>
      <c r="E181" s="32">
        <v>82002</v>
      </c>
      <c r="F181" s="32">
        <v>9</v>
      </c>
      <c r="G181" s="32">
        <v>2</v>
      </c>
      <c r="H181" s="32">
        <v>3</v>
      </c>
      <c r="I181" s="32">
        <v>30.1</v>
      </c>
      <c r="J181" s="32">
        <v>98</v>
      </c>
      <c r="K181" s="32">
        <v>98</v>
      </c>
      <c r="L181" s="32" t="s">
        <v>640</v>
      </c>
      <c r="N181" s="54">
        <v>0.004135</v>
      </c>
      <c r="O181" s="32">
        <v>0.00537519</v>
      </c>
      <c r="P181" s="53">
        <f t="shared" si="2"/>
        <v>1.2999250302297463</v>
      </c>
      <c r="Q181" s="64">
        <v>0</v>
      </c>
      <c r="R181" s="65">
        <v>0</v>
      </c>
      <c r="S181" s="65">
        <v>0</v>
      </c>
      <c r="T181" s="65">
        <v>0</v>
      </c>
      <c r="U181" s="65">
        <v>1</v>
      </c>
      <c r="V181" s="32">
        <v>0</v>
      </c>
      <c r="W181" s="32">
        <v>0</v>
      </c>
      <c r="X181" s="32">
        <v>0</v>
      </c>
      <c r="Y181" s="32">
        <v>0.004135</v>
      </c>
      <c r="Z181" s="88">
        <v>0</v>
      </c>
      <c r="AA181" s="88">
        <v>0</v>
      </c>
      <c r="AB181" s="88">
        <v>0</v>
      </c>
      <c r="AC181" s="88">
        <v>0.0044147741</v>
      </c>
      <c r="AD181" s="88">
        <v>0.0044147741</v>
      </c>
      <c r="AE181" s="32">
        <v>1.023334</v>
      </c>
      <c r="AF181" s="89">
        <v>0.0045177884388494</v>
      </c>
      <c r="AG181" s="193">
        <v>1.0925727784400001</v>
      </c>
      <c r="AH181" s="95">
        <v>0.840489069009542</v>
      </c>
    </row>
    <row r="182" spans="1:34" ht="15">
      <c r="A182" s="32">
        <v>82</v>
      </c>
      <c r="B182" s="32" t="s">
        <v>533</v>
      </c>
      <c r="C182" s="32" t="s">
        <v>532</v>
      </c>
      <c r="D182" s="32">
        <v>3</v>
      </c>
      <c r="E182" s="32">
        <v>82003</v>
      </c>
      <c r="F182" s="32">
        <v>9</v>
      </c>
      <c r="G182" s="32">
        <v>1</v>
      </c>
      <c r="H182" s="32">
        <v>2</v>
      </c>
      <c r="I182" s="32">
        <v>493.9</v>
      </c>
      <c r="J182" s="32">
        <v>40</v>
      </c>
      <c r="K182" s="32">
        <v>80</v>
      </c>
      <c r="L182" s="32" t="s">
        <v>9</v>
      </c>
      <c r="N182" s="54">
        <v>0.006193</v>
      </c>
      <c r="O182" s="32">
        <v>0.00512403</v>
      </c>
      <c r="P182" s="53">
        <f t="shared" si="2"/>
        <v>0.8273906022929114</v>
      </c>
      <c r="Q182" s="64">
        <v>1</v>
      </c>
      <c r="R182" s="65">
        <v>1</v>
      </c>
      <c r="S182" s="65">
        <v>0</v>
      </c>
      <c r="T182" s="65">
        <v>0</v>
      </c>
      <c r="U182" s="65">
        <v>0</v>
      </c>
      <c r="V182" s="32">
        <v>0.006193</v>
      </c>
      <c r="W182" s="32">
        <v>0</v>
      </c>
      <c r="X182" s="32">
        <v>0</v>
      </c>
      <c r="Y182" s="32">
        <v>0</v>
      </c>
      <c r="Z182" s="88">
        <v>0.0036226572800000002</v>
      </c>
      <c r="AA182" s="88">
        <v>0</v>
      </c>
      <c r="AB182" s="88">
        <v>0</v>
      </c>
      <c r="AC182" s="88">
        <v>0</v>
      </c>
      <c r="AD182" s="88">
        <v>0.0036226572800000002</v>
      </c>
      <c r="AE182" s="32">
        <v>1.023334</v>
      </c>
      <c r="AF182" s="89">
        <v>0.00370718836497152</v>
      </c>
      <c r="AG182" s="193">
        <v>0.5986094566400001</v>
      </c>
      <c r="AH182" s="95">
        <v>0.7234907611726552</v>
      </c>
    </row>
    <row r="183" spans="1:34" ht="15">
      <c r="A183" s="32">
        <v>82</v>
      </c>
      <c r="B183" s="32" t="s">
        <v>533</v>
      </c>
      <c r="C183" s="32" t="s">
        <v>532</v>
      </c>
      <c r="D183" s="32">
        <v>4</v>
      </c>
      <c r="E183" s="32">
        <v>82004</v>
      </c>
      <c r="F183" s="32">
        <v>9</v>
      </c>
      <c r="G183" s="32">
        <v>1</v>
      </c>
      <c r="H183" s="32">
        <v>4</v>
      </c>
      <c r="I183" s="32">
        <v>397.2</v>
      </c>
      <c r="J183" s="32">
        <v>89</v>
      </c>
      <c r="K183" s="32">
        <v>93</v>
      </c>
      <c r="L183" s="32" t="s">
        <v>459</v>
      </c>
      <c r="N183" s="54">
        <v>0.005435</v>
      </c>
      <c r="O183" s="32">
        <v>0.00471247</v>
      </c>
      <c r="P183" s="53">
        <f t="shared" si="2"/>
        <v>0.8670597976080957</v>
      </c>
      <c r="Q183" s="64">
        <v>1</v>
      </c>
      <c r="R183" s="65">
        <v>0</v>
      </c>
      <c r="S183" s="195">
        <v>1</v>
      </c>
      <c r="T183" s="65">
        <v>0</v>
      </c>
      <c r="U183" s="65">
        <v>0</v>
      </c>
      <c r="V183" s="32">
        <v>0</v>
      </c>
      <c r="W183" s="32">
        <v>0.005435</v>
      </c>
      <c r="X183" s="32">
        <v>0</v>
      </c>
      <c r="Y183" s="32">
        <v>0</v>
      </c>
      <c r="Z183" s="88">
        <v>0</v>
      </c>
      <c r="AA183" s="88">
        <v>0.015785087899999998</v>
      </c>
      <c r="AB183" s="88">
        <v>0</v>
      </c>
      <c r="AC183" s="88">
        <v>0</v>
      </c>
      <c r="AD183" s="88">
        <v>0.015785087899999998</v>
      </c>
      <c r="AE183" s="32">
        <v>1.023334</v>
      </c>
      <c r="AF183" s="89">
        <v>0.0161534171410586</v>
      </c>
      <c r="AG183" s="194">
        <v>2.9721098695599997</v>
      </c>
      <c r="AH183" s="95">
        <v>3.4278026472441416</v>
      </c>
    </row>
    <row r="184" spans="1:34" ht="15">
      <c r="A184" s="32">
        <v>82</v>
      </c>
      <c r="B184" s="32" t="s">
        <v>533</v>
      </c>
      <c r="C184" s="32" t="s">
        <v>532</v>
      </c>
      <c r="D184" s="32">
        <v>5</v>
      </c>
      <c r="E184" s="32">
        <v>82005</v>
      </c>
      <c r="F184" s="32">
        <v>9</v>
      </c>
      <c r="G184" s="32">
        <v>1</v>
      </c>
      <c r="H184" s="32">
        <v>3</v>
      </c>
      <c r="I184" s="32">
        <v>564.8</v>
      </c>
      <c r="J184" s="32">
        <v>40</v>
      </c>
      <c r="K184" s="32">
        <v>80</v>
      </c>
      <c r="L184" s="32" t="s">
        <v>9</v>
      </c>
      <c r="N184" s="54">
        <v>0.004135</v>
      </c>
      <c r="O184" s="32">
        <v>0.00342126</v>
      </c>
      <c r="P184" s="53">
        <f t="shared" si="2"/>
        <v>0.8273905683192262</v>
      </c>
      <c r="Q184" s="64">
        <v>1</v>
      </c>
      <c r="R184" s="65">
        <v>1</v>
      </c>
      <c r="S184" s="65">
        <v>0</v>
      </c>
      <c r="T184" s="65">
        <v>0</v>
      </c>
      <c r="U184" s="65">
        <v>0</v>
      </c>
      <c r="V184" s="32">
        <v>0.004135</v>
      </c>
      <c r="W184" s="32">
        <v>0</v>
      </c>
      <c r="X184" s="32">
        <v>0</v>
      </c>
      <c r="Y184" s="32">
        <v>0</v>
      </c>
      <c r="Z184" s="88">
        <v>0.0024188096</v>
      </c>
      <c r="AA184" s="88">
        <v>0</v>
      </c>
      <c r="AB184" s="88">
        <v>0</v>
      </c>
      <c r="AC184" s="88">
        <v>0</v>
      </c>
      <c r="AD184" s="88">
        <v>0.0024188096</v>
      </c>
      <c r="AE184" s="32">
        <v>1.023334</v>
      </c>
      <c r="AF184" s="89">
        <v>0.0024752501032063996</v>
      </c>
      <c r="AG184" s="193">
        <v>0.59860945664</v>
      </c>
      <c r="AH184" s="95">
        <v>0.7234907908800849</v>
      </c>
    </row>
    <row r="185" spans="1:34" ht="15">
      <c r="A185" s="32">
        <v>82</v>
      </c>
      <c r="B185" s="32" t="s">
        <v>533</v>
      </c>
      <c r="C185" s="32" t="s">
        <v>532</v>
      </c>
      <c r="D185" s="32">
        <v>6</v>
      </c>
      <c r="E185" s="32">
        <v>82006</v>
      </c>
      <c r="F185" s="32">
        <v>9</v>
      </c>
      <c r="G185" s="32">
        <v>1</v>
      </c>
      <c r="H185" s="32">
        <v>3</v>
      </c>
      <c r="I185" s="32">
        <v>2225.8</v>
      </c>
      <c r="J185" s="32">
        <v>40</v>
      </c>
      <c r="K185" s="32">
        <v>80</v>
      </c>
      <c r="L185" s="32" t="s">
        <v>9</v>
      </c>
      <c r="N185" s="54">
        <v>0.004135</v>
      </c>
      <c r="O185" s="32">
        <v>0.0031491</v>
      </c>
      <c r="P185" s="53">
        <f t="shared" si="2"/>
        <v>0.761571946795647</v>
      </c>
      <c r="Q185" s="64">
        <v>1</v>
      </c>
      <c r="R185" s="65">
        <v>1</v>
      </c>
      <c r="S185" s="65">
        <v>0</v>
      </c>
      <c r="T185" s="65">
        <v>0</v>
      </c>
      <c r="U185" s="65">
        <v>0</v>
      </c>
      <c r="V185" s="32">
        <v>0.004135</v>
      </c>
      <c r="W185" s="32">
        <v>0</v>
      </c>
      <c r="X185" s="32">
        <v>0</v>
      </c>
      <c r="Y185" s="32">
        <v>0</v>
      </c>
      <c r="Z185" s="88">
        <v>0.0024188096</v>
      </c>
      <c r="AA185" s="88">
        <v>0</v>
      </c>
      <c r="AB185" s="88">
        <v>0</v>
      </c>
      <c r="AC185" s="88">
        <v>0</v>
      </c>
      <c r="AD185" s="88">
        <v>0.0024188096</v>
      </c>
      <c r="AE185" s="32">
        <v>1.023334</v>
      </c>
      <c r="AF185" s="89">
        <v>0.0024752501032063996</v>
      </c>
      <c r="AG185" s="193">
        <v>0.59860945664</v>
      </c>
      <c r="AH185" s="95">
        <v>0.7860182602033595</v>
      </c>
    </row>
    <row r="186" spans="1:34" ht="15">
      <c r="A186" s="32">
        <v>82</v>
      </c>
      <c r="B186" s="32" t="s">
        <v>533</v>
      </c>
      <c r="C186" s="32" t="s">
        <v>532</v>
      </c>
      <c r="D186" s="32">
        <v>7</v>
      </c>
      <c r="E186" s="32">
        <v>82007</v>
      </c>
      <c r="F186" s="32">
        <v>9</v>
      </c>
      <c r="G186" s="32">
        <v>1</v>
      </c>
      <c r="H186" s="32">
        <v>2</v>
      </c>
      <c r="I186" s="32">
        <v>170.5</v>
      </c>
      <c r="J186" s="32">
        <v>48</v>
      </c>
      <c r="K186" s="32">
        <v>82</v>
      </c>
      <c r="L186" s="32" t="s">
        <v>410</v>
      </c>
      <c r="N186" s="54">
        <v>0.006193</v>
      </c>
      <c r="O186" s="32">
        <v>0.00631029</v>
      </c>
      <c r="P186" s="53">
        <f t="shared" si="2"/>
        <v>1.0189391248183433</v>
      </c>
      <c r="Q186" s="64">
        <v>1</v>
      </c>
      <c r="R186" s="65">
        <v>1</v>
      </c>
      <c r="S186" s="65">
        <v>0</v>
      </c>
      <c r="T186" s="65">
        <v>0</v>
      </c>
      <c r="U186" s="65">
        <v>0</v>
      </c>
      <c r="V186" s="32">
        <v>0.006193</v>
      </c>
      <c r="W186" s="32">
        <v>0</v>
      </c>
      <c r="X186" s="32">
        <v>0</v>
      </c>
      <c r="Y186" s="32">
        <v>0</v>
      </c>
      <c r="Z186" s="88">
        <v>0.0036226572800000002</v>
      </c>
      <c r="AA186" s="88">
        <v>0</v>
      </c>
      <c r="AB186" s="88">
        <v>0</v>
      </c>
      <c r="AC186" s="88">
        <v>0</v>
      </c>
      <c r="AD186" s="88">
        <v>0.0036226572800000002</v>
      </c>
      <c r="AE186" s="32">
        <v>1.023334</v>
      </c>
      <c r="AF186" s="89">
        <v>0.00370718836497152</v>
      </c>
      <c r="AG186" s="193">
        <v>0.5986094566400001</v>
      </c>
      <c r="AH186" s="95">
        <v>0.5874830419792942</v>
      </c>
    </row>
    <row r="187" spans="1:34" ht="15">
      <c r="A187" s="32">
        <v>82</v>
      </c>
      <c r="B187" s="32" t="s">
        <v>533</v>
      </c>
      <c r="C187" s="32" t="s">
        <v>532</v>
      </c>
      <c r="D187" s="32">
        <v>8</v>
      </c>
      <c r="E187" s="32">
        <v>82008</v>
      </c>
      <c r="F187" s="32">
        <v>9</v>
      </c>
      <c r="G187" s="32">
        <v>1</v>
      </c>
      <c r="H187" s="32">
        <v>1</v>
      </c>
      <c r="I187" s="32">
        <v>56.6</v>
      </c>
      <c r="J187" s="32">
        <v>44</v>
      </c>
      <c r="K187" s="32">
        <v>83</v>
      </c>
      <c r="L187" s="32" t="s">
        <v>147</v>
      </c>
      <c r="N187" s="54">
        <v>0.006193</v>
      </c>
      <c r="O187" s="32">
        <v>0.00698724</v>
      </c>
      <c r="P187" s="53">
        <f t="shared" si="2"/>
        <v>1.1282480219602777</v>
      </c>
      <c r="Q187" s="64">
        <v>1</v>
      </c>
      <c r="R187" s="65">
        <v>0</v>
      </c>
      <c r="S187" s="195">
        <v>1</v>
      </c>
      <c r="T187" s="65">
        <v>0</v>
      </c>
      <c r="U187" s="65">
        <v>0</v>
      </c>
      <c r="V187" s="32">
        <v>0</v>
      </c>
      <c r="W187" s="32">
        <v>0.006193</v>
      </c>
      <c r="X187" s="32">
        <v>0</v>
      </c>
      <c r="Y187" s="32">
        <v>0</v>
      </c>
      <c r="Z187" s="88">
        <v>0</v>
      </c>
      <c r="AA187" s="88">
        <v>0.01798657762</v>
      </c>
      <c r="AB187" s="88">
        <v>0</v>
      </c>
      <c r="AC187" s="88">
        <v>0</v>
      </c>
      <c r="AD187" s="88">
        <v>0.01798657762</v>
      </c>
      <c r="AE187" s="32">
        <v>1.023334</v>
      </c>
      <c r="AF187" s="89">
        <v>0.018406276422185078</v>
      </c>
      <c r="AG187" s="194">
        <v>2.9721098695599997</v>
      </c>
      <c r="AH187" s="95">
        <v>2.63426995812153</v>
      </c>
    </row>
    <row r="188" spans="1:34" ht="15">
      <c r="A188" s="32">
        <v>82</v>
      </c>
      <c r="B188" s="32" t="s">
        <v>533</v>
      </c>
      <c r="C188" s="32" t="s">
        <v>532</v>
      </c>
      <c r="D188" s="32">
        <v>9</v>
      </c>
      <c r="E188" s="32">
        <v>82009</v>
      </c>
      <c r="F188" s="32">
        <v>9</v>
      </c>
      <c r="G188" s="32">
        <v>1</v>
      </c>
      <c r="H188" s="32">
        <v>2</v>
      </c>
      <c r="I188" s="32">
        <v>52.2</v>
      </c>
      <c r="J188" s="32">
        <v>40</v>
      </c>
      <c r="K188" s="32">
        <v>80</v>
      </c>
      <c r="L188" s="32" t="s">
        <v>9</v>
      </c>
      <c r="N188" s="54">
        <v>0.006193</v>
      </c>
      <c r="O188" s="32">
        <v>0.00698724</v>
      </c>
      <c r="P188" s="53">
        <f t="shared" si="2"/>
        <v>1.1282480219602777</v>
      </c>
      <c r="Q188" s="64">
        <v>0</v>
      </c>
      <c r="R188" s="65">
        <v>0</v>
      </c>
      <c r="S188" s="65">
        <v>0</v>
      </c>
      <c r="T188" s="65">
        <v>0</v>
      </c>
      <c r="U188" s="65">
        <v>1</v>
      </c>
      <c r="V188" s="32">
        <v>0</v>
      </c>
      <c r="W188" s="32">
        <v>0</v>
      </c>
      <c r="X188" s="32">
        <v>0</v>
      </c>
      <c r="Y188" s="32">
        <v>0.006193</v>
      </c>
      <c r="Z188" s="88">
        <v>0</v>
      </c>
      <c r="AA188" s="88">
        <v>0</v>
      </c>
      <c r="AB188" s="88">
        <v>0</v>
      </c>
      <c r="AC188" s="88">
        <v>0.00661201838</v>
      </c>
      <c r="AD188" s="88">
        <v>0.00661201838</v>
      </c>
      <c r="AE188" s="32">
        <v>1.023334</v>
      </c>
      <c r="AF188" s="89">
        <v>0.00676630321687892</v>
      </c>
      <c r="AG188" s="193">
        <v>1.0925727784400001</v>
      </c>
      <c r="AH188" s="95">
        <v>0.9683799636020689</v>
      </c>
    </row>
    <row r="189" spans="1:34" ht="15">
      <c r="A189" s="32">
        <v>82</v>
      </c>
      <c r="B189" s="32" t="s">
        <v>533</v>
      </c>
      <c r="C189" s="32" t="s">
        <v>532</v>
      </c>
      <c r="D189" s="32">
        <v>10</v>
      </c>
      <c r="E189" s="32">
        <v>82010</v>
      </c>
      <c r="F189" s="32">
        <v>9</v>
      </c>
      <c r="G189" s="32">
        <v>2</v>
      </c>
      <c r="H189" s="32">
        <v>4</v>
      </c>
      <c r="I189" s="32">
        <v>19.9</v>
      </c>
      <c r="J189" s="32">
        <v>98</v>
      </c>
      <c r="K189" s="32">
        <v>98</v>
      </c>
      <c r="L189" s="32" t="s">
        <v>640</v>
      </c>
      <c r="N189" s="54">
        <v>0.005435</v>
      </c>
      <c r="O189" s="32">
        <v>0.00706509</v>
      </c>
      <c r="P189" s="53">
        <f t="shared" si="2"/>
        <v>1.2999245630174794</v>
      </c>
      <c r="Q189" s="64">
        <v>0</v>
      </c>
      <c r="R189" s="65">
        <v>0</v>
      </c>
      <c r="S189" s="65">
        <v>0</v>
      </c>
      <c r="T189" s="65">
        <v>0</v>
      </c>
      <c r="U189" s="65">
        <v>1</v>
      </c>
      <c r="V189" s="32">
        <v>0</v>
      </c>
      <c r="W189" s="32">
        <v>0</v>
      </c>
      <c r="X189" s="32">
        <v>0</v>
      </c>
      <c r="Y189" s="32">
        <v>0.005435</v>
      </c>
      <c r="Z189" s="88">
        <v>0</v>
      </c>
      <c r="AA189" s="88">
        <v>0</v>
      </c>
      <c r="AB189" s="88">
        <v>0</v>
      </c>
      <c r="AC189" s="88">
        <v>0.0058027321</v>
      </c>
      <c r="AD189" s="88">
        <v>0.0058027321</v>
      </c>
      <c r="AE189" s="32">
        <v>1.023334</v>
      </c>
      <c r="AF189" s="89">
        <v>0.0059381330508214</v>
      </c>
      <c r="AG189" s="193">
        <v>1.0925727784400001</v>
      </c>
      <c r="AH189" s="95">
        <v>0.840489371093843</v>
      </c>
    </row>
    <row r="190" spans="1:34" ht="15">
      <c r="A190" s="32">
        <v>82</v>
      </c>
      <c r="B190" s="32" t="s">
        <v>533</v>
      </c>
      <c r="C190" s="32" t="s">
        <v>532</v>
      </c>
      <c r="D190" s="32">
        <v>11</v>
      </c>
      <c r="E190" s="32">
        <v>82011</v>
      </c>
      <c r="F190" s="32">
        <v>9</v>
      </c>
      <c r="G190" s="32">
        <v>1</v>
      </c>
      <c r="H190" s="32">
        <v>2</v>
      </c>
      <c r="I190" s="32">
        <v>208.1</v>
      </c>
      <c r="J190" s="32">
        <v>40</v>
      </c>
      <c r="K190" s="32">
        <v>80</v>
      </c>
      <c r="L190" s="32" t="s">
        <v>9</v>
      </c>
      <c r="N190" s="54">
        <v>0.006193</v>
      </c>
      <c r="O190" s="32">
        <v>0.00575835</v>
      </c>
      <c r="P190" s="53">
        <f t="shared" si="2"/>
        <v>0.9298159212013564</v>
      </c>
      <c r="Q190" s="64">
        <v>1</v>
      </c>
      <c r="R190" s="65">
        <v>1</v>
      </c>
      <c r="S190" s="65">
        <v>0</v>
      </c>
      <c r="T190" s="65">
        <v>0</v>
      </c>
      <c r="U190" s="65">
        <v>0</v>
      </c>
      <c r="V190" s="32">
        <v>0.006193</v>
      </c>
      <c r="W190" s="32">
        <v>0</v>
      </c>
      <c r="X190" s="32">
        <v>0</v>
      </c>
      <c r="Y190" s="32">
        <v>0</v>
      </c>
      <c r="Z190" s="88">
        <v>0.0036226572800000002</v>
      </c>
      <c r="AA190" s="88">
        <v>0</v>
      </c>
      <c r="AB190" s="88">
        <v>0</v>
      </c>
      <c r="AC190" s="88">
        <v>0</v>
      </c>
      <c r="AD190" s="88">
        <v>0.0036226572800000002</v>
      </c>
      <c r="AE190" s="32">
        <v>1.023334</v>
      </c>
      <c r="AF190" s="89">
        <v>0.00370718836497152</v>
      </c>
      <c r="AG190" s="193">
        <v>0.5986094566400001</v>
      </c>
      <c r="AH190" s="95">
        <v>0.6437935111571058</v>
      </c>
    </row>
    <row r="191" spans="1:34" ht="15">
      <c r="A191" s="32">
        <v>82</v>
      </c>
      <c r="B191" s="32" t="s">
        <v>533</v>
      </c>
      <c r="C191" s="32" t="s">
        <v>532</v>
      </c>
      <c r="D191" s="32">
        <v>12</v>
      </c>
      <c r="E191" s="32">
        <v>82012</v>
      </c>
      <c r="F191" s="32">
        <v>9</v>
      </c>
      <c r="G191" s="32">
        <v>1</v>
      </c>
      <c r="H191" s="32">
        <v>3</v>
      </c>
      <c r="I191" s="32">
        <v>52.7</v>
      </c>
      <c r="J191" s="32">
        <v>49</v>
      </c>
      <c r="K191" s="32">
        <v>82</v>
      </c>
      <c r="L191" s="32" t="s">
        <v>143</v>
      </c>
      <c r="N191" s="54">
        <v>0.004135</v>
      </c>
      <c r="O191" s="32">
        <v>0.00466531</v>
      </c>
      <c r="P191" s="53">
        <f t="shared" si="2"/>
        <v>1.128249093107618</v>
      </c>
      <c r="Q191" s="64">
        <v>1</v>
      </c>
      <c r="R191" s="65">
        <v>0</v>
      </c>
      <c r="S191" s="195">
        <v>1</v>
      </c>
      <c r="T191" s="65">
        <v>0</v>
      </c>
      <c r="U191" s="65">
        <v>0</v>
      </c>
      <c r="V191" s="32">
        <v>0</v>
      </c>
      <c r="W191" s="32">
        <v>0.004135</v>
      </c>
      <c r="X191" s="32">
        <v>0</v>
      </c>
      <c r="Y191" s="32">
        <v>0</v>
      </c>
      <c r="Z191" s="88">
        <v>0</v>
      </c>
      <c r="AA191" s="88">
        <v>0.012009445899999999</v>
      </c>
      <c r="AB191" s="88">
        <v>0</v>
      </c>
      <c r="AC191" s="88">
        <v>0</v>
      </c>
      <c r="AD191" s="88">
        <v>0.012009445899999999</v>
      </c>
      <c r="AE191" s="32">
        <v>1.023334</v>
      </c>
      <c r="AF191" s="89">
        <v>0.012289674310630598</v>
      </c>
      <c r="AG191" s="194">
        <v>2.9721098695599997</v>
      </c>
      <c r="AH191" s="95">
        <v>2.634267457174464</v>
      </c>
    </row>
    <row r="192" spans="1:34" ht="15">
      <c r="A192" s="32">
        <v>82</v>
      </c>
      <c r="B192" s="32" t="s">
        <v>533</v>
      </c>
      <c r="C192" s="32" t="s">
        <v>532</v>
      </c>
      <c r="D192" s="32">
        <v>13</v>
      </c>
      <c r="E192" s="32">
        <v>82013</v>
      </c>
      <c r="F192" s="32">
        <v>9</v>
      </c>
      <c r="G192" s="32">
        <v>1</v>
      </c>
      <c r="H192" s="32">
        <v>2</v>
      </c>
      <c r="I192" s="32">
        <v>20.5</v>
      </c>
      <c r="J192" s="32">
        <v>40</v>
      </c>
      <c r="K192" s="32">
        <v>80</v>
      </c>
      <c r="L192" s="32" t="s">
        <v>9</v>
      </c>
      <c r="N192" s="54">
        <v>0.006193</v>
      </c>
      <c r="O192" s="32">
        <v>0.00805043</v>
      </c>
      <c r="P192" s="53">
        <f t="shared" si="2"/>
        <v>1.2999241078637174</v>
      </c>
      <c r="Q192" s="64">
        <v>0</v>
      </c>
      <c r="R192" s="65">
        <v>0</v>
      </c>
      <c r="S192" s="65">
        <v>0</v>
      </c>
      <c r="T192" s="65">
        <v>0</v>
      </c>
      <c r="U192" s="65">
        <v>1</v>
      </c>
      <c r="V192" s="32">
        <v>0</v>
      </c>
      <c r="W192" s="32">
        <v>0</v>
      </c>
      <c r="X192" s="32">
        <v>0</v>
      </c>
      <c r="Y192" s="32">
        <v>0.006193</v>
      </c>
      <c r="Z192" s="88">
        <v>0</v>
      </c>
      <c r="AA192" s="88">
        <v>0</v>
      </c>
      <c r="AB192" s="88">
        <v>0</v>
      </c>
      <c r="AC192" s="88">
        <v>0.00661201838</v>
      </c>
      <c r="AD192" s="88">
        <v>0.00661201838</v>
      </c>
      <c r="AE192" s="32">
        <v>1.023334</v>
      </c>
      <c r="AF192" s="89">
        <v>0.00676630321687892</v>
      </c>
      <c r="AG192" s="193">
        <v>1.0925727784400001</v>
      </c>
      <c r="AH192" s="95">
        <v>0.8404896653817149</v>
      </c>
    </row>
    <row r="193" spans="1:34" ht="15">
      <c r="A193" s="32">
        <v>82</v>
      </c>
      <c r="B193" s="32" t="s">
        <v>533</v>
      </c>
      <c r="C193" s="32" t="s">
        <v>532</v>
      </c>
      <c r="D193" s="32">
        <v>14</v>
      </c>
      <c r="E193" s="32">
        <v>82014</v>
      </c>
      <c r="F193" s="32">
        <v>9</v>
      </c>
      <c r="G193" s="32">
        <v>1</v>
      </c>
      <c r="H193" s="32">
        <v>2</v>
      </c>
      <c r="I193" s="32">
        <v>-101</v>
      </c>
      <c r="J193" s="32">
        <v>40</v>
      </c>
      <c r="K193" s="32">
        <v>80</v>
      </c>
      <c r="L193" s="32" t="s">
        <v>9</v>
      </c>
      <c r="N193" s="54">
        <v>0.006193</v>
      </c>
      <c r="O193" s="32">
        <v>0.00991437</v>
      </c>
      <c r="P193" s="53">
        <f t="shared" si="2"/>
        <v>1.6008994025512677</v>
      </c>
      <c r="Q193" s="64">
        <v>0</v>
      </c>
      <c r="R193" s="65">
        <v>0</v>
      </c>
      <c r="S193" s="65">
        <v>0</v>
      </c>
      <c r="T193" s="65">
        <v>0</v>
      </c>
      <c r="U193" s="65">
        <v>1</v>
      </c>
      <c r="V193" s="32">
        <v>0</v>
      </c>
      <c r="W193" s="32">
        <v>0</v>
      </c>
      <c r="X193" s="32">
        <v>0</v>
      </c>
      <c r="Y193" s="32">
        <v>0.006193</v>
      </c>
      <c r="Z193" s="88">
        <v>0</v>
      </c>
      <c r="AA193" s="88">
        <v>0</v>
      </c>
      <c r="AB193" s="88">
        <v>0</v>
      </c>
      <c r="AC193" s="88">
        <v>0.00661201838</v>
      </c>
      <c r="AD193" s="88">
        <v>0.00661201838</v>
      </c>
      <c r="AE193" s="32">
        <v>1.023334</v>
      </c>
      <c r="AF193" s="89">
        <v>0.00676630321687892</v>
      </c>
      <c r="AG193" s="193">
        <v>1.0925727784400001</v>
      </c>
      <c r="AH193" s="95">
        <v>0.6824743495430289</v>
      </c>
    </row>
    <row r="194" spans="1:34" ht="15">
      <c r="A194" s="32">
        <v>82</v>
      </c>
      <c r="B194" s="32" t="s">
        <v>533</v>
      </c>
      <c r="C194" s="32" t="s">
        <v>532</v>
      </c>
      <c r="D194" s="32">
        <v>15</v>
      </c>
      <c r="E194" s="32">
        <v>82015</v>
      </c>
      <c r="F194" s="32">
        <v>9</v>
      </c>
      <c r="G194" s="32">
        <v>1</v>
      </c>
      <c r="H194" s="32">
        <v>3</v>
      </c>
      <c r="I194" s="32">
        <v>284.7</v>
      </c>
      <c r="J194" s="32">
        <v>44</v>
      </c>
      <c r="K194" s="32">
        <v>83</v>
      </c>
      <c r="L194" s="32" t="s">
        <v>147</v>
      </c>
      <c r="N194" s="54">
        <v>0.004135</v>
      </c>
      <c r="O194" s="32">
        <v>0.0035853</v>
      </c>
      <c r="P194" s="53">
        <f t="shared" si="2"/>
        <v>0.8670616686819831</v>
      </c>
      <c r="Q194" s="64">
        <v>1</v>
      </c>
      <c r="R194" s="65">
        <v>0</v>
      </c>
      <c r="S194" s="195">
        <v>1</v>
      </c>
      <c r="T194" s="65">
        <v>0</v>
      </c>
      <c r="U194" s="65">
        <v>0</v>
      </c>
      <c r="V194" s="32">
        <v>0</v>
      </c>
      <c r="W194" s="32">
        <v>0.004135</v>
      </c>
      <c r="X194" s="32">
        <v>0</v>
      </c>
      <c r="Y194" s="32">
        <v>0</v>
      </c>
      <c r="Z194" s="88">
        <v>0</v>
      </c>
      <c r="AA194" s="88">
        <v>0.012009445899999999</v>
      </c>
      <c r="AB194" s="88">
        <v>0</v>
      </c>
      <c r="AC194" s="88">
        <v>0</v>
      </c>
      <c r="AD194" s="88">
        <v>0.012009445899999999</v>
      </c>
      <c r="AE194" s="32">
        <v>1.023334</v>
      </c>
      <c r="AF194" s="89">
        <v>0.012289674310630598</v>
      </c>
      <c r="AG194" s="194">
        <v>2.9721098695599997</v>
      </c>
      <c r="AH194" s="95">
        <v>3.427795250224695</v>
      </c>
    </row>
    <row r="195" spans="1:34" ht="15">
      <c r="A195" s="32">
        <v>82</v>
      </c>
      <c r="B195" s="32" t="s">
        <v>533</v>
      </c>
      <c r="C195" s="32" t="s">
        <v>532</v>
      </c>
      <c r="D195" s="32">
        <v>16</v>
      </c>
      <c r="E195" s="32">
        <v>82016</v>
      </c>
      <c r="F195" s="32">
        <v>9</v>
      </c>
      <c r="G195" s="32">
        <v>1</v>
      </c>
      <c r="H195" s="32">
        <v>1</v>
      </c>
      <c r="I195" s="32">
        <v>163.6</v>
      </c>
      <c r="J195" s="32">
        <v>40</v>
      </c>
      <c r="K195" s="32">
        <v>80</v>
      </c>
      <c r="L195" s="32" t="s">
        <v>9</v>
      </c>
      <c r="N195" s="54">
        <v>0.006193</v>
      </c>
      <c r="O195" s="32">
        <v>0.00631029</v>
      </c>
      <c r="P195" s="53">
        <f t="shared" si="2"/>
        <v>1.0189391248183433</v>
      </c>
      <c r="Q195" s="64">
        <v>1</v>
      </c>
      <c r="R195" s="65">
        <v>1</v>
      </c>
      <c r="S195" s="65">
        <v>0</v>
      </c>
      <c r="T195" s="65">
        <v>0</v>
      </c>
      <c r="U195" s="65">
        <v>0</v>
      </c>
      <c r="V195" s="32">
        <v>0.006193</v>
      </c>
      <c r="W195" s="32">
        <v>0</v>
      </c>
      <c r="X195" s="32">
        <v>0</v>
      </c>
      <c r="Y195" s="32">
        <v>0</v>
      </c>
      <c r="Z195" s="88">
        <v>0.0036226572800000002</v>
      </c>
      <c r="AA195" s="88">
        <v>0</v>
      </c>
      <c r="AB195" s="88">
        <v>0</v>
      </c>
      <c r="AC195" s="88">
        <v>0</v>
      </c>
      <c r="AD195" s="88">
        <v>0.0036226572800000002</v>
      </c>
      <c r="AE195" s="32">
        <v>1.023334</v>
      </c>
      <c r="AF195" s="89">
        <v>0.00370718836497152</v>
      </c>
      <c r="AG195" s="193">
        <v>0.5986094566400001</v>
      </c>
      <c r="AH195" s="95">
        <v>0.5874830419792942</v>
      </c>
    </row>
    <row r="196" spans="1:34" ht="15">
      <c r="A196" s="32">
        <v>82</v>
      </c>
      <c r="B196" s="32" t="s">
        <v>533</v>
      </c>
      <c r="C196" s="32" t="s">
        <v>532</v>
      </c>
      <c r="D196" s="32">
        <v>17</v>
      </c>
      <c r="E196" s="32">
        <v>82017</v>
      </c>
      <c r="F196" s="32">
        <v>9</v>
      </c>
      <c r="G196" s="32">
        <v>1</v>
      </c>
      <c r="H196" s="32">
        <v>3</v>
      </c>
      <c r="I196" s="32">
        <v>1060.7</v>
      </c>
      <c r="J196" s="32">
        <v>44</v>
      </c>
      <c r="K196" s="32">
        <v>80</v>
      </c>
      <c r="L196" s="32" t="s">
        <v>147</v>
      </c>
      <c r="N196" s="54">
        <v>0.004135</v>
      </c>
      <c r="O196" s="32">
        <v>0.00322057</v>
      </c>
      <c r="P196" s="53">
        <f t="shared" si="2"/>
        <v>0.7788561064087062</v>
      </c>
      <c r="Q196" s="64">
        <v>1</v>
      </c>
      <c r="R196" s="65">
        <v>1</v>
      </c>
      <c r="S196" s="65">
        <v>0</v>
      </c>
      <c r="T196" s="65">
        <v>0</v>
      </c>
      <c r="U196" s="65">
        <v>0</v>
      </c>
      <c r="V196" s="32">
        <v>0.004135</v>
      </c>
      <c r="W196" s="32">
        <v>0</v>
      </c>
      <c r="X196" s="32">
        <v>0</v>
      </c>
      <c r="Y196" s="32">
        <v>0</v>
      </c>
      <c r="Z196" s="88">
        <v>0.0024188096</v>
      </c>
      <c r="AA196" s="88">
        <v>0</v>
      </c>
      <c r="AB196" s="88">
        <v>0</v>
      </c>
      <c r="AC196" s="88">
        <v>0</v>
      </c>
      <c r="AD196" s="88">
        <v>0.0024188096</v>
      </c>
      <c r="AE196" s="32">
        <v>1.023334</v>
      </c>
      <c r="AF196" s="89">
        <v>0.0024752501032063996</v>
      </c>
      <c r="AG196" s="193">
        <v>0.59860945664</v>
      </c>
      <c r="AH196" s="95">
        <v>0.7685751600512952</v>
      </c>
    </row>
    <row r="197" spans="1:34" ht="15">
      <c r="A197" s="32">
        <v>82</v>
      </c>
      <c r="B197" s="32" t="s">
        <v>533</v>
      </c>
      <c r="C197" s="32" t="s">
        <v>532</v>
      </c>
      <c r="D197" s="32">
        <v>18</v>
      </c>
      <c r="E197" s="32">
        <v>82018</v>
      </c>
      <c r="F197" s="32">
        <v>9</v>
      </c>
      <c r="G197" s="32">
        <v>1</v>
      </c>
      <c r="H197" s="32">
        <v>4</v>
      </c>
      <c r="I197" s="32">
        <v>98.2</v>
      </c>
      <c r="J197" s="32">
        <v>40</v>
      </c>
      <c r="K197" s="32">
        <v>80</v>
      </c>
      <c r="L197" s="32" t="s">
        <v>9</v>
      </c>
      <c r="N197" s="54">
        <v>0.005435</v>
      </c>
      <c r="O197" s="32">
        <v>0.00553793</v>
      </c>
      <c r="P197" s="53">
        <f t="shared" si="2"/>
        <v>1.0189383624655015</v>
      </c>
      <c r="Q197" s="64">
        <v>0</v>
      </c>
      <c r="R197" s="65">
        <v>0</v>
      </c>
      <c r="S197" s="65">
        <v>0</v>
      </c>
      <c r="T197" s="197">
        <v>1</v>
      </c>
      <c r="U197" s="65">
        <v>0</v>
      </c>
      <c r="V197" s="32">
        <v>0</v>
      </c>
      <c r="W197" s="32">
        <v>0</v>
      </c>
      <c r="X197" s="32">
        <v>0.005435</v>
      </c>
      <c r="Y197" s="32">
        <v>0</v>
      </c>
      <c r="Z197" s="88">
        <v>0</v>
      </c>
      <c r="AA197" s="88">
        <v>0</v>
      </c>
      <c r="AB197" s="88">
        <v>0.00159685735</v>
      </c>
      <c r="AC197" s="88">
        <v>0</v>
      </c>
      <c r="AD197" s="88">
        <v>0.00159685735</v>
      </c>
      <c r="AE197" s="32">
        <v>1.023334</v>
      </c>
      <c r="AF197" s="89">
        <v>0.0016341184194049</v>
      </c>
      <c r="AG197" s="196">
        <v>0.30066576254000005</v>
      </c>
      <c r="AH197" s="95">
        <v>0.2950774783005383</v>
      </c>
    </row>
    <row r="198" spans="1:34" ht="15">
      <c r="A198" s="32">
        <v>82</v>
      </c>
      <c r="B198" s="32" t="s">
        <v>533</v>
      </c>
      <c r="C198" s="32" t="s">
        <v>532</v>
      </c>
      <c r="D198" s="32">
        <v>19</v>
      </c>
      <c r="E198" s="32">
        <v>82019</v>
      </c>
      <c r="F198" s="32">
        <v>9</v>
      </c>
      <c r="G198" s="32">
        <v>1</v>
      </c>
      <c r="H198" s="32">
        <v>2</v>
      </c>
      <c r="I198" s="32">
        <v>675.2</v>
      </c>
      <c r="J198" s="32">
        <v>40</v>
      </c>
      <c r="K198" s="32">
        <v>80</v>
      </c>
      <c r="L198" s="32" t="s">
        <v>9</v>
      </c>
      <c r="N198" s="54">
        <v>0.006193</v>
      </c>
      <c r="O198" s="32">
        <v>0.00492821</v>
      </c>
      <c r="P198" s="53">
        <f aca="true" t="shared" si="3" ref="P198:P261">O198/N198</f>
        <v>0.7957710318101082</v>
      </c>
      <c r="Q198" s="64">
        <v>1</v>
      </c>
      <c r="R198" s="65">
        <v>1</v>
      </c>
      <c r="S198" s="65">
        <v>0</v>
      </c>
      <c r="T198" s="65">
        <v>0</v>
      </c>
      <c r="U198" s="65">
        <v>0</v>
      </c>
      <c r="V198" s="32">
        <v>0.006193</v>
      </c>
      <c r="W198" s="32">
        <v>0</v>
      </c>
      <c r="X198" s="32">
        <v>0</v>
      </c>
      <c r="Y198" s="32">
        <v>0</v>
      </c>
      <c r="Z198" s="88">
        <v>0.0036226572800000002</v>
      </c>
      <c r="AA198" s="88">
        <v>0</v>
      </c>
      <c r="AB198" s="88">
        <v>0</v>
      </c>
      <c r="AC198" s="88">
        <v>0</v>
      </c>
      <c r="AD198" s="88">
        <v>0.0036226572800000002</v>
      </c>
      <c r="AE198" s="32">
        <v>1.023334</v>
      </c>
      <c r="AF198" s="89">
        <v>0.00370718836497152</v>
      </c>
      <c r="AG198" s="193">
        <v>0.5986094566400001</v>
      </c>
      <c r="AH198" s="95">
        <v>0.7522383106587422</v>
      </c>
    </row>
    <row r="199" spans="1:34" ht="15">
      <c r="A199" s="32">
        <v>82</v>
      </c>
      <c r="B199" s="32" t="s">
        <v>533</v>
      </c>
      <c r="C199" s="32" t="s">
        <v>532</v>
      </c>
      <c r="D199" s="32">
        <v>20</v>
      </c>
      <c r="E199" s="32">
        <v>82020</v>
      </c>
      <c r="F199" s="32">
        <v>9</v>
      </c>
      <c r="G199" s="32">
        <v>1</v>
      </c>
      <c r="H199" s="32">
        <v>2</v>
      </c>
      <c r="I199" s="32">
        <v>60.5</v>
      </c>
      <c r="J199" s="32">
        <v>40</v>
      </c>
      <c r="K199" s="32">
        <v>83</v>
      </c>
      <c r="L199" s="32" t="s">
        <v>9</v>
      </c>
      <c r="N199" s="54">
        <v>0.006193</v>
      </c>
      <c r="O199" s="32">
        <v>0.00698724</v>
      </c>
      <c r="P199" s="53">
        <f t="shared" si="3"/>
        <v>1.1282480219602777</v>
      </c>
      <c r="Q199" s="64">
        <v>1</v>
      </c>
      <c r="R199" s="65">
        <v>0</v>
      </c>
      <c r="S199" s="195">
        <v>1</v>
      </c>
      <c r="T199" s="65">
        <v>0</v>
      </c>
      <c r="U199" s="65">
        <v>0</v>
      </c>
      <c r="V199" s="32">
        <v>0</v>
      </c>
      <c r="W199" s="32">
        <v>0.006193</v>
      </c>
      <c r="X199" s="32">
        <v>0</v>
      </c>
      <c r="Y199" s="32">
        <v>0</v>
      </c>
      <c r="Z199" s="88">
        <v>0</v>
      </c>
      <c r="AA199" s="88">
        <v>0.01798657762</v>
      </c>
      <c r="AB199" s="88">
        <v>0</v>
      </c>
      <c r="AC199" s="88">
        <v>0</v>
      </c>
      <c r="AD199" s="88">
        <v>0.01798657762</v>
      </c>
      <c r="AE199" s="32">
        <v>1.023334</v>
      </c>
      <c r="AF199" s="89">
        <v>0.018406276422185078</v>
      </c>
      <c r="AG199" s="194">
        <v>2.9721098695599997</v>
      </c>
      <c r="AH199" s="95">
        <v>2.63426995812153</v>
      </c>
    </row>
    <row r="200" spans="1:34" ht="15">
      <c r="A200" s="32">
        <v>82</v>
      </c>
      <c r="B200" s="32" t="s">
        <v>533</v>
      </c>
      <c r="C200" s="32" t="s">
        <v>532</v>
      </c>
      <c r="D200" s="32">
        <v>21</v>
      </c>
      <c r="E200" s="32">
        <v>82021</v>
      </c>
      <c r="F200" s="32">
        <v>9</v>
      </c>
      <c r="G200" s="32">
        <v>1</v>
      </c>
      <c r="H200" s="32">
        <v>2</v>
      </c>
      <c r="I200" s="32">
        <v>1011.9</v>
      </c>
      <c r="J200" s="32">
        <v>44</v>
      </c>
      <c r="K200" s="32">
        <v>80</v>
      </c>
      <c r="L200" s="32" t="s">
        <v>147</v>
      </c>
      <c r="N200" s="54">
        <v>0.006193</v>
      </c>
      <c r="O200" s="32">
        <v>0.00482345</v>
      </c>
      <c r="P200" s="53">
        <f t="shared" si="3"/>
        <v>0.7788551590505409</v>
      </c>
      <c r="Q200" s="64">
        <v>1</v>
      </c>
      <c r="R200" s="65">
        <v>1</v>
      </c>
      <c r="S200" s="65">
        <v>0</v>
      </c>
      <c r="T200" s="65">
        <v>0</v>
      </c>
      <c r="U200" s="65">
        <v>0</v>
      </c>
      <c r="V200" s="32">
        <v>0.006193</v>
      </c>
      <c r="W200" s="32">
        <v>0</v>
      </c>
      <c r="X200" s="32">
        <v>0</v>
      </c>
      <c r="Y200" s="32">
        <v>0</v>
      </c>
      <c r="Z200" s="88">
        <v>0.0036226572800000002</v>
      </c>
      <c r="AA200" s="88">
        <v>0</v>
      </c>
      <c r="AB200" s="88">
        <v>0</v>
      </c>
      <c r="AC200" s="88">
        <v>0</v>
      </c>
      <c r="AD200" s="88">
        <v>0.0036226572800000002</v>
      </c>
      <c r="AE200" s="32">
        <v>1.023334</v>
      </c>
      <c r="AF200" s="89">
        <v>0.00370718836497152</v>
      </c>
      <c r="AG200" s="193">
        <v>0.5986094566400001</v>
      </c>
      <c r="AH200" s="95">
        <v>0.7685760949054142</v>
      </c>
    </row>
    <row r="201" spans="1:34" ht="15">
      <c r="A201" s="32">
        <v>82</v>
      </c>
      <c r="B201" s="32" t="s">
        <v>533</v>
      </c>
      <c r="C201" s="32" t="s">
        <v>532</v>
      </c>
      <c r="D201" s="32">
        <v>22</v>
      </c>
      <c r="E201" s="32">
        <v>82022</v>
      </c>
      <c r="F201" s="32">
        <v>9</v>
      </c>
      <c r="G201" s="32">
        <v>1</v>
      </c>
      <c r="H201" s="32">
        <v>2</v>
      </c>
      <c r="I201" s="32">
        <v>174.3</v>
      </c>
      <c r="J201" s="32">
        <v>40</v>
      </c>
      <c r="K201" s="32">
        <v>83</v>
      </c>
      <c r="L201" s="32" t="s">
        <v>9</v>
      </c>
      <c r="N201" s="54">
        <v>0.006193</v>
      </c>
      <c r="O201" s="32">
        <v>0.00575835</v>
      </c>
      <c r="P201" s="53">
        <f t="shared" si="3"/>
        <v>0.9298159212013564</v>
      </c>
      <c r="Q201" s="64">
        <v>1</v>
      </c>
      <c r="R201" s="65">
        <v>0</v>
      </c>
      <c r="S201" s="195">
        <v>1</v>
      </c>
      <c r="T201" s="65">
        <v>0</v>
      </c>
      <c r="U201" s="65">
        <v>0</v>
      </c>
      <c r="V201" s="32">
        <v>0</v>
      </c>
      <c r="W201" s="32">
        <v>0.006193</v>
      </c>
      <c r="X201" s="32">
        <v>0</v>
      </c>
      <c r="Y201" s="32">
        <v>0</v>
      </c>
      <c r="Z201" s="88">
        <v>0</v>
      </c>
      <c r="AA201" s="88">
        <v>0.01798657762</v>
      </c>
      <c r="AB201" s="88">
        <v>0</v>
      </c>
      <c r="AC201" s="88">
        <v>0</v>
      </c>
      <c r="AD201" s="88">
        <v>0.01798657762</v>
      </c>
      <c r="AE201" s="32">
        <v>1.023334</v>
      </c>
      <c r="AF201" s="89">
        <v>0.018406276422185078</v>
      </c>
      <c r="AG201" s="194">
        <v>2.9721098695599997</v>
      </c>
      <c r="AH201" s="95">
        <v>3.1964497507419796</v>
      </c>
    </row>
    <row r="202" spans="1:34" ht="15">
      <c r="A202" s="32">
        <v>82</v>
      </c>
      <c r="B202" s="32" t="s">
        <v>533</v>
      </c>
      <c r="C202" s="32" t="s">
        <v>532</v>
      </c>
      <c r="D202" s="32">
        <v>23</v>
      </c>
      <c r="E202" s="32">
        <v>82023</v>
      </c>
      <c r="F202" s="32">
        <v>9</v>
      </c>
      <c r="G202" s="32">
        <v>1</v>
      </c>
      <c r="H202" s="32">
        <v>3</v>
      </c>
      <c r="I202" s="32">
        <v>32.9</v>
      </c>
      <c r="J202" s="32">
        <v>40</v>
      </c>
      <c r="K202" s="32">
        <v>80</v>
      </c>
      <c r="L202" s="32" t="s">
        <v>9</v>
      </c>
      <c r="N202" s="54">
        <v>0.004135</v>
      </c>
      <c r="O202" s="32">
        <v>0.00537519</v>
      </c>
      <c r="P202" s="53">
        <f t="shared" si="3"/>
        <v>1.2999250302297463</v>
      </c>
      <c r="Q202" s="64">
        <v>0</v>
      </c>
      <c r="R202" s="65">
        <v>0</v>
      </c>
      <c r="S202" s="65">
        <v>0</v>
      </c>
      <c r="T202" s="65">
        <v>0</v>
      </c>
      <c r="U202" s="65">
        <v>1</v>
      </c>
      <c r="V202" s="32">
        <v>0</v>
      </c>
      <c r="W202" s="32">
        <v>0</v>
      </c>
      <c r="X202" s="32">
        <v>0</v>
      </c>
      <c r="Y202" s="32">
        <v>0.004135</v>
      </c>
      <c r="Z202" s="88">
        <v>0</v>
      </c>
      <c r="AA202" s="88">
        <v>0</v>
      </c>
      <c r="AB202" s="88">
        <v>0</v>
      </c>
      <c r="AC202" s="88">
        <v>0.0044147741</v>
      </c>
      <c r="AD202" s="88">
        <v>0.0044147741</v>
      </c>
      <c r="AE202" s="32">
        <v>1.023334</v>
      </c>
      <c r="AF202" s="89">
        <v>0.0045177884388494</v>
      </c>
      <c r="AG202" s="193">
        <v>1.0925727784400001</v>
      </c>
      <c r="AH202" s="95">
        <v>0.840489069009542</v>
      </c>
    </row>
    <row r="203" spans="1:34" ht="15">
      <c r="A203" s="32">
        <v>83</v>
      </c>
      <c r="B203" s="32" t="s">
        <v>428</v>
      </c>
      <c r="C203" s="32" t="s">
        <v>532</v>
      </c>
      <c r="D203" s="32">
        <v>1</v>
      </c>
      <c r="E203" s="32">
        <v>83001</v>
      </c>
      <c r="F203" s="32">
        <v>9</v>
      </c>
      <c r="G203" s="32">
        <v>1</v>
      </c>
      <c r="H203" s="32">
        <v>3</v>
      </c>
      <c r="I203" s="32">
        <v>949.3</v>
      </c>
      <c r="J203" s="32">
        <v>44</v>
      </c>
      <c r="K203" s="32">
        <v>80</v>
      </c>
      <c r="L203" s="32" t="s">
        <v>147</v>
      </c>
      <c r="N203" s="54">
        <v>0.002433</v>
      </c>
      <c r="O203" s="32">
        <v>0.00189496</v>
      </c>
      <c r="P203" s="53">
        <f t="shared" si="3"/>
        <v>0.7788573777229758</v>
      </c>
      <c r="Q203" s="64">
        <v>0</v>
      </c>
      <c r="R203" s="65">
        <v>0</v>
      </c>
      <c r="S203" s="65">
        <v>0</v>
      </c>
      <c r="T203" s="197">
        <v>1</v>
      </c>
      <c r="U203" s="65">
        <v>0</v>
      </c>
      <c r="V203" s="32">
        <v>0</v>
      </c>
      <c r="W203" s="32">
        <v>0</v>
      </c>
      <c r="X203" s="32">
        <v>0.002433</v>
      </c>
      <c r="Y203" s="32">
        <v>0</v>
      </c>
      <c r="Z203" s="88">
        <v>0</v>
      </c>
      <c r="AA203" s="88">
        <v>0</v>
      </c>
      <c r="AB203" s="88">
        <v>0.00071483973</v>
      </c>
      <c r="AC203" s="88">
        <v>0</v>
      </c>
      <c r="AD203" s="88">
        <v>0.00071483973</v>
      </c>
      <c r="AE203" s="32">
        <v>1.023334</v>
      </c>
      <c r="AF203" s="89">
        <v>0.00073151980025982</v>
      </c>
      <c r="AG203" s="196">
        <v>0.30066576254000005</v>
      </c>
      <c r="AH203" s="95">
        <v>0.3860344283044603</v>
      </c>
    </row>
    <row r="204" spans="1:34" ht="15">
      <c r="A204" s="32">
        <v>83</v>
      </c>
      <c r="B204" s="32" t="s">
        <v>428</v>
      </c>
      <c r="C204" s="32" t="s">
        <v>532</v>
      </c>
      <c r="D204" s="32">
        <v>2</v>
      </c>
      <c r="E204" s="32">
        <v>83002</v>
      </c>
      <c r="F204" s="32">
        <v>9</v>
      </c>
      <c r="G204" s="32">
        <v>1</v>
      </c>
      <c r="H204" s="32">
        <v>3</v>
      </c>
      <c r="I204" s="32">
        <v>403.2</v>
      </c>
      <c r="J204" s="32">
        <v>44</v>
      </c>
      <c r="K204" s="32">
        <v>80</v>
      </c>
      <c r="L204" s="32" t="s">
        <v>147</v>
      </c>
      <c r="N204" s="54">
        <v>0.002433</v>
      </c>
      <c r="O204" s="32">
        <v>0.00210956</v>
      </c>
      <c r="P204" s="53">
        <f t="shared" si="3"/>
        <v>0.8670612412659269</v>
      </c>
      <c r="Q204" s="64">
        <v>1</v>
      </c>
      <c r="R204" s="65">
        <v>1</v>
      </c>
      <c r="S204" s="65">
        <v>0</v>
      </c>
      <c r="T204" s="65">
        <v>0</v>
      </c>
      <c r="U204" s="65">
        <v>0</v>
      </c>
      <c r="V204" s="32">
        <v>0.002433</v>
      </c>
      <c r="W204" s="32">
        <v>0</v>
      </c>
      <c r="X204" s="32">
        <v>0</v>
      </c>
      <c r="Y204" s="32">
        <v>0</v>
      </c>
      <c r="Z204" s="88">
        <v>0.00142320768</v>
      </c>
      <c r="AA204" s="88">
        <v>0</v>
      </c>
      <c r="AB204" s="88">
        <v>0</v>
      </c>
      <c r="AC204" s="88">
        <v>0</v>
      </c>
      <c r="AD204" s="88">
        <v>0.00142320768</v>
      </c>
      <c r="AE204" s="32">
        <v>1.023334</v>
      </c>
      <c r="AF204" s="89">
        <v>0.00145641680800512</v>
      </c>
      <c r="AG204" s="193">
        <v>0.59860945664</v>
      </c>
      <c r="AH204" s="95">
        <v>0.6903889000574148</v>
      </c>
    </row>
    <row r="205" spans="1:34" ht="15">
      <c r="A205" s="32">
        <v>83</v>
      </c>
      <c r="B205" s="32" t="s">
        <v>428</v>
      </c>
      <c r="C205" s="32" t="s">
        <v>532</v>
      </c>
      <c r="D205" s="32">
        <v>3</v>
      </c>
      <c r="E205" s="32">
        <v>83003</v>
      </c>
      <c r="F205" s="32">
        <v>9</v>
      </c>
      <c r="G205" s="32">
        <v>1</v>
      </c>
      <c r="H205" s="32">
        <v>2</v>
      </c>
      <c r="I205" s="32">
        <v>347.7</v>
      </c>
      <c r="J205" s="32">
        <v>40</v>
      </c>
      <c r="K205" s="32">
        <v>83</v>
      </c>
      <c r="L205" s="32" t="s">
        <v>9</v>
      </c>
      <c r="N205" s="54">
        <v>0.005767</v>
      </c>
      <c r="O205" s="32">
        <v>0.00500034</v>
      </c>
      <c r="P205" s="53">
        <f t="shared" si="3"/>
        <v>0.8670608635338997</v>
      </c>
      <c r="Q205" s="64">
        <v>1</v>
      </c>
      <c r="R205" s="65">
        <v>0</v>
      </c>
      <c r="S205" s="195">
        <v>1</v>
      </c>
      <c r="T205" s="65">
        <v>0</v>
      </c>
      <c r="U205" s="65">
        <v>0</v>
      </c>
      <c r="V205" s="32">
        <v>0</v>
      </c>
      <c r="W205" s="32">
        <v>0.005767</v>
      </c>
      <c r="X205" s="32">
        <v>0</v>
      </c>
      <c r="Y205" s="32">
        <v>0</v>
      </c>
      <c r="Z205" s="88">
        <v>0</v>
      </c>
      <c r="AA205" s="88">
        <v>0.01674932878</v>
      </c>
      <c r="AB205" s="88">
        <v>0</v>
      </c>
      <c r="AC205" s="88">
        <v>0</v>
      </c>
      <c r="AD205" s="88">
        <v>0.01674932878</v>
      </c>
      <c r="AE205" s="32">
        <v>1.023334</v>
      </c>
      <c r="AF205" s="89">
        <v>0.01714015761775252</v>
      </c>
      <c r="AG205" s="194">
        <v>2.9721098695599997</v>
      </c>
      <c r="AH205" s="95">
        <v>3.4277984332570424</v>
      </c>
    </row>
    <row r="206" spans="1:34" ht="15">
      <c r="A206" s="32">
        <v>83</v>
      </c>
      <c r="B206" s="32" t="s">
        <v>428</v>
      </c>
      <c r="C206" s="32" t="s">
        <v>532</v>
      </c>
      <c r="D206" s="32">
        <v>4</v>
      </c>
      <c r="E206" s="32">
        <v>83004</v>
      </c>
      <c r="F206" s="32">
        <v>9</v>
      </c>
      <c r="G206" s="32">
        <v>2</v>
      </c>
      <c r="H206" s="32">
        <v>3</v>
      </c>
      <c r="I206" s="32">
        <v>64.7</v>
      </c>
      <c r="J206" s="32">
        <v>98</v>
      </c>
      <c r="K206" s="32">
        <v>98</v>
      </c>
      <c r="L206" s="32" t="s">
        <v>640</v>
      </c>
      <c r="N206" s="54">
        <v>0.002433</v>
      </c>
      <c r="O206" s="32">
        <v>0.00274503</v>
      </c>
      <c r="P206" s="53">
        <f t="shared" si="3"/>
        <v>1.128249075215783</v>
      </c>
      <c r="Q206" s="64">
        <v>0</v>
      </c>
      <c r="R206" s="65">
        <v>0</v>
      </c>
      <c r="S206" s="65">
        <v>0</v>
      </c>
      <c r="T206" s="65">
        <v>0</v>
      </c>
      <c r="U206" s="65">
        <v>1</v>
      </c>
      <c r="V206" s="32">
        <v>0</v>
      </c>
      <c r="W206" s="32">
        <v>0</v>
      </c>
      <c r="X206" s="32">
        <v>0</v>
      </c>
      <c r="Y206" s="32">
        <v>0.002433</v>
      </c>
      <c r="Z206" s="88">
        <v>0</v>
      </c>
      <c r="AA206" s="88">
        <v>0</v>
      </c>
      <c r="AB206" s="88">
        <v>0</v>
      </c>
      <c r="AC206" s="88">
        <v>0.00259761678</v>
      </c>
      <c r="AD206" s="88">
        <v>0.00259761678</v>
      </c>
      <c r="AE206" s="32">
        <v>1.023334</v>
      </c>
      <c r="AF206" s="89">
        <v>0.0026582295699445198</v>
      </c>
      <c r="AG206" s="193">
        <v>1.09257277844</v>
      </c>
      <c r="AH206" s="95">
        <v>0.9683790595893378</v>
      </c>
    </row>
    <row r="207" spans="1:34" ht="15">
      <c r="A207" s="32">
        <v>83</v>
      </c>
      <c r="B207" s="32" t="s">
        <v>428</v>
      </c>
      <c r="C207" s="32" t="s">
        <v>532</v>
      </c>
      <c r="D207" s="32">
        <v>5</v>
      </c>
      <c r="E207" s="32">
        <v>83005</v>
      </c>
      <c r="F207" s="32">
        <v>9</v>
      </c>
      <c r="G207" s="32">
        <v>1</v>
      </c>
      <c r="H207" s="32">
        <v>3</v>
      </c>
      <c r="I207" s="32">
        <v>175.1</v>
      </c>
      <c r="J207" s="32">
        <v>67</v>
      </c>
      <c r="K207" s="32">
        <v>70</v>
      </c>
      <c r="L207" s="32" t="s">
        <v>743</v>
      </c>
      <c r="N207" s="54">
        <v>0.002433</v>
      </c>
      <c r="O207" s="32">
        <v>0.00226224</v>
      </c>
      <c r="P207" s="53">
        <f t="shared" si="3"/>
        <v>0.9298150431565969</v>
      </c>
      <c r="Q207" s="64">
        <v>1</v>
      </c>
      <c r="R207" s="65">
        <v>0</v>
      </c>
      <c r="S207" s="195">
        <v>1</v>
      </c>
      <c r="T207" s="65">
        <v>0</v>
      </c>
      <c r="U207" s="65">
        <v>0</v>
      </c>
      <c r="V207" s="32">
        <v>0</v>
      </c>
      <c r="W207" s="32">
        <v>0.002433</v>
      </c>
      <c r="X207" s="32">
        <v>0</v>
      </c>
      <c r="Y207" s="32">
        <v>0</v>
      </c>
      <c r="Z207" s="88">
        <v>0</v>
      </c>
      <c r="AA207" s="88">
        <v>0.007066259219999999</v>
      </c>
      <c r="AB207" s="88">
        <v>0</v>
      </c>
      <c r="AC207" s="88">
        <v>0</v>
      </c>
      <c r="AD207" s="88">
        <v>0.007066259219999999</v>
      </c>
      <c r="AE207" s="32">
        <v>1.023334</v>
      </c>
      <c r="AF207" s="89">
        <v>0.007231143312639479</v>
      </c>
      <c r="AG207" s="194">
        <v>2.9721098695599997</v>
      </c>
      <c r="AH207" s="95">
        <v>3.196452769219658</v>
      </c>
    </row>
    <row r="208" spans="1:34" ht="15">
      <c r="A208" s="32">
        <v>83</v>
      </c>
      <c r="B208" s="32" t="s">
        <v>428</v>
      </c>
      <c r="C208" s="32" t="s">
        <v>532</v>
      </c>
      <c r="D208" s="32">
        <v>6</v>
      </c>
      <c r="E208" s="32">
        <v>83006</v>
      </c>
      <c r="F208" s="32">
        <v>9</v>
      </c>
      <c r="G208" s="32">
        <v>1</v>
      </c>
      <c r="H208" s="32">
        <v>4</v>
      </c>
      <c r="I208" s="32">
        <v>-19.5</v>
      </c>
      <c r="J208" s="32">
        <v>6</v>
      </c>
      <c r="K208" s="32">
        <v>20</v>
      </c>
      <c r="L208" s="32" t="s">
        <v>286</v>
      </c>
      <c r="N208" s="54">
        <v>0.004167</v>
      </c>
      <c r="O208" s="32">
        <v>0.00667095</v>
      </c>
      <c r="P208" s="53">
        <f t="shared" si="3"/>
        <v>1.6008999280057596</v>
      </c>
      <c r="Q208" s="64">
        <v>0</v>
      </c>
      <c r="R208" s="65">
        <v>0</v>
      </c>
      <c r="S208" s="65">
        <v>0</v>
      </c>
      <c r="T208" s="65">
        <v>0</v>
      </c>
      <c r="U208" s="65">
        <v>1</v>
      </c>
      <c r="V208" s="32">
        <v>0</v>
      </c>
      <c r="W208" s="32">
        <v>0</v>
      </c>
      <c r="X208" s="32">
        <v>0</v>
      </c>
      <c r="Y208" s="32">
        <v>0.004167</v>
      </c>
      <c r="Z208" s="88">
        <v>0</v>
      </c>
      <c r="AA208" s="88">
        <v>0</v>
      </c>
      <c r="AB208" s="88">
        <v>0</v>
      </c>
      <c r="AC208" s="88">
        <v>0.00444893922</v>
      </c>
      <c r="AD208" s="88">
        <v>0.00444893922</v>
      </c>
      <c r="AE208" s="32">
        <v>1.023334</v>
      </c>
      <c r="AF208" s="89">
        <v>0.00455275076775948</v>
      </c>
      <c r="AG208" s="193">
        <v>1.09257277844</v>
      </c>
      <c r="AH208" s="95">
        <v>0.6824741255382636</v>
      </c>
    </row>
    <row r="209" spans="1:34" ht="15">
      <c r="A209" s="32">
        <v>83</v>
      </c>
      <c r="B209" s="32" t="s">
        <v>428</v>
      </c>
      <c r="C209" s="32" t="s">
        <v>532</v>
      </c>
      <c r="D209" s="32">
        <v>7</v>
      </c>
      <c r="E209" s="32">
        <v>83007</v>
      </c>
      <c r="F209" s="32">
        <v>9</v>
      </c>
      <c r="G209" s="32">
        <v>1</v>
      </c>
      <c r="H209" s="32">
        <v>3</v>
      </c>
      <c r="I209" s="32">
        <v>1021.8</v>
      </c>
      <c r="J209" s="32">
        <v>7</v>
      </c>
      <c r="K209" s="32">
        <v>21</v>
      </c>
      <c r="L209" s="32" t="s">
        <v>37</v>
      </c>
      <c r="N209" s="54">
        <v>0.002433</v>
      </c>
      <c r="O209" s="32">
        <v>0.00189496</v>
      </c>
      <c r="P209" s="53">
        <f t="shared" si="3"/>
        <v>0.7788573777229758</v>
      </c>
      <c r="Q209" s="64">
        <v>1</v>
      </c>
      <c r="R209" s="65">
        <v>1</v>
      </c>
      <c r="S209" s="65">
        <v>0</v>
      </c>
      <c r="T209" s="65">
        <v>0</v>
      </c>
      <c r="U209" s="65">
        <v>0</v>
      </c>
      <c r="V209" s="32">
        <v>0.002433</v>
      </c>
      <c r="W209" s="32">
        <v>0</v>
      </c>
      <c r="X209" s="32">
        <v>0</v>
      </c>
      <c r="Y209" s="32">
        <v>0</v>
      </c>
      <c r="Z209" s="88">
        <v>0.00142320768</v>
      </c>
      <c r="AA209" s="88">
        <v>0</v>
      </c>
      <c r="AB209" s="88">
        <v>0</v>
      </c>
      <c r="AC209" s="88">
        <v>0</v>
      </c>
      <c r="AD209" s="88">
        <v>0.00142320768</v>
      </c>
      <c r="AE209" s="32">
        <v>1.023334</v>
      </c>
      <c r="AF209" s="89">
        <v>0.00145641680800512</v>
      </c>
      <c r="AG209" s="193">
        <v>0.59860945664</v>
      </c>
      <c r="AH209" s="95">
        <v>0.7685739055204964</v>
      </c>
    </row>
    <row r="210" spans="1:34" ht="15">
      <c r="A210" s="32">
        <v>83</v>
      </c>
      <c r="B210" s="32" t="s">
        <v>428</v>
      </c>
      <c r="C210" s="32" t="s">
        <v>532</v>
      </c>
      <c r="D210" s="32">
        <v>8</v>
      </c>
      <c r="E210" s="32">
        <v>83008</v>
      </c>
      <c r="F210" s="32">
        <v>9</v>
      </c>
      <c r="G210" s="32">
        <v>1</v>
      </c>
      <c r="H210" s="32">
        <v>2</v>
      </c>
      <c r="I210" s="32">
        <v>397.4</v>
      </c>
      <c r="J210" s="32">
        <v>44</v>
      </c>
      <c r="K210" s="32">
        <v>80</v>
      </c>
      <c r="L210" s="32" t="s">
        <v>147</v>
      </c>
      <c r="N210" s="54">
        <v>0.005767</v>
      </c>
      <c r="O210" s="32">
        <v>0.00500034</v>
      </c>
      <c r="P210" s="53">
        <f t="shared" si="3"/>
        <v>0.8670608635338997</v>
      </c>
      <c r="Q210" s="64">
        <v>1</v>
      </c>
      <c r="R210" s="65">
        <v>1</v>
      </c>
      <c r="S210" s="65">
        <v>0</v>
      </c>
      <c r="T210" s="65">
        <v>0</v>
      </c>
      <c r="U210" s="65">
        <v>0</v>
      </c>
      <c r="V210" s="32">
        <v>0.005767</v>
      </c>
      <c r="W210" s="32">
        <v>0</v>
      </c>
      <c r="X210" s="32">
        <v>0</v>
      </c>
      <c r="Y210" s="32">
        <v>0</v>
      </c>
      <c r="Z210" s="88">
        <v>0.0033734643200000005</v>
      </c>
      <c r="AA210" s="88">
        <v>0</v>
      </c>
      <c r="AB210" s="88">
        <v>0</v>
      </c>
      <c r="AC210" s="88">
        <v>0</v>
      </c>
      <c r="AD210" s="88">
        <v>0.0033734643200000005</v>
      </c>
      <c r="AE210" s="32">
        <v>1.023334</v>
      </c>
      <c r="AF210" s="89">
        <v>0.00345218073644288</v>
      </c>
      <c r="AG210" s="193">
        <v>0.59860945664</v>
      </c>
      <c r="AH210" s="95">
        <v>0.6903892008229201</v>
      </c>
    </row>
    <row r="211" spans="1:34" ht="15">
      <c r="A211" s="32">
        <v>83</v>
      </c>
      <c r="B211" s="32" t="s">
        <v>428</v>
      </c>
      <c r="C211" s="32" t="s">
        <v>532</v>
      </c>
      <c r="D211" s="32">
        <v>9</v>
      </c>
      <c r="E211" s="32">
        <v>83009</v>
      </c>
      <c r="F211" s="32">
        <v>9</v>
      </c>
      <c r="G211" s="32">
        <v>1</v>
      </c>
      <c r="H211" s="32">
        <v>2</v>
      </c>
      <c r="I211" s="32">
        <v>863.8</v>
      </c>
      <c r="J211" s="32">
        <v>40</v>
      </c>
      <c r="K211" s="32">
        <v>80</v>
      </c>
      <c r="L211" s="32" t="s">
        <v>9</v>
      </c>
      <c r="N211" s="54">
        <v>0.005767</v>
      </c>
      <c r="O211" s="32">
        <v>0.00458921</v>
      </c>
      <c r="P211" s="53">
        <f t="shared" si="3"/>
        <v>0.7957707646956822</v>
      </c>
      <c r="Q211" s="64">
        <v>1</v>
      </c>
      <c r="R211" s="65">
        <v>1</v>
      </c>
      <c r="S211" s="65">
        <v>0</v>
      </c>
      <c r="T211" s="65">
        <v>0</v>
      </c>
      <c r="U211" s="65">
        <v>0</v>
      </c>
      <c r="V211" s="32">
        <v>0.005767</v>
      </c>
      <c r="W211" s="32">
        <v>0</v>
      </c>
      <c r="X211" s="32">
        <v>0</v>
      </c>
      <c r="Y211" s="32">
        <v>0</v>
      </c>
      <c r="Z211" s="88">
        <v>0.0033734643200000005</v>
      </c>
      <c r="AA211" s="88">
        <v>0</v>
      </c>
      <c r="AB211" s="88">
        <v>0</v>
      </c>
      <c r="AC211" s="88">
        <v>0</v>
      </c>
      <c r="AD211" s="88">
        <v>0.0033734643200000005</v>
      </c>
      <c r="AE211" s="32">
        <v>1.023334</v>
      </c>
      <c r="AF211" s="89">
        <v>0.00345218073644288</v>
      </c>
      <c r="AG211" s="193">
        <v>0.59860945664</v>
      </c>
      <c r="AH211" s="95">
        <v>0.7522385631607358</v>
      </c>
    </row>
    <row r="212" spans="1:34" ht="15">
      <c r="A212" s="32">
        <v>83</v>
      </c>
      <c r="B212" s="32" t="s">
        <v>428</v>
      </c>
      <c r="C212" s="32" t="s">
        <v>532</v>
      </c>
      <c r="D212" s="32">
        <v>10</v>
      </c>
      <c r="E212" s="32">
        <v>83010</v>
      </c>
      <c r="F212" s="32">
        <v>9</v>
      </c>
      <c r="G212" s="32">
        <v>1</v>
      </c>
      <c r="H212" s="32">
        <v>3</v>
      </c>
      <c r="I212" s="32">
        <v>247.8</v>
      </c>
      <c r="J212" s="32">
        <v>40</v>
      </c>
      <c r="K212" s="32">
        <v>83</v>
      </c>
      <c r="L212" s="32" t="s">
        <v>9</v>
      </c>
      <c r="N212" s="54">
        <v>0.002433</v>
      </c>
      <c r="O212" s="32">
        <v>0.00226224</v>
      </c>
      <c r="P212" s="53">
        <f t="shared" si="3"/>
        <v>0.9298150431565969</v>
      </c>
      <c r="Q212" s="64">
        <v>1</v>
      </c>
      <c r="R212" s="65">
        <v>0</v>
      </c>
      <c r="S212" s="195">
        <v>1</v>
      </c>
      <c r="T212" s="65">
        <v>0</v>
      </c>
      <c r="U212" s="65">
        <v>0</v>
      </c>
      <c r="V212" s="32">
        <v>0</v>
      </c>
      <c r="W212" s="32">
        <v>0.002433</v>
      </c>
      <c r="X212" s="32">
        <v>0</v>
      </c>
      <c r="Y212" s="32">
        <v>0</v>
      </c>
      <c r="Z212" s="88">
        <v>0</v>
      </c>
      <c r="AA212" s="88">
        <v>0.007066259219999999</v>
      </c>
      <c r="AB212" s="88">
        <v>0</v>
      </c>
      <c r="AC212" s="88">
        <v>0</v>
      </c>
      <c r="AD212" s="88">
        <v>0.007066259219999999</v>
      </c>
      <c r="AE212" s="32">
        <v>1.023334</v>
      </c>
      <c r="AF212" s="89">
        <v>0.007231143312639479</v>
      </c>
      <c r="AG212" s="194">
        <v>2.9721098695599997</v>
      </c>
      <c r="AH212" s="95">
        <v>3.196452769219658</v>
      </c>
    </row>
    <row r="213" spans="1:34" ht="15">
      <c r="A213" s="32">
        <v>83</v>
      </c>
      <c r="B213" s="32" t="s">
        <v>428</v>
      </c>
      <c r="C213" s="32" t="s">
        <v>532</v>
      </c>
      <c r="D213" s="32">
        <v>11</v>
      </c>
      <c r="E213" s="32">
        <v>83011</v>
      </c>
      <c r="F213" s="32">
        <v>9</v>
      </c>
      <c r="G213" s="32">
        <v>1</v>
      </c>
      <c r="H213" s="32">
        <v>2</v>
      </c>
      <c r="I213" s="32">
        <v>327.9</v>
      </c>
      <c r="J213" s="32">
        <v>40</v>
      </c>
      <c r="K213" s="32">
        <v>80</v>
      </c>
      <c r="L213" s="32" t="s">
        <v>9</v>
      </c>
      <c r="N213" s="54">
        <v>0.005767</v>
      </c>
      <c r="O213" s="32">
        <v>0.00500034</v>
      </c>
      <c r="P213" s="53">
        <f t="shared" si="3"/>
        <v>0.8670608635338997</v>
      </c>
      <c r="Q213" s="64">
        <v>0</v>
      </c>
      <c r="R213" s="65">
        <v>0</v>
      </c>
      <c r="S213" s="65">
        <v>0</v>
      </c>
      <c r="T213" s="197">
        <v>1</v>
      </c>
      <c r="U213" s="65">
        <v>0</v>
      </c>
      <c r="V213" s="32">
        <v>0</v>
      </c>
      <c r="W213" s="32">
        <v>0</v>
      </c>
      <c r="X213" s="32">
        <v>0.005767</v>
      </c>
      <c r="Y213" s="32">
        <v>0</v>
      </c>
      <c r="Z213" s="88">
        <v>0</v>
      </c>
      <c r="AA213" s="88">
        <v>0</v>
      </c>
      <c r="AB213" s="88">
        <v>0.0016944022700000002</v>
      </c>
      <c r="AC213" s="88">
        <v>0</v>
      </c>
      <c r="AD213" s="88">
        <v>0.0016944022700000002</v>
      </c>
      <c r="AE213" s="32">
        <v>1.023334</v>
      </c>
      <c r="AF213" s="89">
        <v>0.0017339394525681803</v>
      </c>
      <c r="AG213" s="196">
        <v>0.30066576254000005</v>
      </c>
      <c r="AH213" s="95">
        <v>0.3467643105405193</v>
      </c>
    </row>
    <row r="214" spans="1:34" ht="15">
      <c r="A214" s="32">
        <v>83</v>
      </c>
      <c r="B214" s="32" t="s">
        <v>428</v>
      </c>
      <c r="C214" s="32" t="s">
        <v>532</v>
      </c>
      <c r="D214" s="32">
        <v>12</v>
      </c>
      <c r="E214" s="32">
        <v>83012</v>
      </c>
      <c r="F214" s="32">
        <v>9</v>
      </c>
      <c r="G214" s="32">
        <v>1</v>
      </c>
      <c r="H214" s="32">
        <v>2</v>
      </c>
      <c r="I214" s="32">
        <v>72</v>
      </c>
      <c r="J214" s="32">
        <v>40</v>
      </c>
      <c r="K214" s="32">
        <v>83</v>
      </c>
      <c r="L214" s="32" t="s">
        <v>9</v>
      </c>
      <c r="N214" s="54">
        <v>0.005767</v>
      </c>
      <c r="O214" s="32">
        <v>0.00650661</v>
      </c>
      <c r="P214" s="53">
        <f t="shared" si="3"/>
        <v>1.1282486561470435</v>
      </c>
      <c r="Q214" s="64">
        <v>1</v>
      </c>
      <c r="R214" s="65">
        <v>0</v>
      </c>
      <c r="S214" s="195">
        <v>1</v>
      </c>
      <c r="T214" s="65">
        <v>0</v>
      </c>
      <c r="U214" s="65">
        <v>0</v>
      </c>
      <c r="V214" s="32">
        <v>0</v>
      </c>
      <c r="W214" s="32">
        <v>0.005767</v>
      </c>
      <c r="X214" s="32">
        <v>0</v>
      </c>
      <c r="Y214" s="32">
        <v>0</v>
      </c>
      <c r="Z214" s="88">
        <v>0</v>
      </c>
      <c r="AA214" s="88">
        <v>0.01674932878</v>
      </c>
      <c r="AB214" s="88">
        <v>0</v>
      </c>
      <c r="AC214" s="88">
        <v>0</v>
      </c>
      <c r="AD214" s="88">
        <v>0.01674932878</v>
      </c>
      <c r="AE214" s="32">
        <v>1.023334</v>
      </c>
      <c r="AF214" s="89">
        <v>0.01714015761775252</v>
      </c>
      <c r="AG214" s="194">
        <v>2.9721098695599997</v>
      </c>
      <c r="AH214" s="95">
        <v>2.634268477402598</v>
      </c>
    </row>
    <row r="215" spans="1:34" ht="15">
      <c r="A215" s="32">
        <v>83</v>
      </c>
      <c r="B215" s="32" t="s">
        <v>428</v>
      </c>
      <c r="C215" s="32" t="s">
        <v>532</v>
      </c>
      <c r="D215" s="32">
        <v>13</v>
      </c>
      <c r="E215" s="32">
        <v>83013</v>
      </c>
      <c r="F215" s="32">
        <v>9</v>
      </c>
      <c r="G215" s="32">
        <v>1</v>
      </c>
      <c r="H215" s="32">
        <v>2</v>
      </c>
      <c r="I215" s="32">
        <v>288.1</v>
      </c>
      <c r="J215" s="32">
        <v>40</v>
      </c>
      <c r="K215" s="32">
        <v>80</v>
      </c>
      <c r="L215" s="32" t="s">
        <v>9</v>
      </c>
      <c r="N215" s="54">
        <v>0.005767</v>
      </c>
      <c r="O215" s="32">
        <v>0.00500034</v>
      </c>
      <c r="P215" s="53">
        <f t="shared" si="3"/>
        <v>0.8670608635338997</v>
      </c>
      <c r="Q215" s="64">
        <v>1</v>
      </c>
      <c r="R215" s="65">
        <v>1</v>
      </c>
      <c r="S215" s="65">
        <v>0</v>
      </c>
      <c r="T215" s="65">
        <v>0</v>
      </c>
      <c r="U215" s="65">
        <v>0</v>
      </c>
      <c r="V215" s="32">
        <v>0.005767</v>
      </c>
      <c r="W215" s="32">
        <v>0</v>
      </c>
      <c r="X215" s="32">
        <v>0</v>
      </c>
      <c r="Y215" s="32">
        <v>0</v>
      </c>
      <c r="Z215" s="88">
        <v>0.0033734643200000005</v>
      </c>
      <c r="AA215" s="88">
        <v>0</v>
      </c>
      <c r="AB215" s="88">
        <v>0</v>
      </c>
      <c r="AC215" s="88">
        <v>0</v>
      </c>
      <c r="AD215" s="88">
        <v>0.0033734643200000005</v>
      </c>
      <c r="AE215" s="32">
        <v>1.023334</v>
      </c>
      <c r="AF215" s="89">
        <v>0.00345218073644288</v>
      </c>
      <c r="AG215" s="193">
        <v>0.59860945664</v>
      </c>
      <c r="AH215" s="95">
        <v>0.6903892008229201</v>
      </c>
    </row>
    <row r="216" spans="1:34" ht="15">
      <c r="A216" s="32">
        <v>83</v>
      </c>
      <c r="B216" s="32" t="s">
        <v>428</v>
      </c>
      <c r="C216" s="32" t="s">
        <v>532</v>
      </c>
      <c r="D216" s="32">
        <v>14</v>
      </c>
      <c r="E216" s="32">
        <v>83014</v>
      </c>
      <c r="F216" s="32">
        <v>9</v>
      </c>
      <c r="G216" s="32">
        <v>1</v>
      </c>
      <c r="H216" s="32">
        <v>2</v>
      </c>
      <c r="I216" s="32">
        <v>148.1</v>
      </c>
      <c r="J216" s="32">
        <v>40</v>
      </c>
      <c r="K216" s="32">
        <v>80</v>
      </c>
      <c r="L216" s="32" t="s">
        <v>9</v>
      </c>
      <c r="N216" s="54">
        <v>0.005767</v>
      </c>
      <c r="O216" s="32">
        <v>0.00587622</v>
      </c>
      <c r="P216" s="53">
        <f t="shared" si="3"/>
        <v>1.0189387896653372</v>
      </c>
      <c r="Q216" s="64">
        <v>0</v>
      </c>
      <c r="R216" s="65">
        <v>0</v>
      </c>
      <c r="S216" s="65">
        <v>0</v>
      </c>
      <c r="T216" s="197">
        <v>1</v>
      </c>
      <c r="U216" s="65">
        <v>0</v>
      </c>
      <c r="V216" s="32">
        <v>0</v>
      </c>
      <c r="W216" s="32">
        <v>0</v>
      </c>
      <c r="X216" s="32">
        <v>0.005767</v>
      </c>
      <c r="Y216" s="32">
        <v>0</v>
      </c>
      <c r="Z216" s="88">
        <v>0</v>
      </c>
      <c r="AA216" s="88">
        <v>0</v>
      </c>
      <c r="AB216" s="88">
        <v>0.0016944022700000002</v>
      </c>
      <c r="AC216" s="88">
        <v>0</v>
      </c>
      <c r="AD216" s="88">
        <v>0.0016944022700000002</v>
      </c>
      <c r="AE216" s="32">
        <v>1.023334</v>
      </c>
      <c r="AF216" s="89">
        <v>0.0017339394525681803</v>
      </c>
      <c r="AG216" s="196">
        <v>0.30066576254000005</v>
      </c>
      <c r="AH216" s="95">
        <v>0.29507735458648254</v>
      </c>
    </row>
    <row r="217" spans="1:34" ht="15">
      <c r="A217" s="32">
        <v>83</v>
      </c>
      <c r="B217" s="32" t="s">
        <v>428</v>
      </c>
      <c r="C217" s="32" t="s">
        <v>532</v>
      </c>
      <c r="D217" s="32">
        <v>15</v>
      </c>
      <c r="E217" s="32">
        <v>83015</v>
      </c>
      <c r="F217" s="32">
        <v>9</v>
      </c>
      <c r="G217" s="32">
        <v>1</v>
      </c>
      <c r="H217" s="32">
        <v>3</v>
      </c>
      <c r="I217" s="32">
        <v>955.8</v>
      </c>
      <c r="J217" s="32">
        <v>44</v>
      </c>
      <c r="K217" s="32">
        <v>80</v>
      </c>
      <c r="L217" s="32" t="s">
        <v>147</v>
      </c>
      <c r="N217" s="54">
        <v>0.002433</v>
      </c>
      <c r="O217" s="32">
        <v>0.00189496</v>
      </c>
      <c r="P217" s="53">
        <f t="shared" si="3"/>
        <v>0.7788573777229758</v>
      </c>
      <c r="Q217" s="64">
        <v>1</v>
      </c>
      <c r="R217" s="65">
        <v>1</v>
      </c>
      <c r="S217" s="65">
        <v>0</v>
      </c>
      <c r="T217" s="65">
        <v>0</v>
      </c>
      <c r="U217" s="65">
        <v>0</v>
      </c>
      <c r="V217" s="32">
        <v>0.002433</v>
      </c>
      <c r="W217" s="32">
        <v>0</v>
      </c>
      <c r="X217" s="32">
        <v>0</v>
      </c>
      <c r="Y217" s="32">
        <v>0</v>
      </c>
      <c r="Z217" s="88">
        <v>0.00142320768</v>
      </c>
      <c r="AA217" s="88">
        <v>0</v>
      </c>
      <c r="AB217" s="88">
        <v>0</v>
      </c>
      <c r="AC217" s="88">
        <v>0</v>
      </c>
      <c r="AD217" s="88">
        <v>0.00142320768</v>
      </c>
      <c r="AE217" s="32">
        <v>1.023334</v>
      </c>
      <c r="AF217" s="89">
        <v>0.00145641680800512</v>
      </c>
      <c r="AG217" s="193">
        <v>0.59860945664</v>
      </c>
      <c r="AH217" s="95">
        <v>0.7685739055204964</v>
      </c>
    </row>
    <row r="218" spans="1:34" ht="15">
      <c r="A218" s="32">
        <v>83</v>
      </c>
      <c r="B218" s="32" t="s">
        <v>428</v>
      </c>
      <c r="C218" s="32" t="s">
        <v>532</v>
      </c>
      <c r="D218" s="32">
        <v>16</v>
      </c>
      <c r="E218" s="32">
        <v>83016</v>
      </c>
      <c r="F218" s="32">
        <v>9</v>
      </c>
      <c r="G218" s="32">
        <v>1</v>
      </c>
      <c r="H218" s="32">
        <v>2</v>
      </c>
      <c r="I218" s="32">
        <v>3878.2</v>
      </c>
      <c r="J218" s="32">
        <v>44</v>
      </c>
      <c r="K218" s="32">
        <v>80</v>
      </c>
      <c r="L218" s="32" t="s">
        <v>147</v>
      </c>
      <c r="N218" s="54">
        <v>0.005767</v>
      </c>
      <c r="O218" s="32">
        <v>0.00439198</v>
      </c>
      <c r="P218" s="53">
        <f t="shared" si="3"/>
        <v>0.7615710074562164</v>
      </c>
      <c r="Q218" s="64">
        <v>1</v>
      </c>
      <c r="R218" s="65">
        <v>1</v>
      </c>
      <c r="S218" s="65">
        <v>0</v>
      </c>
      <c r="T218" s="65">
        <v>0</v>
      </c>
      <c r="U218" s="65">
        <v>0</v>
      </c>
      <c r="V218" s="32">
        <v>0.005767</v>
      </c>
      <c r="W218" s="32">
        <v>0</v>
      </c>
      <c r="X218" s="32">
        <v>0</v>
      </c>
      <c r="Y218" s="32">
        <v>0</v>
      </c>
      <c r="Z218" s="88">
        <v>0.0033734643200000005</v>
      </c>
      <c r="AA218" s="88">
        <v>0</v>
      </c>
      <c r="AB218" s="88">
        <v>0</v>
      </c>
      <c r="AC218" s="88">
        <v>0</v>
      </c>
      <c r="AD218" s="88">
        <v>0.0033734643200000005</v>
      </c>
      <c r="AE218" s="32">
        <v>1.023334</v>
      </c>
      <c r="AF218" s="89">
        <v>0.00345218073644288</v>
      </c>
      <c r="AG218" s="193">
        <v>0.59860945664</v>
      </c>
      <c r="AH218" s="95">
        <v>0.7860192296966015</v>
      </c>
    </row>
    <row r="219" spans="1:34" ht="15">
      <c r="A219" s="32">
        <v>83</v>
      </c>
      <c r="B219" s="32" t="s">
        <v>428</v>
      </c>
      <c r="C219" s="32" t="s">
        <v>532</v>
      </c>
      <c r="D219" s="32">
        <v>17</v>
      </c>
      <c r="E219" s="32">
        <v>83017</v>
      </c>
      <c r="F219" s="32">
        <v>9</v>
      </c>
      <c r="G219" s="32">
        <v>2</v>
      </c>
      <c r="H219" s="32">
        <v>4</v>
      </c>
      <c r="I219" s="32">
        <v>54.3</v>
      </c>
      <c r="J219" s="32">
        <v>98</v>
      </c>
      <c r="K219" s="32">
        <v>98</v>
      </c>
      <c r="L219" s="32" t="s">
        <v>640</v>
      </c>
      <c r="N219" s="54">
        <v>0.004167</v>
      </c>
      <c r="O219" s="32">
        <v>0.00470141</v>
      </c>
      <c r="P219" s="53">
        <f t="shared" si="3"/>
        <v>1.128248140148788</v>
      </c>
      <c r="Q219" s="64">
        <v>0</v>
      </c>
      <c r="R219" s="65">
        <v>0</v>
      </c>
      <c r="S219" s="65">
        <v>0</v>
      </c>
      <c r="T219" s="197">
        <v>1</v>
      </c>
      <c r="U219" s="65">
        <v>0</v>
      </c>
      <c r="V219" s="32">
        <v>0</v>
      </c>
      <c r="W219" s="32">
        <v>0</v>
      </c>
      <c r="X219" s="32">
        <v>0.004167</v>
      </c>
      <c r="Y219" s="32">
        <v>0</v>
      </c>
      <c r="Z219" s="88">
        <v>0</v>
      </c>
      <c r="AA219" s="88">
        <v>0</v>
      </c>
      <c r="AB219" s="88">
        <v>0.0012243062699999999</v>
      </c>
      <c r="AC219" s="88">
        <v>0</v>
      </c>
      <c r="AD219" s="88">
        <v>0.0012243062699999999</v>
      </c>
      <c r="AE219" s="32">
        <v>1.023334</v>
      </c>
      <c r="AF219" s="89">
        <v>0.00125287423250418</v>
      </c>
      <c r="AG219" s="196">
        <v>0.30066576254</v>
      </c>
      <c r="AH219" s="95">
        <v>0.26648903892750897</v>
      </c>
    </row>
    <row r="220" spans="1:34" ht="15">
      <c r="A220" s="32">
        <v>83</v>
      </c>
      <c r="B220" s="32" t="s">
        <v>428</v>
      </c>
      <c r="C220" s="32" t="s">
        <v>532</v>
      </c>
      <c r="D220" s="32">
        <v>18</v>
      </c>
      <c r="E220" s="32">
        <v>83018</v>
      </c>
      <c r="F220" s="32">
        <v>9</v>
      </c>
      <c r="G220" s="32">
        <v>1</v>
      </c>
      <c r="H220" s="32">
        <v>3</v>
      </c>
      <c r="I220" s="32">
        <v>27.3</v>
      </c>
      <c r="J220" s="32">
        <v>69</v>
      </c>
      <c r="K220" s="32">
        <v>51</v>
      </c>
      <c r="L220" s="32" t="s">
        <v>744</v>
      </c>
      <c r="N220" s="54">
        <v>0.002433</v>
      </c>
      <c r="O220" s="32">
        <v>0.00316272</v>
      </c>
      <c r="P220" s="53">
        <f t="shared" si="3"/>
        <v>1.2999260172626388</v>
      </c>
      <c r="Q220" s="64">
        <v>0</v>
      </c>
      <c r="R220" s="65">
        <v>0</v>
      </c>
      <c r="S220" s="65">
        <v>0</v>
      </c>
      <c r="T220" s="65">
        <v>0</v>
      </c>
      <c r="U220" s="65">
        <v>1</v>
      </c>
      <c r="V220" s="32">
        <v>0</v>
      </c>
      <c r="W220" s="32">
        <v>0</v>
      </c>
      <c r="X220" s="32">
        <v>0</v>
      </c>
      <c r="Y220" s="32">
        <v>0.002433</v>
      </c>
      <c r="Z220" s="88">
        <v>0</v>
      </c>
      <c r="AA220" s="88">
        <v>0</v>
      </c>
      <c r="AB220" s="88">
        <v>0</v>
      </c>
      <c r="AC220" s="88">
        <v>0.00259761678</v>
      </c>
      <c r="AD220" s="88">
        <v>0.00259761678</v>
      </c>
      <c r="AE220" s="32">
        <v>1.023334</v>
      </c>
      <c r="AF220" s="89">
        <v>0.0026582295699445198</v>
      </c>
      <c r="AG220" s="193">
        <v>1.09257277844</v>
      </c>
      <c r="AH220" s="95">
        <v>0.8404884308267946</v>
      </c>
    </row>
    <row r="221" spans="1:34" ht="15">
      <c r="A221" s="32">
        <v>83</v>
      </c>
      <c r="B221" s="32" t="s">
        <v>428</v>
      </c>
      <c r="C221" s="32" t="s">
        <v>532</v>
      </c>
      <c r="D221" s="32">
        <v>19</v>
      </c>
      <c r="E221" s="32">
        <v>83019</v>
      </c>
      <c r="F221" s="32">
        <v>9</v>
      </c>
      <c r="G221" s="32">
        <v>1</v>
      </c>
      <c r="H221" s="32">
        <v>2</v>
      </c>
      <c r="I221" s="32">
        <v>372.8</v>
      </c>
      <c r="J221" s="32">
        <v>40</v>
      </c>
      <c r="K221" s="32">
        <v>80</v>
      </c>
      <c r="L221" s="32" t="s">
        <v>9</v>
      </c>
      <c r="N221" s="54">
        <v>0.005767</v>
      </c>
      <c r="O221" s="32">
        <v>0.00500034</v>
      </c>
      <c r="P221" s="53">
        <f t="shared" si="3"/>
        <v>0.8670608635338997</v>
      </c>
      <c r="Q221" s="64">
        <v>1</v>
      </c>
      <c r="R221" s="65">
        <v>1</v>
      </c>
      <c r="S221" s="65">
        <v>0</v>
      </c>
      <c r="T221" s="65">
        <v>0</v>
      </c>
      <c r="U221" s="65">
        <v>0</v>
      </c>
      <c r="V221" s="32">
        <v>0.005767</v>
      </c>
      <c r="W221" s="32">
        <v>0</v>
      </c>
      <c r="X221" s="32">
        <v>0</v>
      </c>
      <c r="Y221" s="32">
        <v>0</v>
      </c>
      <c r="Z221" s="88">
        <v>0.0033734643200000005</v>
      </c>
      <c r="AA221" s="88">
        <v>0</v>
      </c>
      <c r="AB221" s="88">
        <v>0</v>
      </c>
      <c r="AC221" s="88">
        <v>0</v>
      </c>
      <c r="AD221" s="88">
        <v>0.0033734643200000005</v>
      </c>
      <c r="AE221" s="32">
        <v>1.023334</v>
      </c>
      <c r="AF221" s="89">
        <v>0.00345218073644288</v>
      </c>
      <c r="AG221" s="193">
        <v>0.59860945664</v>
      </c>
      <c r="AH221" s="95">
        <v>0.6903892008229201</v>
      </c>
    </row>
    <row r="222" spans="1:34" ht="15">
      <c r="A222" s="32">
        <v>83</v>
      </c>
      <c r="B222" s="32" t="s">
        <v>428</v>
      </c>
      <c r="C222" s="32" t="s">
        <v>532</v>
      </c>
      <c r="D222" s="32">
        <v>20</v>
      </c>
      <c r="E222" s="32">
        <v>83020</v>
      </c>
      <c r="F222" s="32">
        <v>9</v>
      </c>
      <c r="G222" s="32">
        <v>1</v>
      </c>
      <c r="H222" s="32">
        <v>2</v>
      </c>
      <c r="I222" s="32">
        <v>61.5</v>
      </c>
      <c r="J222" s="32">
        <v>44</v>
      </c>
      <c r="K222" s="32">
        <v>80</v>
      </c>
      <c r="L222" s="32" t="s">
        <v>147</v>
      </c>
      <c r="N222" s="54">
        <v>0.005767</v>
      </c>
      <c r="O222" s="32">
        <v>0.00650661</v>
      </c>
      <c r="P222" s="53">
        <f t="shared" si="3"/>
        <v>1.1282486561470435</v>
      </c>
      <c r="Q222" s="64">
        <v>0</v>
      </c>
      <c r="R222" s="65">
        <v>0</v>
      </c>
      <c r="S222" s="65">
        <v>0</v>
      </c>
      <c r="T222" s="65">
        <v>0</v>
      </c>
      <c r="U222" s="65">
        <v>1</v>
      </c>
      <c r="V222" s="32">
        <v>0</v>
      </c>
      <c r="W222" s="32">
        <v>0</v>
      </c>
      <c r="X222" s="32">
        <v>0</v>
      </c>
      <c r="Y222" s="32">
        <v>0.005767</v>
      </c>
      <c r="Z222" s="88">
        <v>0</v>
      </c>
      <c r="AA222" s="88">
        <v>0</v>
      </c>
      <c r="AB222" s="88">
        <v>0</v>
      </c>
      <c r="AC222" s="88">
        <v>0.006157195220000001</v>
      </c>
      <c r="AD222" s="88">
        <v>0.006157195220000001</v>
      </c>
      <c r="AE222" s="32">
        <v>1.023334</v>
      </c>
      <c r="AF222" s="89">
        <v>0.006300867213263481</v>
      </c>
      <c r="AG222" s="193">
        <v>1.0925727784400001</v>
      </c>
      <c r="AH222" s="95">
        <v>0.9683794192772397</v>
      </c>
    </row>
    <row r="223" spans="1:34" ht="15">
      <c r="A223" s="32">
        <v>83</v>
      </c>
      <c r="B223" s="32" t="s">
        <v>428</v>
      </c>
      <c r="C223" s="32" t="s">
        <v>532</v>
      </c>
      <c r="D223" s="32">
        <v>21</v>
      </c>
      <c r="E223" s="32">
        <v>83021</v>
      </c>
      <c r="F223" s="32">
        <v>9</v>
      </c>
      <c r="G223" s="32">
        <v>1</v>
      </c>
      <c r="H223" s="32">
        <v>4</v>
      </c>
      <c r="I223" s="32">
        <v>51</v>
      </c>
      <c r="J223" s="32">
        <v>40</v>
      </c>
      <c r="K223" s="32">
        <v>80</v>
      </c>
      <c r="L223" s="32" t="s">
        <v>9</v>
      </c>
      <c r="N223" s="54">
        <v>0.004167</v>
      </c>
      <c r="O223" s="32">
        <v>0.00470141</v>
      </c>
      <c r="P223" s="53">
        <f t="shared" si="3"/>
        <v>1.128248140148788</v>
      </c>
      <c r="Q223" s="64">
        <v>0</v>
      </c>
      <c r="R223" s="65">
        <v>0</v>
      </c>
      <c r="S223" s="65">
        <v>0</v>
      </c>
      <c r="T223" s="65">
        <v>0</v>
      </c>
      <c r="U223" s="65">
        <v>1</v>
      </c>
      <c r="V223" s="32">
        <v>0</v>
      </c>
      <c r="W223" s="32">
        <v>0</v>
      </c>
      <c r="X223" s="32">
        <v>0</v>
      </c>
      <c r="Y223" s="32">
        <v>0.004167</v>
      </c>
      <c r="Z223" s="88">
        <v>0</v>
      </c>
      <c r="AA223" s="88">
        <v>0</v>
      </c>
      <c r="AB223" s="88">
        <v>0</v>
      </c>
      <c r="AC223" s="88">
        <v>0.00444893922</v>
      </c>
      <c r="AD223" s="88">
        <v>0.00444893922</v>
      </c>
      <c r="AE223" s="32">
        <v>1.023334</v>
      </c>
      <c r="AF223" s="89">
        <v>0.00455275076775948</v>
      </c>
      <c r="AG223" s="193">
        <v>1.09257277844</v>
      </c>
      <c r="AH223" s="95">
        <v>0.9683798621603902</v>
      </c>
    </row>
    <row r="224" spans="1:34" ht="15">
      <c r="A224" s="32">
        <v>83</v>
      </c>
      <c r="B224" s="32" t="s">
        <v>428</v>
      </c>
      <c r="C224" s="32" t="s">
        <v>532</v>
      </c>
      <c r="D224" s="32">
        <v>22</v>
      </c>
      <c r="E224" s="32">
        <v>83022</v>
      </c>
      <c r="F224" s="32">
        <v>9</v>
      </c>
      <c r="G224" s="32">
        <v>1</v>
      </c>
      <c r="H224" s="32">
        <v>3</v>
      </c>
      <c r="I224" s="32">
        <v>601.3</v>
      </c>
      <c r="J224" s="32">
        <v>44</v>
      </c>
      <c r="K224" s="32">
        <v>80</v>
      </c>
      <c r="L224" s="32" t="s">
        <v>147</v>
      </c>
      <c r="N224" s="54">
        <v>0.002433</v>
      </c>
      <c r="O224" s="32">
        <v>0.00201304</v>
      </c>
      <c r="P224" s="53">
        <f t="shared" si="3"/>
        <v>0.8273900534319769</v>
      </c>
      <c r="Q224" s="64">
        <v>1</v>
      </c>
      <c r="R224" s="65">
        <v>1</v>
      </c>
      <c r="S224" s="65">
        <v>0</v>
      </c>
      <c r="T224" s="65">
        <v>0</v>
      </c>
      <c r="U224" s="65">
        <v>0</v>
      </c>
      <c r="V224" s="32">
        <v>0.002433</v>
      </c>
      <c r="W224" s="32">
        <v>0</v>
      </c>
      <c r="X224" s="32">
        <v>0</v>
      </c>
      <c r="Y224" s="32">
        <v>0</v>
      </c>
      <c r="Z224" s="88">
        <v>0.00142320768</v>
      </c>
      <c r="AA224" s="88">
        <v>0</v>
      </c>
      <c r="AB224" s="88">
        <v>0</v>
      </c>
      <c r="AC224" s="88">
        <v>0</v>
      </c>
      <c r="AD224" s="88">
        <v>0.00142320768</v>
      </c>
      <c r="AE224" s="32">
        <v>1.023334</v>
      </c>
      <c r="AF224" s="89">
        <v>0.00145641680800512</v>
      </c>
      <c r="AG224" s="193">
        <v>0.59860945664</v>
      </c>
      <c r="AH224" s="95">
        <v>0.7234912411105194</v>
      </c>
    </row>
    <row r="225" spans="1:34" ht="15">
      <c r="A225" s="32">
        <v>83</v>
      </c>
      <c r="B225" s="32" t="s">
        <v>428</v>
      </c>
      <c r="C225" s="32" t="s">
        <v>532</v>
      </c>
      <c r="D225" s="32">
        <v>23</v>
      </c>
      <c r="E225" s="32">
        <v>83023</v>
      </c>
      <c r="F225" s="32">
        <v>9</v>
      </c>
      <c r="G225" s="32">
        <v>1</v>
      </c>
      <c r="H225" s="32">
        <v>2</v>
      </c>
      <c r="I225" s="32">
        <v>201.6</v>
      </c>
      <c r="J225" s="32">
        <v>40</v>
      </c>
      <c r="K225" s="32">
        <v>80</v>
      </c>
      <c r="L225" s="32" t="s">
        <v>9</v>
      </c>
      <c r="N225" s="54">
        <v>0.005767</v>
      </c>
      <c r="O225" s="32">
        <v>0.00536225</v>
      </c>
      <c r="P225" s="53">
        <f t="shared" si="3"/>
        <v>0.9298161955956302</v>
      </c>
      <c r="Q225" s="64">
        <v>1</v>
      </c>
      <c r="R225" s="65">
        <v>1</v>
      </c>
      <c r="S225" s="65">
        <v>0</v>
      </c>
      <c r="T225" s="65">
        <v>0</v>
      </c>
      <c r="U225" s="65">
        <v>0</v>
      </c>
      <c r="V225" s="32">
        <v>0.005767</v>
      </c>
      <c r="W225" s="32">
        <v>0</v>
      </c>
      <c r="X225" s="32">
        <v>0</v>
      </c>
      <c r="Y225" s="32">
        <v>0</v>
      </c>
      <c r="Z225" s="88">
        <v>0.0033734643200000005</v>
      </c>
      <c r="AA225" s="88">
        <v>0</v>
      </c>
      <c r="AB225" s="88">
        <v>0</v>
      </c>
      <c r="AC225" s="88">
        <v>0</v>
      </c>
      <c r="AD225" s="88">
        <v>0.0033734643200000005</v>
      </c>
      <c r="AE225" s="32">
        <v>1.023334</v>
      </c>
      <c r="AF225" s="89">
        <v>0.00345218073644288</v>
      </c>
      <c r="AG225" s="193">
        <v>0.59860945664</v>
      </c>
      <c r="AH225" s="95">
        <v>0.6437933211698225</v>
      </c>
    </row>
    <row r="226" spans="1:34" ht="15">
      <c r="A226" s="32">
        <v>83</v>
      </c>
      <c r="B226" s="32" t="s">
        <v>428</v>
      </c>
      <c r="C226" s="32" t="s">
        <v>532</v>
      </c>
      <c r="D226" s="32">
        <v>24</v>
      </c>
      <c r="E226" s="32">
        <v>83024</v>
      </c>
      <c r="F226" s="32">
        <v>9</v>
      </c>
      <c r="G226" s="32">
        <v>1</v>
      </c>
      <c r="H226" s="32">
        <v>3</v>
      </c>
      <c r="I226" s="32">
        <v>927.1</v>
      </c>
      <c r="J226" s="32">
        <v>44</v>
      </c>
      <c r="K226" s="32">
        <v>80</v>
      </c>
      <c r="L226" s="32" t="s">
        <v>147</v>
      </c>
      <c r="N226" s="54">
        <v>0.002433</v>
      </c>
      <c r="O226" s="32">
        <v>0.00189496</v>
      </c>
      <c r="P226" s="53">
        <f t="shared" si="3"/>
        <v>0.7788573777229758</v>
      </c>
      <c r="Q226" s="64">
        <v>1</v>
      </c>
      <c r="R226" s="65">
        <v>1</v>
      </c>
      <c r="S226" s="65">
        <v>0</v>
      </c>
      <c r="T226" s="65">
        <v>0</v>
      </c>
      <c r="U226" s="65">
        <v>0</v>
      </c>
      <c r="V226" s="32">
        <v>0.002433</v>
      </c>
      <c r="W226" s="32">
        <v>0</v>
      </c>
      <c r="X226" s="32">
        <v>0</v>
      </c>
      <c r="Y226" s="32">
        <v>0</v>
      </c>
      <c r="Z226" s="88">
        <v>0.00142320768</v>
      </c>
      <c r="AA226" s="88">
        <v>0</v>
      </c>
      <c r="AB226" s="88">
        <v>0</v>
      </c>
      <c r="AC226" s="88">
        <v>0</v>
      </c>
      <c r="AD226" s="88">
        <v>0.00142320768</v>
      </c>
      <c r="AE226" s="32">
        <v>1.023334</v>
      </c>
      <c r="AF226" s="89">
        <v>0.00145641680800512</v>
      </c>
      <c r="AG226" s="193">
        <v>0.59860945664</v>
      </c>
      <c r="AH226" s="95">
        <v>0.7685739055204964</v>
      </c>
    </row>
    <row r="227" spans="1:34" ht="15">
      <c r="A227" s="32">
        <v>83</v>
      </c>
      <c r="B227" s="32" t="s">
        <v>428</v>
      </c>
      <c r="C227" s="32" t="s">
        <v>532</v>
      </c>
      <c r="D227" s="32">
        <v>25</v>
      </c>
      <c r="E227" s="32">
        <v>83025</v>
      </c>
      <c r="F227" s="32">
        <v>9</v>
      </c>
      <c r="G227" s="32">
        <v>1</v>
      </c>
      <c r="H227" s="32">
        <v>4</v>
      </c>
      <c r="I227" s="32">
        <v>277.6</v>
      </c>
      <c r="J227" s="32">
        <v>6</v>
      </c>
      <c r="K227" s="32">
        <v>20</v>
      </c>
      <c r="L227" s="32" t="s">
        <v>286</v>
      </c>
      <c r="N227" s="54">
        <v>0.004167</v>
      </c>
      <c r="O227" s="32">
        <v>0.00361304</v>
      </c>
      <c r="P227" s="53">
        <f t="shared" si="3"/>
        <v>0.8670602351811856</v>
      </c>
      <c r="Q227" s="64">
        <v>0</v>
      </c>
      <c r="R227" s="65">
        <v>0</v>
      </c>
      <c r="S227" s="65">
        <v>0</v>
      </c>
      <c r="T227" s="197">
        <v>1</v>
      </c>
      <c r="U227" s="65">
        <v>0</v>
      </c>
      <c r="V227" s="32">
        <v>0</v>
      </c>
      <c r="W227" s="32">
        <v>0</v>
      </c>
      <c r="X227" s="32">
        <v>0.004167</v>
      </c>
      <c r="Y227" s="32">
        <v>0</v>
      </c>
      <c r="Z227" s="88">
        <v>0</v>
      </c>
      <c r="AA227" s="88">
        <v>0</v>
      </c>
      <c r="AB227" s="88">
        <v>0.0012243062699999999</v>
      </c>
      <c r="AC227" s="88">
        <v>0</v>
      </c>
      <c r="AD227" s="88">
        <v>0.0012243062699999999</v>
      </c>
      <c r="AE227" s="32">
        <v>1.023334</v>
      </c>
      <c r="AF227" s="89">
        <v>0.00125287423250418</v>
      </c>
      <c r="AG227" s="196">
        <v>0.30066576254</v>
      </c>
      <c r="AH227" s="95">
        <v>0.3467645618382802</v>
      </c>
    </row>
    <row r="228" spans="1:34" ht="15">
      <c r="A228" s="32">
        <v>83</v>
      </c>
      <c r="B228" s="32" t="s">
        <v>428</v>
      </c>
      <c r="C228" s="32" t="s">
        <v>532</v>
      </c>
      <c r="D228" s="32">
        <v>26</v>
      </c>
      <c r="E228" s="32">
        <v>83026</v>
      </c>
      <c r="F228" s="32">
        <v>9</v>
      </c>
      <c r="G228" s="32">
        <v>1</v>
      </c>
      <c r="H228" s="32">
        <v>2</v>
      </c>
      <c r="I228" s="32">
        <v>405.4</v>
      </c>
      <c r="J228" s="32">
        <v>40</v>
      </c>
      <c r="K228" s="32">
        <v>80</v>
      </c>
      <c r="L228" s="32" t="s">
        <v>9</v>
      </c>
      <c r="N228" s="54">
        <v>0.005767</v>
      </c>
      <c r="O228" s="32">
        <v>0.00477156</v>
      </c>
      <c r="P228" s="53">
        <f t="shared" si="3"/>
        <v>0.8273903242587134</v>
      </c>
      <c r="Q228" s="64">
        <v>1</v>
      </c>
      <c r="R228" s="65">
        <v>1</v>
      </c>
      <c r="S228" s="65">
        <v>0</v>
      </c>
      <c r="T228" s="65">
        <v>0</v>
      </c>
      <c r="U228" s="65">
        <v>0</v>
      </c>
      <c r="V228" s="32">
        <v>0.005767</v>
      </c>
      <c r="W228" s="32">
        <v>0</v>
      </c>
      <c r="X228" s="32">
        <v>0</v>
      </c>
      <c r="Y228" s="32">
        <v>0</v>
      </c>
      <c r="Z228" s="88">
        <v>0.0033734643200000005</v>
      </c>
      <c r="AA228" s="88">
        <v>0</v>
      </c>
      <c r="AB228" s="88">
        <v>0</v>
      </c>
      <c r="AC228" s="88">
        <v>0</v>
      </c>
      <c r="AD228" s="88">
        <v>0.0033734643200000005</v>
      </c>
      <c r="AE228" s="32">
        <v>1.023334</v>
      </c>
      <c r="AF228" s="89">
        <v>0.00345218073644288</v>
      </c>
      <c r="AG228" s="193">
        <v>0.59860945664</v>
      </c>
      <c r="AH228" s="95">
        <v>0.723491004292701</v>
      </c>
    </row>
    <row r="229" spans="1:34" ht="15">
      <c r="A229" s="32">
        <v>83</v>
      </c>
      <c r="B229" s="32" t="s">
        <v>428</v>
      </c>
      <c r="C229" s="32" t="s">
        <v>532</v>
      </c>
      <c r="D229" s="32">
        <v>27</v>
      </c>
      <c r="E229" s="32">
        <v>83027</v>
      </c>
      <c r="F229" s="32">
        <v>9</v>
      </c>
      <c r="G229" s="32">
        <v>1</v>
      </c>
      <c r="H229" s="32">
        <v>3</v>
      </c>
      <c r="I229" s="32">
        <v>257.3</v>
      </c>
      <c r="J229" s="32">
        <v>40</v>
      </c>
      <c r="K229" s="32">
        <v>83</v>
      </c>
      <c r="L229" s="32" t="s">
        <v>9</v>
      </c>
      <c r="N229" s="54">
        <v>0.002433</v>
      </c>
      <c r="O229" s="32">
        <v>0.00226224</v>
      </c>
      <c r="P229" s="53">
        <f t="shared" si="3"/>
        <v>0.9298150431565969</v>
      </c>
      <c r="Q229" s="64">
        <v>1</v>
      </c>
      <c r="R229" s="65">
        <v>0</v>
      </c>
      <c r="S229" s="195">
        <v>1</v>
      </c>
      <c r="T229" s="65">
        <v>0</v>
      </c>
      <c r="U229" s="65">
        <v>0</v>
      </c>
      <c r="V229" s="32">
        <v>0</v>
      </c>
      <c r="W229" s="32">
        <v>0.002433</v>
      </c>
      <c r="X229" s="32">
        <v>0</v>
      </c>
      <c r="Y229" s="32">
        <v>0</v>
      </c>
      <c r="Z229" s="88">
        <v>0</v>
      </c>
      <c r="AA229" s="88">
        <v>0.007066259219999999</v>
      </c>
      <c r="AB229" s="88">
        <v>0</v>
      </c>
      <c r="AC229" s="88">
        <v>0</v>
      </c>
      <c r="AD229" s="88">
        <v>0.007066259219999999</v>
      </c>
      <c r="AE229" s="32">
        <v>1.023334</v>
      </c>
      <c r="AF229" s="89">
        <v>0.007231143312639479</v>
      </c>
      <c r="AG229" s="194">
        <v>2.9721098695599997</v>
      </c>
      <c r="AH229" s="95">
        <v>3.196452769219658</v>
      </c>
    </row>
    <row r="230" spans="1:34" ht="15">
      <c r="A230" s="32">
        <v>83</v>
      </c>
      <c r="B230" s="32" t="s">
        <v>428</v>
      </c>
      <c r="C230" s="32" t="s">
        <v>532</v>
      </c>
      <c r="D230" s="32">
        <v>28</v>
      </c>
      <c r="E230" s="32">
        <v>83028</v>
      </c>
      <c r="F230" s="32">
        <v>9</v>
      </c>
      <c r="G230" s="32">
        <v>1</v>
      </c>
      <c r="H230" s="32">
        <v>2</v>
      </c>
      <c r="I230" s="32">
        <v>187.8</v>
      </c>
      <c r="J230" s="32">
        <v>40</v>
      </c>
      <c r="K230" s="32">
        <v>80</v>
      </c>
      <c r="L230" s="32" t="s">
        <v>9</v>
      </c>
      <c r="N230" s="54">
        <v>0.005767</v>
      </c>
      <c r="O230" s="32">
        <v>0.00536225</v>
      </c>
      <c r="P230" s="53">
        <f t="shared" si="3"/>
        <v>0.9298161955956302</v>
      </c>
      <c r="Q230" s="64">
        <v>0</v>
      </c>
      <c r="R230" s="65">
        <v>0</v>
      </c>
      <c r="S230" s="65">
        <v>0</v>
      </c>
      <c r="T230" s="197">
        <v>1</v>
      </c>
      <c r="U230" s="65">
        <v>0</v>
      </c>
      <c r="V230" s="32">
        <v>0</v>
      </c>
      <c r="W230" s="32">
        <v>0</v>
      </c>
      <c r="X230" s="32">
        <v>0.005767</v>
      </c>
      <c r="Y230" s="32">
        <v>0</v>
      </c>
      <c r="Z230" s="88">
        <v>0</v>
      </c>
      <c r="AA230" s="88">
        <v>0</v>
      </c>
      <c r="AB230" s="88">
        <v>0.0016944022700000002</v>
      </c>
      <c r="AC230" s="88">
        <v>0</v>
      </c>
      <c r="AD230" s="88">
        <v>0.0016944022700000002</v>
      </c>
      <c r="AE230" s="32">
        <v>1.023334</v>
      </c>
      <c r="AF230" s="89">
        <v>0.0017339394525681803</v>
      </c>
      <c r="AG230" s="196">
        <v>0.30066576254000005</v>
      </c>
      <c r="AH230" s="95">
        <v>0.32336042753847366</v>
      </c>
    </row>
    <row r="231" spans="1:34" ht="15">
      <c r="A231" s="32">
        <v>83</v>
      </c>
      <c r="B231" s="32" t="s">
        <v>428</v>
      </c>
      <c r="C231" s="32" t="s">
        <v>532</v>
      </c>
      <c r="D231" s="32">
        <v>29</v>
      </c>
      <c r="E231" s="32">
        <v>83029</v>
      </c>
      <c r="F231" s="32">
        <v>9</v>
      </c>
      <c r="G231" s="32">
        <v>1</v>
      </c>
      <c r="H231" s="32">
        <v>3</v>
      </c>
      <c r="I231" s="32">
        <v>757.1</v>
      </c>
      <c r="J231" s="32">
        <v>40</v>
      </c>
      <c r="K231" s="32">
        <v>83</v>
      </c>
      <c r="L231" s="32" t="s">
        <v>9</v>
      </c>
      <c r="N231" s="54">
        <v>0.002433</v>
      </c>
      <c r="O231" s="32">
        <v>0.00193611</v>
      </c>
      <c r="P231" s="53">
        <f t="shared" si="3"/>
        <v>0.7957706535141801</v>
      </c>
      <c r="Q231" s="64">
        <v>1</v>
      </c>
      <c r="R231" s="65">
        <v>0</v>
      </c>
      <c r="S231" s="195">
        <v>1</v>
      </c>
      <c r="T231" s="65">
        <v>0</v>
      </c>
      <c r="U231" s="65">
        <v>0</v>
      </c>
      <c r="V231" s="32">
        <v>0</v>
      </c>
      <c r="W231" s="32">
        <v>0.002433</v>
      </c>
      <c r="X231" s="32">
        <v>0</v>
      </c>
      <c r="Y231" s="32">
        <v>0</v>
      </c>
      <c r="Z231" s="88">
        <v>0</v>
      </c>
      <c r="AA231" s="88">
        <v>0.007066259219999999</v>
      </c>
      <c r="AB231" s="88">
        <v>0</v>
      </c>
      <c r="AC231" s="88">
        <v>0</v>
      </c>
      <c r="AD231" s="88">
        <v>0.007066259219999999</v>
      </c>
      <c r="AE231" s="32">
        <v>1.023334</v>
      </c>
      <c r="AF231" s="89">
        <v>0.007231143312639479</v>
      </c>
      <c r="AG231" s="194">
        <v>2.9721098695599997</v>
      </c>
      <c r="AH231" s="95">
        <v>3.734882477049072</v>
      </c>
    </row>
    <row r="232" spans="1:34" ht="15">
      <c r="A232" s="32">
        <v>83</v>
      </c>
      <c r="B232" s="32" t="s">
        <v>428</v>
      </c>
      <c r="C232" s="32" t="s">
        <v>532</v>
      </c>
      <c r="D232" s="32">
        <v>30</v>
      </c>
      <c r="E232" s="32">
        <v>83030</v>
      </c>
      <c r="F232" s="32">
        <v>9</v>
      </c>
      <c r="G232" s="32">
        <v>1</v>
      </c>
      <c r="H232" s="32">
        <v>4</v>
      </c>
      <c r="I232" s="32">
        <v>1270.3</v>
      </c>
      <c r="J232" s="32">
        <v>4</v>
      </c>
      <c r="K232" s="32">
        <v>10</v>
      </c>
      <c r="L232" s="32" t="s">
        <v>215</v>
      </c>
      <c r="N232" s="54">
        <v>0.004167</v>
      </c>
      <c r="O232" s="32">
        <v>0.00324549</v>
      </c>
      <c r="P232" s="53">
        <f t="shared" si="3"/>
        <v>0.778855291576674</v>
      </c>
      <c r="Q232" s="64">
        <v>1</v>
      </c>
      <c r="R232" s="65">
        <v>1</v>
      </c>
      <c r="S232" s="65">
        <v>0</v>
      </c>
      <c r="T232" s="65">
        <v>0</v>
      </c>
      <c r="U232" s="65">
        <v>0</v>
      </c>
      <c r="V232" s="32">
        <v>0.004167</v>
      </c>
      <c r="W232" s="32">
        <v>0</v>
      </c>
      <c r="X232" s="32">
        <v>0</v>
      </c>
      <c r="Y232" s="32">
        <v>0</v>
      </c>
      <c r="Z232" s="88">
        <v>0.00243752832</v>
      </c>
      <c r="AA232" s="88">
        <v>0</v>
      </c>
      <c r="AB232" s="88">
        <v>0</v>
      </c>
      <c r="AC232" s="88">
        <v>0</v>
      </c>
      <c r="AD232" s="88">
        <v>0.00243752832</v>
      </c>
      <c r="AE232" s="32">
        <v>1.023334</v>
      </c>
      <c r="AF232" s="89">
        <v>0.0024944056058188798</v>
      </c>
      <c r="AG232" s="193">
        <v>0.59860945664</v>
      </c>
      <c r="AH232" s="95">
        <v>0.768575964128338</v>
      </c>
    </row>
    <row r="233" spans="1:34" ht="15">
      <c r="A233" s="32">
        <v>91</v>
      </c>
      <c r="B233" s="32" t="s">
        <v>540</v>
      </c>
      <c r="C233" s="32" t="s">
        <v>541</v>
      </c>
      <c r="D233" s="32">
        <v>1</v>
      </c>
      <c r="E233" s="32">
        <v>91001</v>
      </c>
      <c r="F233" s="32">
        <v>9</v>
      </c>
      <c r="G233" s="32">
        <v>2</v>
      </c>
      <c r="H233" s="32">
        <v>4</v>
      </c>
      <c r="I233" s="32">
        <v>468.1</v>
      </c>
      <c r="J233" s="32">
        <v>98</v>
      </c>
      <c r="K233" s="32">
        <v>98</v>
      </c>
      <c r="L233" s="32" t="s">
        <v>640</v>
      </c>
      <c r="N233" s="54">
        <v>0.003205</v>
      </c>
      <c r="O233" s="32">
        <v>0.00265179</v>
      </c>
      <c r="P233" s="53">
        <f t="shared" si="3"/>
        <v>0.8273915756630265</v>
      </c>
      <c r="Q233" s="64">
        <v>0</v>
      </c>
      <c r="R233" s="65">
        <v>0</v>
      </c>
      <c r="S233" s="65">
        <v>0</v>
      </c>
      <c r="T233" s="197">
        <v>1</v>
      </c>
      <c r="U233" s="65">
        <v>0</v>
      </c>
      <c r="V233" s="32">
        <v>0</v>
      </c>
      <c r="W233" s="32">
        <v>0</v>
      </c>
      <c r="X233" s="32">
        <v>0.003205</v>
      </c>
      <c r="Y233" s="32">
        <v>0</v>
      </c>
      <c r="Z233" s="88">
        <v>0</v>
      </c>
      <c r="AA233" s="88">
        <v>0</v>
      </c>
      <c r="AB233" s="88">
        <v>0.00094166105</v>
      </c>
      <c r="AC233" s="88">
        <v>0</v>
      </c>
      <c r="AD233" s="88">
        <v>0.00094166105</v>
      </c>
      <c r="AE233" s="32">
        <v>1.023334</v>
      </c>
      <c r="AF233" s="89">
        <v>0.0009636337689406999</v>
      </c>
      <c r="AG233" s="196">
        <v>0.30066576254</v>
      </c>
      <c r="AH233" s="95">
        <v>0.36338992489627764</v>
      </c>
    </row>
    <row r="234" spans="1:34" ht="15">
      <c r="A234" s="32">
        <v>91</v>
      </c>
      <c r="B234" s="32" t="s">
        <v>540</v>
      </c>
      <c r="C234" s="32" t="s">
        <v>541</v>
      </c>
      <c r="D234" s="32">
        <v>2</v>
      </c>
      <c r="E234" s="32">
        <v>91002</v>
      </c>
      <c r="F234" s="32">
        <v>9</v>
      </c>
      <c r="G234" s="32">
        <v>1</v>
      </c>
      <c r="H234" s="32">
        <v>3</v>
      </c>
      <c r="I234" s="32">
        <v>1227</v>
      </c>
      <c r="J234" s="32">
        <v>40</v>
      </c>
      <c r="K234" s="32">
        <v>80</v>
      </c>
      <c r="L234" s="32" t="s">
        <v>9</v>
      </c>
      <c r="N234" s="54">
        <v>0.001466</v>
      </c>
      <c r="O234" s="32">
        <v>0.0011418</v>
      </c>
      <c r="P234" s="53">
        <f t="shared" si="3"/>
        <v>0.7788540245566167</v>
      </c>
      <c r="Q234" s="64">
        <v>1</v>
      </c>
      <c r="R234" s="65">
        <v>1</v>
      </c>
      <c r="S234" s="65">
        <v>0</v>
      </c>
      <c r="T234" s="65">
        <v>0</v>
      </c>
      <c r="U234" s="65">
        <v>0</v>
      </c>
      <c r="V234" s="32">
        <v>0.001466</v>
      </c>
      <c r="W234" s="32">
        <v>0</v>
      </c>
      <c r="X234" s="32">
        <v>0</v>
      </c>
      <c r="Y234" s="32">
        <v>0</v>
      </c>
      <c r="Z234" s="88">
        <v>0.0008575513600000001</v>
      </c>
      <c r="AA234" s="88">
        <v>0</v>
      </c>
      <c r="AB234" s="88">
        <v>0</v>
      </c>
      <c r="AC234" s="88">
        <v>0</v>
      </c>
      <c r="AD234" s="88">
        <v>0.0008575513600000001</v>
      </c>
      <c r="AE234" s="32">
        <v>1.023334</v>
      </c>
      <c r="AF234" s="89">
        <v>0.0008775614634342401</v>
      </c>
      <c r="AG234" s="193">
        <v>0.5986094566400001</v>
      </c>
      <c r="AH234" s="95">
        <v>0.7685772144283062</v>
      </c>
    </row>
    <row r="235" spans="1:34" ht="15">
      <c r="A235" s="32">
        <v>91</v>
      </c>
      <c r="B235" s="32" t="s">
        <v>540</v>
      </c>
      <c r="C235" s="32" t="s">
        <v>541</v>
      </c>
      <c r="D235" s="32">
        <v>3</v>
      </c>
      <c r="E235" s="32">
        <v>91003</v>
      </c>
      <c r="F235" s="32">
        <v>9</v>
      </c>
      <c r="G235" s="32">
        <v>1</v>
      </c>
      <c r="H235" s="32">
        <v>3</v>
      </c>
      <c r="I235" s="32">
        <v>1686.1</v>
      </c>
      <c r="J235" s="32">
        <v>40</v>
      </c>
      <c r="K235" s="32">
        <v>80</v>
      </c>
      <c r="L235" s="32" t="s">
        <v>9</v>
      </c>
      <c r="N235" s="54">
        <v>0.001466</v>
      </c>
      <c r="O235" s="32">
        <v>0.00111646</v>
      </c>
      <c r="P235" s="53">
        <f t="shared" si="3"/>
        <v>0.7615688949522509</v>
      </c>
      <c r="Q235" s="64">
        <v>1</v>
      </c>
      <c r="R235" s="65">
        <v>1</v>
      </c>
      <c r="S235" s="65">
        <v>0</v>
      </c>
      <c r="T235" s="65">
        <v>0</v>
      </c>
      <c r="U235" s="65">
        <v>0</v>
      </c>
      <c r="V235" s="32">
        <v>0.001466</v>
      </c>
      <c r="W235" s="32">
        <v>0</v>
      </c>
      <c r="X235" s="32">
        <v>0</v>
      </c>
      <c r="Y235" s="32">
        <v>0</v>
      </c>
      <c r="Z235" s="88">
        <v>0.0008575513600000001</v>
      </c>
      <c r="AA235" s="88">
        <v>0</v>
      </c>
      <c r="AB235" s="88">
        <v>0</v>
      </c>
      <c r="AC235" s="88">
        <v>0</v>
      </c>
      <c r="AD235" s="88">
        <v>0.0008575513600000001</v>
      </c>
      <c r="AE235" s="32">
        <v>1.023334</v>
      </c>
      <c r="AF235" s="89">
        <v>0.0008775614634342401</v>
      </c>
      <c r="AG235" s="193">
        <v>0.5986094566400001</v>
      </c>
      <c r="AH235" s="95">
        <v>0.7860214100229657</v>
      </c>
    </row>
    <row r="236" spans="1:34" ht="15">
      <c r="A236" s="32">
        <v>91</v>
      </c>
      <c r="B236" s="32" t="s">
        <v>540</v>
      </c>
      <c r="C236" s="32" t="s">
        <v>541</v>
      </c>
      <c r="D236" s="32">
        <v>4</v>
      </c>
      <c r="E236" s="32">
        <v>91004</v>
      </c>
      <c r="F236" s="32">
        <v>9</v>
      </c>
      <c r="G236" s="32">
        <v>1</v>
      </c>
      <c r="H236" s="32">
        <v>2</v>
      </c>
      <c r="I236" s="32">
        <v>1011.9</v>
      </c>
      <c r="J236" s="32">
        <v>40</v>
      </c>
      <c r="K236" s="32">
        <v>80</v>
      </c>
      <c r="L236" s="32" t="s">
        <v>9</v>
      </c>
      <c r="N236" s="54">
        <v>0.005959</v>
      </c>
      <c r="O236" s="32">
        <v>0.0046412</v>
      </c>
      <c r="P236" s="53">
        <f t="shared" si="3"/>
        <v>0.778855512669911</v>
      </c>
      <c r="Q236" s="64">
        <v>1</v>
      </c>
      <c r="R236" s="65">
        <v>1</v>
      </c>
      <c r="S236" s="65">
        <v>0</v>
      </c>
      <c r="T236" s="65">
        <v>0</v>
      </c>
      <c r="U236" s="65">
        <v>0</v>
      </c>
      <c r="V236" s="32">
        <v>0.005959</v>
      </c>
      <c r="W236" s="32">
        <v>0</v>
      </c>
      <c r="X236" s="32">
        <v>0</v>
      </c>
      <c r="Y236" s="32">
        <v>0</v>
      </c>
      <c r="Z236" s="88">
        <v>0.00348577664</v>
      </c>
      <c r="AA236" s="88">
        <v>0</v>
      </c>
      <c r="AB236" s="88">
        <v>0</v>
      </c>
      <c r="AC236" s="88">
        <v>0</v>
      </c>
      <c r="AD236" s="88">
        <v>0.00348577664</v>
      </c>
      <c r="AE236" s="32">
        <v>1.023334</v>
      </c>
      <c r="AF236" s="89">
        <v>0.00356711375211776</v>
      </c>
      <c r="AG236" s="193">
        <v>0.59860945664</v>
      </c>
      <c r="AH236" s="95">
        <v>0.76857574595315</v>
      </c>
    </row>
    <row r="237" spans="1:34" ht="15">
      <c r="A237" s="32">
        <v>91</v>
      </c>
      <c r="B237" s="32" t="s">
        <v>540</v>
      </c>
      <c r="C237" s="32" t="s">
        <v>541</v>
      </c>
      <c r="D237" s="32">
        <v>5</v>
      </c>
      <c r="E237" s="32">
        <v>91005</v>
      </c>
      <c r="F237" s="32">
        <v>9</v>
      </c>
      <c r="G237" s="32">
        <v>2</v>
      </c>
      <c r="H237" s="32">
        <v>3</v>
      </c>
      <c r="I237" s="32">
        <v>20.2</v>
      </c>
      <c r="J237" s="32">
        <v>98</v>
      </c>
      <c r="K237" s="32">
        <v>98</v>
      </c>
      <c r="L237" s="32" t="s">
        <v>640</v>
      </c>
      <c r="N237" s="54">
        <v>0.001466</v>
      </c>
      <c r="O237" s="32">
        <v>0.00190569</v>
      </c>
      <c r="P237" s="53">
        <f t="shared" si="3"/>
        <v>1.2999249658935879</v>
      </c>
      <c r="Q237" s="64">
        <v>0</v>
      </c>
      <c r="R237" s="65">
        <v>0</v>
      </c>
      <c r="S237" s="65">
        <v>0</v>
      </c>
      <c r="T237" s="65">
        <v>0</v>
      </c>
      <c r="U237" s="65">
        <v>1</v>
      </c>
      <c r="V237" s="32">
        <v>0</v>
      </c>
      <c r="W237" s="32">
        <v>0</v>
      </c>
      <c r="X237" s="32">
        <v>0</v>
      </c>
      <c r="Y237" s="32">
        <v>0.001466</v>
      </c>
      <c r="Z237" s="88">
        <v>0</v>
      </c>
      <c r="AA237" s="88">
        <v>0</v>
      </c>
      <c r="AB237" s="88">
        <v>0</v>
      </c>
      <c r="AC237" s="88">
        <v>0.0015651895600000002</v>
      </c>
      <c r="AD237" s="88">
        <v>0.0015651895600000002</v>
      </c>
      <c r="AE237" s="32">
        <v>1.023334</v>
      </c>
      <c r="AF237" s="89">
        <v>0.00160171169319304</v>
      </c>
      <c r="AG237" s="193">
        <v>1.0925727784400001</v>
      </c>
      <c r="AH237" s="95">
        <v>0.8404891106072027</v>
      </c>
    </row>
    <row r="238" spans="1:34" ht="15">
      <c r="A238" s="32">
        <v>91</v>
      </c>
      <c r="B238" s="32" t="s">
        <v>540</v>
      </c>
      <c r="C238" s="32" t="s">
        <v>541</v>
      </c>
      <c r="D238" s="32">
        <v>6</v>
      </c>
      <c r="E238" s="32">
        <v>91006</v>
      </c>
      <c r="F238" s="32">
        <v>9</v>
      </c>
      <c r="G238" s="32">
        <v>1</v>
      </c>
      <c r="H238" s="32">
        <v>2</v>
      </c>
      <c r="I238" s="32">
        <v>85.5</v>
      </c>
      <c r="J238" s="32">
        <v>40</v>
      </c>
      <c r="K238" s="32">
        <v>80</v>
      </c>
      <c r="L238" s="32" t="s">
        <v>9</v>
      </c>
      <c r="N238" s="54">
        <v>0.005959</v>
      </c>
      <c r="O238" s="32">
        <v>0.00672323</v>
      </c>
      <c r="P238" s="53">
        <f t="shared" si="3"/>
        <v>1.12824802819265</v>
      </c>
      <c r="Q238" s="64">
        <v>0</v>
      </c>
      <c r="R238" s="65">
        <v>0</v>
      </c>
      <c r="S238" s="65">
        <v>0</v>
      </c>
      <c r="T238" s="65">
        <v>0</v>
      </c>
      <c r="U238" s="65">
        <v>1</v>
      </c>
      <c r="V238" s="32">
        <v>0</v>
      </c>
      <c r="W238" s="32">
        <v>0</v>
      </c>
      <c r="X238" s="32">
        <v>0</v>
      </c>
      <c r="Y238" s="32">
        <v>0.005959</v>
      </c>
      <c r="Z238" s="88">
        <v>0</v>
      </c>
      <c r="AA238" s="88">
        <v>0</v>
      </c>
      <c r="AB238" s="88">
        <v>0</v>
      </c>
      <c r="AC238" s="88">
        <v>0.00636218594</v>
      </c>
      <c r="AD238" s="88">
        <v>0.00636218594</v>
      </c>
      <c r="AE238" s="32">
        <v>1.023334</v>
      </c>
      <c r="AF238" s="89">
        <v>0.006510641186723959</v>
      </c>
      <c r="AG238" s="193">
        <v>1.09257277844</v>
      </c>
      <c r="AH238" s="95">
        <v>0.968379958252798</v>
      </c>
    </row>
    <row r="239" spans="1:34" ht="15">
      <c r="A239" s="32">
        <v>91</v>
      </c>
      <c r="B239" s="32" t="s">
        <v>540</v>
      </c>
      <c r="C239" s="32" t="s">
        <v>541</v>
      </c>
      <c r="D239" s="32">
        <v>7</v>
      </c>
      <c r="E239" s="32">
        <v>91007</v>
      </c>
      <c r="F239" s="32">
        <v>9</v>
      </c>
      <c r="G239" s="32">
        <v>1</v>
      </c>
      <c r="H239" s="32">
        <v>3</v>
      </c>
      <c r="I239" s="32">
        <v>368.9</v>
      </c>
      <c r="J239" s="32">
        <v>40</v>
      </c>
      <c r="K239" s="32">
        <v>80</v>
      </c>
      <c r="L239" s="32" t="s">
        <v>9</v>
      </c>
      <c r="N239" s="54">
        <v>0.001466</v>
      </c>
      <c r="O239" s="32">
        <v>0.00127111</v>
      </c>
      <c r="P239" s="53">
        <f t="shared" si="3"/>
        <v>0.8670600272851295</v>
      </c>
      <c r="Q239" s="64">
        <v>1</v>
      </c>
      <c r="R239" s="65">
        <v>1</v>
      </c>
      <c r="S239" s="65">
        <v>0</v>
      </c>
      <c r="T239" s="65">
        <v>0</v>
      </c>
      <c r="U239" s="65">
        <v>0</v>
      </c>
      <c r="V239" s="32">
        <v>0.001466</v>
      </c>
      <c r="W239" s="32">
        <v>0</v>
      </c>
      <c r="X239" s="32">
        <v>0</v>
      </c>
      <c r="Y239" s="32">
        <v>0</v>
      </c>
      <c r="Z239" s="88">
        <v>0.0008575513600000001</v>
      </c>
      <c r="AA239" s="88">
        <v>0</v>
      </c>
      <c r="AB239" s="88">
        <v>0</v>
      </c>
      <c r="AC239" s="88">
        <v>0</v>
      </c>
      <c r="AD239" s="88">
        <v>0.0008575513600000001</v>
      </c>
      <c r="AE239" s="32">
        <v>1.023334</v>
      </c>
      <c r="AF239" s="89">
        <v>0.0008775614634342401</v>
      </c>
      <c r="AG239" s="193">
        <v>0.5986094566400001</v>
      </c>
      <c r="AH239" s="95">
        <v>0.6903898666789186</v>
      </c>
    </row>
    <row r="240" spans="1:34" ht="15">
      <c r="A240" s="32">
        <v>91</v>
      </c>
      <c r="B240" s="32" t="s">
        <v>540</v>
      </c>
      <c r="C240" s="32" t="s">
        <v>541</v>
      </c>
      <c r="D240" s="32">
        <v>8</v>
      </c>
      <c r="E240" s="32">
        <v>91008</v>
      </c>
      <c r="F240" s="32">
        <v>9</v>
      </c>
      <c r="G240" s="32">
        <v>1</v>
      </c>
      <c r="H240" s="32">
        <v>4</v>
      </c>
      <c r="I240" s="32">
        <v>4.4</v>
      </c>
      <c r="J240" s="32">
        <v>40</v>
      </c>
      <c r="K240" s="32">
        <v>80</v>
      </c>
      <c r="L240" s="32" t="s">
        <v>9</v>
      </c>
      <c r="N240" s="54">
        <v>0.003205</v>
      </c>
      <c r="O240" s="32">
        <v>0.00513088</v>
      </c>
      <c r="P240" s="53">
        <f t="shared" si="3"/>
        <v>1.6008985959438378</v>
      </c>
      <c r="Q240" s="64">
        <v>0</v>
      </c>
      <c r="R240" s="65">
        <v>0</v>
      </c>
      <c r="S240" s="65">
        <v>0</v>
      </c>
      <c r="T240" s="65">
        <v>0</v>
      </c>
      <c r="U240" s="65">
        <v>1</v>
      </c>
      <c r="V240" s="32">
        <v>0</v>
      </c>
      <c r="W240" s="32">
        <v>0</v>
      </c>
      <c r="X240" s="32">
        <v>0</v>
      </c>
      <c r="Y240" s="32">
        <v>0.003205</v>
      </c>
      <c r="Z240" s="88">
        <v>0</v>
      </c>
      <c r="AA240" s="88">
        <v>0</v>
      </c>
      <c r="AB240" s="88">
        <v>0</v>
      </c>
      <c r="AC240" s="88">
        <v>0.0034218503000000003</v>
      </c>
      <c r="AD240" s="88">
        <v>0.0034218503000000003</v>
      </c>
      <c r="AE240" s="32">
        <v>1.023334</v>
      </c>
      <c r="AF240" s="89">
        <v>0.0035016957549002</v>
      </c>
      <c r="AG240" s="193">
        <v>1.0925727784400001</v>
      </c>
      <c r="AH240" s="95">
        <v>0.6824746934054587</v>
      </c>
    </row>
    <row r="241" spans="1:34" ht="15">
      <c r="A241" s="32">
        <v>91</v>
      </c>
      <c r="B241" s="32" t="s">
        <v>540</v>
      </c>
      <c r="C241" s="32" t="s">
        <v>541</v>
      </c>
      <c r="D241" s="32">
        <v>9</v>
      </c>
      <c r="E241" s="32">
        <v>91009</v>
      </c>
      <c r="F241" s="32">
        <v>9</v>
      </c>
      <c r="G241" s="32">
        <v>1</v>
      </c>
      <c r="H241" s="32">
        <v>1</v>
      </c>
      <c r="I241" s="32">
        <v>143.2</v>
      </c>
      <c r="J241" s="32">
        <v>40</v>
      </c>
      <c r="K241" s="32">
        <v>83</v>
      </c>
      <c r="L241" s="32" t="s">
        <v>9</v>
      </c>
      <c r="N241" s="54">
        <v>0.005959</v>
      </c>
      <c r="O241" s="32">
        <v>0.00607186</v>
      </c>
      <c r="P241" s="53">
        <f t="shared" si="3"/>
        <v>1.0189394193656653</v>
      </c>
      <c r="Q241" s="64">
        <v>1</v>
      </c>
      <c r="R241" s="65">
        <v>0</v>
      </c>
      <c r="S241" s="195">
        <v>1</v>
      </c>
      <c r="T241" s="65">
        <v>0</v>
      </c>
      <c r="U241" s="65">
        <v>0</v>
      </c>
      <c r="V241" s="32">
        <v>0</v>
      </c>
      <c r="W241" s="32">
        <v>0.005959</v>
      </c>
      <c r="X241" s="32">
        <v>0</v>
      </c>
      <c r="Y241" s="32">
        <v>0</v>
      </c>
      <c r="Z241" s="88">
        <v>0</v>
      </c>
      <c r="AA241" s="88">
        <v>0.01730696206</v>
      </c>
      <c r="AB241" s="88">
        <v>0</v>
      </c>
      <c r="AC241" s="88">
        <v>0</v>
      </c>
      <c r="AD241" s="88">
        <v>0.01730696206</v>
      </c>
      <c r="AE241" s="32">
        <v>1.023334</v>
      </c>
      <c r="AF241" s="89">
        <v>0.01771080271270804</v>
      </c>
      <c r="AG241" s="194">
        <v>2.97210986956</v>
      </c>
      <c r="AH241" s="95">
        <v>2.9168661189006397</v>
      </c>
    </row>
    <row r="242" spans="1:34" ht="15">
      <c r="A242" s="32">
        <v>91</v>
      </c>
      <c r="B242" s="32" t="s">
        <v>540</v>
      </c>
      <c r="C242" s="32" t="s">
        <v>541</v>
      </c>
      <c r="D242" s="32">
        <v>10</v>
      </c>
      <c r="E242" s="32">
        <v>91010</v>
      </c>
      <c r="F242" s="32">
        <v>9</v>
      </c>
      <c r="G242" s="32">
        <v>1</v>
      </c>
      <c r="H242" s="32">
        <v>3</v>
      </c>
      <c r="I242" s="32">
        <v>239.4</v>
      </c>
      <c r="J242" s="32">
        <v>40</v>
      </c>
      <c r="K242" s="32">
        <v>80</v>
      </c>
      <c r="L242" s="32" t="s">
        <v>9</v>
      </c>
      <c r="N242" s="54">
        <v>0.001466</v>
      </c>
      <c r="O242" s="32">
        <v>0.00136311</v>
      </c>
      <c r="P242" s="53">
        <f t="shared" si="3"/>
        <v>0.9298158253751705</v>
      </c>
      <c r="Q242" s="64">
        <v>0</v>
      </c>
      <c r="R242" s="65">
        <v>0</v>
      </c>
      <c r="S242" s="65">
        <v>0</v>
      </c>
      <c r="T242" s="197">
        <v>1</v>
      </c>
      <c r="U242" s="65">
        <v>0</v>
      </c>
      <c r="V242" s="32">
        <v>0</v>
      </c>
      <c r="W242" s="32">
        <v>0</v>
      </c>
      <c r="X242" s="32">
        <v>0.001466</v>
      </c>
      <c r="Y242" s="32">
        <v>0</v>
      </c>
      <c r="Z242" s="88">
        <v>0</v>
      </c>
      <c r="AA242" s="88">
        <v>0</v>
      </c>
      <c r="AB242" s="88">
        <v>0.00043072546</v>
      </c>
      <c r="AC242" s="88">
        <v>0</v>
      </c>
      <c r="AD242" s="88">
        <v>0.00043072546</v>
      </c>
      <c r="AE242" s="32">
        <v>1.023334</v>
      </c>
      <c r="AF242" s="89">
        <v>0.00044077600788364</v>
      </c>
      <c r="AG242" s="196">
        <v>0.30066576254</v>
      </c>
      <c r="AH242" s="95">
        <v>0.323360556289397</v>
      </c>
    </row>
    <row r="243" spans="1:34" ht="15">
      <c r="A243" s="32">
        <v>91</v>
      </c>
      <c r="B243" s="32" t="s">
        <v>540</v>
      </c>
      <c r="C243" s="32" t="s">
        <v>541</v>
      </c>
      <c r="D243" s="32">
        <v>11</v>
      </c>
      <c r="E243" s="32">
        <v>91011</v>
      </c>
      <c r="F243" s="32">
        <v>9</v>
      </c>
      <c r="G243" s="32">
        <v>1</v>
      </c>
      <c r="H243" s="32">
        <v>4</v>
      </c>
      <c r="I243" s="32">
        <v>529.3</v>
      </c>
      <c r="J243" s="32">
        <v>99</v>
      </c>
      <c r="K243" s="32">
        <v>99</v>
      </c>
      <c r="L243" s="32" t="s">
        <v>641</v>
      </c>
      <c r="N243" s="54">
        <v>0.003205</v>
      </c>
      <c r="O243" s="32">
        <v>0.00265179</v>
      </c>
      <c r="P243" s="53">
        <f t="shared" si="3"/>
        <v>0.8273915756630265</v>
      </c>
      <c r="Q243" s="64">
        <v>0</v>
      </c>
      <c r="R243" s="65">
        <v>0</v>
      </c>
      <c r="S243" s="65">
        <v>0</v>
      </c>
      <c r="T243" s="197">
        <v>1</v>
      </c>
      <c r="U243" s="65">
        <v>0</v>
      </c>
      <c r="V243" s="32">
        <v>0</v>
      </c>
      <c r="W243" s="32">
        <v>0</v>
      </c>
      <c r="X243" s="32">
        <v>0.003205</v>
      </c>
      <c r="Y243" s="32">
        <v>0</v>
      </c>
      <c r="Z243" s="88">
        <v>0</v>
      </c>
      <c r="AA243" s="88">
        <v>0</v>
      </c>
      <c r="AB243" s="88">
        <v>0.00094166105</v>
      </c>
      <c r="AC243" s="88">
        <v>0</v>
      </c>
      <c r="AD243" s="88">
        <v>0.00094166105</v>
      </c>
      <c r="AE243" s="32">
        <v>1.023334</v>
      </c>
      <c r="AF243" s="89">
        <v>0.0009636337689406999</v>
      </c>
      <c r="AG243" s="196">
        <v>0.30066576254</v>
      </c>
      <c r="AH243" s="95">
        <v>0.36338992489627764</v>
      </c>
    </row>
    <row r="244" spans="1:34" ht="15">
      <c r="A244" s="32">
        <v>91</v>
      </c>
      <c r="B244" s="32" t="s">
        <v>540</v>
      </c>
      <c r="C244" s="32" t="s">
        <v>541</v>
      </c>
      <c r="D244" s="32">
        <v>12</v>
      </c>
      <c r="E244" s="32">
        <v>91012</v>
      </c>
      <c r="F244" s="32">
        <v>9</v>
      </c>
      <c r="G244" s="32">
        <v>1</v>
      </c>
      <c r="H244" s="32">
        <v>4</v>
      </c>
      <c r="I244" s="32">
        <v>39.5</v>
      </c>
      <c r="J244" s="32">
        <v>40</v>
      </c>
      <c r="K244" s="32">
        <v>80</v>
      </c>
      <c r="L244" s="32" t="s">
        <v>9</v>
      </c>
      <c r="N244" s="54">
        <v>0.003205</v>
      </c>
      <c r="O244" s="32">
        <v>0.00416626</v>
      </c>
      <c r="P244" s="53">
        <f t="shared" si="3"/>
        <v>1.2999251170046802</v>
      </c>
      <c r="Q244" s="64">
        <v>0</v>
      </c>
      <c r="R244" s="65">
        <v>0</v>
      </c>
      <c r="S244" s="65">
        <v>0</v>
      </c>
      <c r="T244" s="65">
        <v>0</v>
      </c>
      <c r="U244" s="65">
        <v>1</v>
      </c>
      <c r="V244" s="32">
        <v>0</v>
      </c>
      <c r="W244" s="32">
        <v>0</v>
      </c>
      <c r="X244" s="32">
        <v>0</v>
      </c>
      <c r="Y244" s="32">
        <v>0.003205</v>
      </c>
      <c r="Z244" s="88">
        <v>0</v>
      </c>
      <c r="AA244" s="88">
        <v>0</v>
      </c>
      <c r="AB244" s="88">
        <v>0</v>
      </c>
      <c r="AC244" s="88">
        <v>0.0034218503000000003</v>
      </c>
      <c r="AD244" s="88">
        <v>0.0034218503000000003</v>
      </c>
      <c r="AE244" s="32">
        <v>1.023334</v>
      </c>
      <c r="AF244" s="89">
        <v>0.0035016957549002</v>
      </c>
      <c r="AG244" s="193">
        <v>1.0925727784400001</v>
      </c>
      <c r="AH244" s="95">
        <v>0.8404890129037075</v>
      </c>
    </row>
    <row r="245" spans="1:34" ht="15">
      <c r="A245" s="32">
        <v>91</v>
      </c>
      <c r="B245" s="32" t="s">
        <v>540</v>
      </c>
      <c r="C245" s="32" t="s">
        <v>541</v>
      </c>
      <c r="D245" s="32">
        <v>13</v>
      </c>
      <c r="E245" s="32">
        <v>91013</v>
      </c>
      <c r="F245" s="32">
        <v>9</v>
      </c>
      <c r="G245" s="32">
        <v>1</v>
      </c>
      <c r="H245" s="32">
        <v>3</v>
      </c>
      <c r="I245" s="32">
        <v>514.9</v>
      </c>
      <c r="J245" s="32">
        <v>40</v>
      </c>
      <c r="K245" s="32">
        <v>80</v>
      </c>
      <c r="L245" s="32" t="s">
        <v>9</v>
      </c>
      <c r="N245" s="54">
        <v>0.001466</v>
      </c>
      <c r="O245" s="32">
        <v>0.00121296</v>
      </c>
      <c r="P245" s="53">
        <f t="shared" si="3"/>
        <v>0.827394270122783</v>
      </c>
      <c r="Q245" s="64">
        <v>1</v>
      </c>
      <c r="R245" s="65">
        <v>1</v>
      </c>
      <c r="S245" s="65">
        <v>0</v>
      </c>
      <c r="T245" s="65">
        <v>0</v>
      </c>
      <c r="U245" s="65">
        <v>0</v>
      </c>
      <c r="V245" s="32">
        <v>0.001466</v>
      </c>
      <c r="W245" s="32">
        <v>0</v>
      </c>
      <c r="X245" s="32">
        <v>0</v>
      </c>
      <c r="Y245" s="32">
        <v>0</v>
      </c>
      <c r="Z245" s="88">
        <v>0.0008575513600000001</v>
      </c>
      <c r="AA245" s="88">
        <v>0</v>
      </c>
      <c r="AB245" s="88">
        <v>0</v>
      </c>
      <c r="AC245" s="88">
        <v>0</v>
      </c>
      <c r="AD245" s="88">
        <v>0.0008575513600000001</v>
      </c>
      <c r="AE245" s="32">
        <v>1.023334</v>
      </c>
      <c r="AF245" s="89">
        <v>0.0008775614634342401</v>
      </c>
      <c r="AG245" s="193">
        <v>0.5986094566400001</v>
      </c>
      <c r="AH245" s="95">
        <v>0.7234875539459176</v>
      </c>
    </row>
    <row r="246" spans="1:34" ht="15">
      <c r="A246" s="32">
        <v>91</v>
      </c>
      <c r="B246" s="32" t="s">
        <v>540</v>
      </c>
      <c r="C246" s="32" t="s">
        <v>541</v>
      </c>
      <c r="D246" s="32">
        <v>14</v>
      </c>
      <c r="E246" s="32">
        <v>91014</v>
      </c>
      <c r="F246" s="32">
        <v>9</v>
      </c>
      <c r="G246" s="32">
        <v>1</v>
      </c>
      <c r="H246" s="32">
        <v>3</v>
      </c>
      <c r="I246" s="32">
        <v>383.4</v>
      </c>
      <c r="J246" s="32">
        <v>40</v>
      </c>
      <c r="K246" s="32">
        <v>83</v>
      </c>
      <c r="L246" s="32" t="s">
        <v>9</v>
      </c>
      <c r="N246" s="54">
        <v>0.001466</v>
      </c>
      <c r="O246" s="32">
        <v>0.00127111</v>
      </c>
      <c r="P246" s="53">
        <f t="shared" si="3"/>
        <v>0.8670600272851295</v>
      </c>
      <c r="Q246" s="64">
        <v>1</v>
      </c>
      <c r="R246" s="65">
        <v>0</v>
      </c>
      <c r="S246" s="195">
        <v>1</v>
      </c>
      <c r="T246" s="65">
        <v>0</v>
      </c>
      <c r="U246" s="65">
        <v>0</v>
      </c>
      <c r="V246" s="32">
        <v>0</v>
      </c>
      <c r="W246" s="32">
        <v>0.001466</v>
      </c>
      <c r="X246" s="32">
        <v>0</v>
      </c>
      <c r="Y246" s="32">
        <v>0</v>
      </c>
      <c r="Z246" s="88">
        <v>0</v>
      </c>
      <c r="AA246" s="88">
        <v>0.00425776244</v>
      </c>
      <c r="AB246" s="88">
        <v>0</v>
      </c>
      <c r="AC246" s="88">
        <v>0</v>
      </c>
      <c r="AD246" s="88">
        <v>0.00425776244</v>
      </c>
      <c r="AE246" s="32">
        <v>1.023334</v>
      </c>
      <c r="AF246" s="89">
        <v>0.00435711306877496</v>
      </c>
      <c r="AG246" s="194">
        <v>2.9721098695599997</v>
      </c>
      <c r="AH246" s="95">
        <v>3.4278017392475553</v>
      </c>
    </row>
    <row r="247" spans="1:34" ht="15">
      <c r="A247" s="32">
        <v>91</v>
      </c>
      <c r="B247" s="32" t="s">
        <v>540</v>
      </c>
      <c r="C247" s="32" t="s">
        <v>541</v>
      </c>
      <c r="D247" s="32">
        <v>15</v>
      </c>
      <c r="E247" s="32">
        <v>91015</v>
      </c>
      <c r="F247" s="32">
        <v>9</v>
      </c>
      <c r="G247" s="32">
        <v>1</v>
      </c>
      <c r="H247" s="32">
        <v>3</v>
      </c>
      <c r="I247" s="32">
        <v>216.3</v>
      </c>
      <c r="J247" s="32">
        <v>40</v>
      </c>
      <c r="K247" s="32">
        <v>80</v>
      </c>
      <c r="L247" s="32" t="s">
        <v>9</v>
      </c>
      <c r="N247" s="54">
        <v>0.001466</v>
      </c>
      <c r="O247" s="32">
        <v>0.00136311</v>
      </c>
      <c r="P247" s="53">
        <f t="shared" si="3"/>
        <v>0.9298158253751705</v>
      </c>
      <c r="Q247" s="64">
        <v>0</v>
      </c>
      <c r="R247" s="65">
        <v>0</v>
      </c>
      <c r="S247" s="65">
        <v>0</v>
      </c>
      <c r="T247" s="197">
        <v>1</v>
      </c>
      <c r="U247" s="65">
        <v>0</v>
      </c>
      <c r="V247" s="32">
        <v>0</v>
      </c>
      <c r="W247" s="32">
        <v>0</v>
      </c>
      <c r="X247" s="32">
        <v>0.001466</v>
      </c>
      <c r="Y247" s="32">
        <v>0</v>
      </c>
      <c r="Z247" s="88">
        <v>0</v>
      </c>
      <c r="AA247" s="88">
        <v>0</v>
      </c>
      <c r="AB247" s="88">
        <v>0.00043072546</v>
      </c>
      <c r="AC247" s="88">
        <v>0</v>
      </c>
      <c r="AD247" s="88">
        <v>0.00043072546</v>
      </c>
      <c r="AE247" s="32">
        <v>1.023334</v>
      </c>
      <c r="AF247" s="89">
        <v>0.00044077600788364</v>
      </c>
      <c r="AG247" s="196">
        <v>0.30066576254</v>
      </c>
      <c r="AH247" s="95">
        <v>0.323360556289397</v>
      </c>
    </row>
    <row r="248" spans="1:34" ht="15">
      <c r="A248" s="32">
        <v>91</v>
      </c>
      <c r="B248" s="32" t="s">
        <v>540</v>
      </c>
      <c r="C248" s="32" t="s">
        <v>541</v>
      </c>
      <c r="D248" s="32">
        <v>16</v>
      </c>
      <c r="E248" s="32">
        <v>91016</v>
      </c>
      <c r="F248" s="32">
        <v>9</v>
      </c>
      <c r="G248" s="32">
        <v>1</v>
      </c>
      <c r="H248" s="32">
        <v>2</v>
      </c>
      <c r="I248" s="32">
        <v>457.3</v>
      </c>
      <c r="J248" s="32">
        <v>40</v>
      </c>
      <c r="K248" s="32">
        <v>80</v>
      </c>
      <c r="L248" s="32" t="s">
        <v>9</v>
      </c>
      <c r="N248" s="54">
        <v>0.005959</v>
      </c>
      <c r="O248" s="32">
        <v>0.00493042</v>
      </c>
      <c r="P248" s="53">
        <f t="shared" si="3"/>
        <v>0.8273905017620405</v>
      </c>
      <c r="Q248" s="64">
        <v>1</v>
      </c>
      <c r="R248" s="65">
        <v>1</v>
      </c>
      <c r="S248" s="65">
        <v>0</v>
      </c>
      <c r="T248" s="65">
        <v>0</v>
      </c>
      <c r="U248" s="65">
        <v>0</v>
      </c>
      <c r="V248" s="32">
        <v>0.005959</v>
      </c>
      <c r="W248" s="32">
        <v>0</v>
      </c>
      <c r="X248" s="32">
        <v>0</v>
      </c>
      <c r="Y248" s="32">
        <v>0</v>
      </c>
      <c r="Z248" s="88">
        <v>0.00348577664</v>
      </c>
      <c r="AA248" s="88">
        <v>0</v>
      </c>
      <c r="AB248" s="88">
        <v>0</v>
      </c>
      <c r="AC248" s="88">
        <v>0</v>
      </c>
      <c r="AD248" s="88">
        <v>0.00348577664</v>
      </c>
      <c r="AE248" s="32">
        <v>1.023334</v>
      </c>
      <c r="AF248" s="89">
        <v>0.00356711375211776</v>
      </c>
      <c r="AG248" s="193">
        <v>0.59860945664</v>
      </c>
      <c r="AH248" s="95">
        <v>0.7234908490793401</v>
      </c>
    </row>
    <row r="249" spans="1:34" ht="15">
      <c r="A249" s="32">
        <v>91</v>
      </c>
      <c r="B249" s="32" t="s">
        <v>540</v>
      </c>
      <c r="C249" s="32" t="s">
        <v>541</v>
      </c>
      <c r="D249" s="32">
        <v>17</v>
      </c>
      <c r="E249" s="32">
        <v>91017</v>
      </c>
      <c r="F249" s="32">
        <v>9</v>
      </c>
      <c r="G249" s="32">
        <v>1</v>
      </c>
      <c r="H249" s="32">
        <v>3</v>
      </c>
      <c r="I249" s="32">
        <v>138.8</v>
      </c>
      <c r="J249" s="32">
        <v>40</v>
      </c>
      <c r="K249" s="32">
        <v>83</v>
      </c>
      <c r="L249" s="32" t="s">
        <v>9</v>
      </c>
      <c r="N249" s="54">
        <v>0.001466</v>
      </c>
      <c r="O249" s="32">
        <v>0.00149377</v>
      </c>
      <c r="P249" s="53">
        <f t="shared" si="3"/>
        <v>1.0189427012278307</v>
      </c>
      <c r="Q249" s="64">
        <v>1</v>
      </c>
      <c r="R249" s="65">
        <v>0</v>
      </c>
      <c r="S249" s="195">
        <v>1</v>
      </c>
      <c r="T249" s="65">
        <v>0</v>
      </c>
      <c r="U249" s="65">
        <v>0</v>
      </c>
      <c r="V249" s="32">
        <v>0</v>
      </c>
      <c r="W249" s="32">
        <v>0.001466</v>
      </c>
      <c r="X249" s="32">
        <v>0</v>
      </c>
      <c r="Y249" s="32">
        <v>0</v>
      </c>
      <c r="Z249" s="88">
        <v>0</v>
      </c>
      <c r="AA249" s="88">
        <v>0.00425776244</v>
      </c>
      <c r="AB249" s="88">
        <v>0</v>
      </c>
      <c r="AC249" s="88">
        <v>0</v>
      </c>
      <c r="AD249" s="88">
        <v>0.00425776244</v>
      </c>
      <c r="AE249" s="32">
        <v>1.023334</v>
      </c>
      <c r="AF249" s="89">
        <v>0.00435711306877496</v>
      </c>
      <c r="AG249" s="194">
        <v>2.9721098695599997</v>
      </c>
      <c r="AH249" s="95">
        <v>2.91685672411078</v>
      </c>
    </row>
    <row r="250" spans="1:34" ht="15">
      <c r="A250" s="32">
        <v>91</v>
      </c>
      <c r="B250" s="32" t="s">
        <v>540</v>
      </c>
      <c r="C250" s="32" t="s">
        <v>541</v>
      </c>
      <c r="D250" s="32">
        <v>18</v>
      </c>
      <c r="E250" s="32">
        <v>91018</v>
      </c>
      <c r="F250" s="32">
        <v>9</v>
      </c>
      <c r="G250" s="32">
        <v>1</v>
      </c>
      <c r="H250" s="32">
        <v>3</v>
      </c>
      <c r="I250" s="32">
        <v>2217.1</v>
      </c>
      <c r="J250" s="32">
        <v>40</v>
      </c>
      <c r="K250" s="32">
        <v>80</v>
      </c>
      <c r="L250" s="32" t="s">
        <v>9</v>
      </c>
      <c r="N250" s="54">
        <v>0.001466</v>
      </c>
      <c r="O250" s="32">
        <v>0.00111646</v>
      </c>
      <c r="P250" s="53">
        <f t="shared" si="3"/>
        <v>0.7615688949522509</v>
      </c>
      <c r="Q250" s="64">
        <v>1</v>
      </c>
      <c r="R250" s="65">
        <v>1</v>
      </c>
      <c r="S250" s="65">
        <v>0</v>
      </c>
      <c r="T250" s="65">
        <v>0</v>
      </c>
      <c r="U250" s="65">
        <v>0</v>
      </c>
      <c r="V250" s="32">
        <v>0.001466</v>
      </c>
      <c r="W250" s="32">
        <v>0</v>
      </c>
      <c r="X250" s="32">
        <v>0</v>
      </c>
      <c r="Y250" s="32">
        <v>0</v>
      </c>
      <c r="Z250" s="88">
        <v>0.0008575513600000001</v>
      </c>
      <c r="AA250" s="88">
        <v>0</v>
      </c>
      <c r="AB250" s="88">
        <v>0</v>
      </c>
      <c r="AC250" s="88">
        <v>0</v>
      </c>
      <c r="AD250" s="88">
        <v>0.0008575513600000001</v>
      </c>
      <c r="AE250" s="32">
        <v>1.023334</v>
      </c>
      <c r="AF250" s="89">
        <v>0.0008775614634342401</v>
      </c>
      <c r="AG250" s="193">
        <v>0.5986094566400001</v>
      </c>
      <c r="AH250" s="95">
        <v>0.7860214100229657</v>
      </c>
    </row>
    <row r="251" spans="1:34" ht="15">
      <c r="A251" s="32">
        <v>91</v>
      </c>
      <c r="B251" s="32" t="s">
        <v>540</v>
      </c>
      <c r="C251" s="32" t="s">
        <v>541</v>
      </c>
      <c r="D251" s="32">
        <v>19</v>
      </c>
      <c r="E251" s="32">
        <v>91019</v>
      </c>
      <c r="F251" s="32">
        <v>9</v>
      </c>
      <c r="G251" s="32">
        <v>1</v>
      </c>
      <c r="H251" s="32">
        <v>2</v>
      </c>
      <c r="I251" s="32">
        <v>2316.9</v>
      </c>
      <c r="J251" s="32">
        <v>40</v>
      </c>
      <c r="K251" s="32">
        <v>80</v>
      </c>
      <c r="L251" s="32" t="s">
        <v>9</v>
      </c>
      <c r="N251" s="54">
        <v>0.005959</v>
      </c>
      <c r="O251" s="32">
        <v>0.0045382</v>
      </c>
      <c r="P251" s="53">
        <f t="shared" si="3"/>
        <v>0.761570733344521</v>
      </c>
      <c r="Q251" s="64">
        <v>1</v>
      </c>
      <c r="R251" s="65">
        <v>1</v>
      </c>
      <c r="S251" s="65">
        <v>0</v>
      </c>
      <c r="T251" s="65">
        <v>0</v>
      </c>
      <c r="U251" s="65">
        <v>0</v>
      </c>
      <c r="V251" s="32">
        <v>0.005959</v>
      </c>
      <c r="W251" s="32">
        <v>0</v>
      </c>
      <c r="X251" s="32">
        <v>0</v>
      </c>
      <c r="Y251" s="32">
        <v>0</v>
      </c>
      <c r="Z251" s="88">
        <v>0.00348577664</v>
      </c>
      <c r="AA251" s="88">
        <v>0</v>
      </c>
      <c r="AB251" s="88">
        <v>0</v>
      </c>
      <c r="AC251" s="88">
        <v>0</v>
      </c>
      <c r="AD251" s="88">
        <v>0.00348577664</v>
      </c>
      <c r="AE251" s="32">
        <v>1.023334</v>
      </c>
      <c r="AF251" s="89">
        <v>0.00356711375211776</v>
      </c>
      <c r="AG251" s="193">
        <v>0.59860945664</v>
      </c>
      <c r="AH251" s="95">
        <v>0.7860195126080296</v>
      </c>
    </row>
    <row r="252" spans="1:34" ht="15">
      <c r="A252" s="32">
        <v>91</v>
      </c>
      <c r="B252" s="32" t="s">
        <v>540</v>
      </c>
      <c r="C252" s="32" t="s">
        <v>541</v>
      </c>
      <c r="D252" s="32">
        <v>20</v>
      </c>
      <c r="E252" s="32">
        <v>91020</v>
      </c>
      <c r="F252" s="32">
        <v>9</v>
      </c>
      <c r="G252" s="32">
        <v>1</v>
      </c>
      <c r="H252" s="32">
        <v>2</v>
      </c>
      <c r="I252" s="32">
        <v>588.4</v>
      </c>
      <c r="J252" s="32">
        <v>44</v>
      </c>
      <c r="K252" s="32">
        <v>80</v>
      </c>
      <c r="L252" s="32" t="s">
        <v>147</v>
      </c>
      <c r="N252" s="54">
        <v>0.005959</v>
      </c>
      <c r="O252" s="32">
        <v>0.00493042</v>
      </c>
      <c r="P252" s="53">
        <f t="shared" si="3"/>
        <v>0.8273905017620405</v>
      </c>
      <c r="Q252" s="64">
        <v>1</v>
      </c>
      <c r="R252" s="65">
        <v>1</v>
      </c>
      <c r="S252" s="65">
        <v>0</v>
      </c>
      <c r="T252" s="65">
        <v>0</v>
      </c>
      <c r="U252" s="65">
        <v>0</v>
      </c>
      <c r="V252" s="32">
        <v>0.005959</v>
      </c>
      <c r="W252" s="32">
        <v>0</v>
      </c>
      <c r="X252" s="32">
        <v>0</v>
      </c>
      <c r="Y252" s="32">
        <v>0</v>
      </c>
      <c r="Z252" s="88">
        <v>0.00348577664</v>
      </c>
      <c r="AA252" s="88">
        <v>0</v>
      </c>
      <c r="AB252" s="88">
        <v>0</v>
      </c>
      <c r="AC252" s="88">
        <v>0</v>
      </c>
      <c r="AD252" s="88">
        <v>0.00348577664</v>
      </c>
      <c r="AE252" s="32">
        <v>1.023334</v>
      </c>
      <c r="AF252" s="89">
        <v>0.00356711375211776</v>
      </c>
      <c r="AG252" s="193">
        <v>0.59860945664</v>
      </c>
      <c r="AH252" s="95">
        <v>0.7234908490793401</v>
      </c>
    </row>
    <row r="253" spans="1:34" ht="15">
      <c r="A253" s="32">
        <v>91</v>
      </c>
      <c r="B253" s="32" t="s">
        <v>540</v>
      </c>
      <c r="C253" s="32" t="s">
        <v>541</v>
      </c>
      <c r="D253" s="32">
        <v>21</v>
      </c>
      <c r="E253" s="32">
        <v>91021</v>
      </c>
      <c r="F253" s="32">
        <v>9</v>
      </c>
      <c r="G253" s="32">
        <v>1</v>
      </c>
      <c r="H253" s="32">
        <v>2</v>
      </c>
      <c r="I253" s="32">
        <v>185.4</v>
      </c>
      <c r="J253" s="32">
        <v>40</v>
      </c>
      <c r="K253" s="32">
        <v>83</v>
      </c>
      <c r="L253" s="32" t="s">
        <v>9</v>
      </c>
      <c r="N253" s="54">
        <v>0.005959</v>
      </c>
      <c r="O253" s="32">
        <v>0.00554077</v>
      </c>
      <c r="P253" s="53">
        <f t="shared" si="3"/>
        <v>0.9298154052693406</v>
      </c>
      <c r="Q253" s="64">
        <v>1</v>
      </c>
      <c r="R253" s="65">
        <v>0</v>
      </c>
      <c r="S253" s="195">
        <v>1</v>
      </c>
      <c r="T253" s="65">
        <v>0</v>
      </c>
      <c r="U253" s="65">
        <v>0</v>
      </c>
      <c r="V253" s="32">
        <v>0</v>
      </c>
      <c r="W253" s="32">
        <v>0.005959</v>
      </c>
      <c r="X253" s="32">
        <v>0</v>
      </c>
      <c r="Y253" s="32">
        <v>0</v>
      </c>
      <c r="Z253" s="88">
        <v>0</v>
      </c>
      <c r="AA253" s="88">
        <v>0.01730696206</v>
      </c>
      <c r="AB253" s="88">
        <v>0</v>
      </c>
      <c r="AC253" s="88">
        <v>0</v>
      </c>
      <c r="AD253" s="88">
        <v>0.01730696206</v>
      </c>
      <c r="AE253" s="32">
        <v>1.023334</v>
      </c>
      <c r="AF253" s="89">
        <v>0.01771080271270804</v>
      </c>
      <c r="AG253" s="194">
        <v>2.97210986956</v>
      </c>
      <c r="AH253" s="95">
        <v>3.196451524374417</v>
      </c>
    </row>
    <row r="254" spans="1:34" ht="15">
      <c r="A254" s="32">
        <v>91</v>
      </c>
      <c r="B254" s="32" t="s">
        <v>540</v>
      </c>
      <c r="C254" s="32" t="s">
        <v>541</v>
      </c>
      <c r="D254" s="32">
        <v>22</v>
      </c>
      <c r="E254" s="32">
        <v>91022</v>
      </c>
      <c r="F254" s="32">
        <v>9</v>
      </c>
      <c r="G254" s="32">
        <v>1</v>
      </c>
      <c r="H254" s="32">
        <v>3</v>
      </c>
      <c r="I254" s="32">
        <v>242.9</v>
      </c>
      <c r="J254" s="32">
        <v>40</v>
      </c>
      <c r="K254" s="32">
        <v>80</v>
      </c>
      <c r="L254" s="32" t="s">
        <v>9</v>
      </c>
      <c r="N254" s="54">
        <v>0.001466</v>
      </c>
      <c r="O254" s="32">
        <v>0.00136311</v>
      </c>
      <c r="P254" s="53">
        <f t="shared" si="3"/>
        <v>0.9298158253751705</v>
      </c>
      <c r="Q254" s="64">
        <v>1</v>
      </c>
      <c r="R254" s="65">
        <v>1</v>
      </c>
      <c r="S254" s="65">
        <v>0</v>
      </c>
      <c r="T254" s="65">
        <v>0</v>
      </c>
      <c r="U254" s="65">
        <v>0</v>
      </c>
      <c r="V254" s="32">
        <v>0.001466</v>
      </c>
      <c r="W254" s="32">
        <v>0</v>
      </c>
      <c r="X254" s="32">
        <v>0</v>
      </c>
      <c r="Y254" s="32">
        <v>0</v>
      </c>
      <c r="Z254" s="88">
        <v>0.0008575513600000001</v>
      </c>
      <c r="AA254" s="88">
        <v>0</v>
      </c>
      <c r="AB254" s="88">
        <v>0</v>
      </c>
      <c r="AC254" s="88">
        <v>0</v>
      </c>
      <c r="AD254" s="88">
        <v>0.0008575513600000001</v>
      </c>
      <c r="AE254" s="32">
        <v>1.023334</v>
      </c>
      <c r="AF254" s="89">
        <v>0.0008775614634342401</v>
      </c>
      <c r="AG254" s="193">
        <v>0.5986094566400001</v>
      </c>
      <c r="AH254" s="95">
        <v>0.6437935775060267</v>
      </c>
    </row>
    <row r="255" spans="1:34" ht="15">
      <c r="A255" s="32">
        <v>91</v>
      </c>
      <c r="B255" s="32" t="s">
        <v>540</v>
      </c>
      <c r="C255" s="32" t="s">
        <v>541</v>
      </c>
      <c r="D255" s="32">
        <v>23</v>
      </c>
      <c r="E255" s="32">
        <v>91023</v>
      </c>
      <c r="F255" s="32">
        <v>9</v>
      </c>
      <c r="G255" s="32">
        <v>1</v>
      </c>
      <c r="H255" s="32">
        <v>3</v>
      </c>
      <c r="I255" s="32">
        <v>185.4</v>
      </c>
      <c r="J255" s="32">
        <v>40</v>
      </c>
      <c r="K255" s="32">
        <v>80</v>
      </c>
      <c r="L255" s="32" t="s">
        <v>9</v>
      </c>
      <c r="N255" s="54">
        <v>0.001466</v>
      </c>
      <c r="O255" s="32">
        <v>0.00136311</v>
      </c>
      <c r="P255" s="53">
        <f t="shared" si="3"/>
        <v>0.9298158253751705</v>
      </c>
      <c r="Q255" s="64">
        <v>1</v>
      </c>
      <c r="R255" s="65">
        <v>1</v>
      </c>
      <c r="S255" s="65">
        <v>0</v>
      </c>
      <c r="T255" s="65">
        <v>0</v>
      </c>
      <c r="U255" s="65">
        <v>0</v>
      </c>
      <c r="V255" s="32">
        <v>0.001466</v>
      </c>
      <c r="W255" s="32">
        <v>0</v>
      </c>
      <c r="X255" s="32">
        <v>0</v>
      </c>
      <c r="Y255" s="32">
        <v>0</v>
      </c>
      <c r="Z255" s="88">
        <v>0.0008575513600000001</v>
      </c>
      <c r="AA255" s="88">
        <v>0</v>
      </c>
      <c r="AB255" s="88">
        <v>0</v>
      </c>
      <c r="AC255" s="88">
        <v>0</v>
      </c>
      <c r="AD255" s="88">
        <v>0.0008575513600000001</v>
      </c>
      <c r="AE255" s="32">
        <v>1.023334</v>
      </c>
      <c r="AF255" s="89">
        <v>0.0008775614634342401</v>
      </c>
      <c r="AG255" s="193">
        <v>0.5986094566400001</v>
      </c>
      <c r="AH255" s="95">
        <v>0.6437935775060267</v>
      </c>
    </row>
    <row r="256" spans="1:34" ht="15">
      <c r="A256" s="32">
        <v>91</v>
      </c>
      <c r="B256" s="32" t="s">
        <v>540</v>
      </c>
      <c r="C256" s="32" t="s">
        <v>541</v>
      </c>
      <c r="D256" s="32">
        <v>24</v>
      </c>
      <c r="E256" s="32">
        <v>91024</v>
      </c>
      <c r="F256" s="32">
        <v>9</v>
      </c>
      <c r="G256" s="32">
        <v>1</v>
      </c>
      <c r="H256" s="32">
        <v>3</v>
      </c>
      <c r="I256" s="32">
        <v>404.3</v>
      </c>
      <c r="J256" s="32">
        <v>40</v>
      </c>
      <c r="K256" s="32">
        <v>80</v>
      </c>
      <c r="L256" s="32" t="s">
        <v>9</v>
      </c>
      <c r="N256" s="54">
        <v>0.001466</v>
      </c>
      <c r="O256" s="32">
        <v>0.00127111</v>
      </c>
      <c r="P256" s="53">
        <f t="shared" si="3"/>
        <v>0.8670600272851295</v>
      </c>
      <c r="Q256" s="64">
        <v>1</v>
      </c>
      <c r="R256" s="65">
        <v>1</v>
      </c>
      <c r="S256" s="65">
        <v>0</v>
      </c>
      <c r="T256" s="65">
        <v>0</v>
      </c>
      <c r="U256" s="65">
        <v>0</v>
      </c>
      <c r="V256" s="32">
        <v>0.001466</v>
      </c>
      <c r="W256" s="32">
        <v>0</v>
      </c>
      <c r="X256" s="32">
        <v>0</v>
      </c>
      <c r="Y256" s="32">
        <v>0</v>
      </c>
      <c r="Z256" s="88">
        <v>0.0008575513600000001</v>
      </c>
      <c r="AA256" s="88">
        <v>0</v>
      </c>
      <c r="AB256" s="88">
        <v>0</v>
      </c>
      <c r="AC256" s="88">
        <v>0</v>
      </c>
      <c r="AD256" s="88">
        <v>0.0008575513600000001</v>
      </c>
      <c r="AE256" s="32">
        <v>1.023334</v>
      </c>
      <c r="AF256" s="89">
        <v>0.0008775614634342401</v>
      </c>
      <c r="AG256" s="193">
        <v>0.5986094566400001</v>
      </c>
      <c r="AH256" s="95">
        <v>0.6903898666789186</v>
      </c>
    </row>
    <row r="257" spans="1:34" ht="15">
      <c r="A257" s="32">
        <v>91</v>
      </c>
      <c r="B257" s="32" t="s">
        <v>540</v>
      </c>
      <c r="C257" s="32" t="s">
        <v>541</v>
      </c>
      <c r="D257" s="32">
        <v>25</v>
      </c>
      <c r="E257" s="32">
        <v>91025</v>
      </c>
      <c r="F257" s="32">
        <v>9</v>
      </c>
      <c r="G257" s="32">
        <v>1</v>
      </c>
      <c r="H257" s="32">
        <v>2</v>
      </c>
      <c r="I257" s="32">
        <v>157.7</v>
      </c>
      <c r="J257" s="32">
        <v>40</v>
      </c>
      <c r="K257" s="32">
        <v>80</v>
      </c>
      <c r="L257" s="32" t="s">
        <v>9</v>
      </c>
      <c r="N257" s="54">
        <v>0.005959</v>
      </c>
      <c r="O257" s="32">
        <v>0.00607186</v>
      </c>
      <c r="P257" s="53">
        <f t="shared" si="3"/>
        <v>1.0189394193656653</v>
      </c>
      <c r="Q257" s="64">
        <v>0</v>
      </c>
      <c r="R257" s="65">
        <v>0</v>
      </c>
      <c r="S257" s="65">
        <v>0</v>
      </c>
      <c r="T257" s="197">
        <v>1</v>
      </c>
      <c r="U257" s="65">
        <v>0</v>
      </c>
      <c r="V257" s="32">
        <v>0</v>
      </c>
      <c r="W257" s="32">
        <v>0</v>
      </c>
      <c r="X257" s="32">
        <v>0.005959</v>
      </c>
      <c r="Y257" s="32">
        <v>0</v>
      </c>
      <c r="Z257" s="88">
        <v>0</v>
      </c>
      <c r="AA257" s="88">
        <v>0</v>
      </c>
      <c r="AB257" s="88">
        <v>0.00175081379</v>
      </c>
      <c r="AC257" s="88">
        <v>0</v>
      </c>
      <c r="AD257" s="88">
        <v>0.00175081379</v>
      </c>
      <c r="AE257" s="32">
        <v>1.023334</v>
      </c>
      <c r="AF257" s="89">
        <v>0.00179166727897586</v>
      </c>
      <c r="AG257" s="196">
        <v>0.30066576254</v>
      </c>
      <c r="AH257" s="95">
        <v>0.2950771722299032</v>
      </c>
    </row>
    <row r="258" spans="1:34" ht="15">
      <c r="A258" s="32">
        <v>91</v>
      </c>
      <c r="B258" s="32" t="s">
        <v>540</v>
      </c>
      <c r="C258" s="32" t="s">
        <v>541</v>
      </c>
      <c r="D258" s="32">
        <v>26</v>
      </c>
      <c r="E258" s="32">
        <v>91026</v>
      </c>
      <c r="F258" s="32">
        <v>9</v>
      </c>
      <c r="G258" s="32">
        <v>1</v>
      </c>
      <c r="H258" s="32">
        <v>2</v>
      </c>
      <c r="I258" s="32">
        <v>862.8</v>
      </c>
      <c r="J258" s="32">
        <v>40</v>
      </c>
      <c r="K258" s="32">
        <v>80</v>
      </c>
      <c r="L258" s="32" t="s">
        <v>9</v>
      </c>
      <c r="N258" s="54">
        <v>0.005959</v>
      </c>
      <c r="O258" s="32">
        <v>0.004742</v>
      </c>
      <c r="P258" s="53">
        <f t="shared" si="3"/>
        <v>0.7957711025339822</v>
      </c>
      <c r="Q258" s="64">
        <v>1</v>
      </c>
      <c r="R258" s="65">
        <v>1</v>
      </c>
      <c r="S258" s="65">
        <v>0</v>
      </c>
      <c r="T258" s="65">
        <v>0</v>
      </c>
      <c r="U258" s="65">
        <v>0</v>
      </c>
      <c r="V258" s="32">
        <v>0.005959</v>
      </c>
      <c r="W258" s="32">
        <v>0</v>
      </c>
      <c r="X258" s="32">
        <v>0</v>
      </c>
      <c r="Y258" s="32">
        <v>0</v>
      </c>
      <c r="Z258" s="88">
        <v>0.00348577664</v>
      </c>
      <c r="AA258" s="88">
        <v>0</v>
      </c>
      <c r="AB258" s="88">
        <v>0</v>
      </c>
      <c r="AC258" s="88">
        <v>0</v>
      </c>
      <c r="AD258" s="88">
        <v>0.00348577664</v>
      </c>
      <c r="AE258" s="32">
        <v>1.023334</v>
      </c>
      <c r="AF258" s="89">
        <v>0.00356711375211776</v>
      </c>
      <c r="AG258" s="193">
        <v>0.59860945664</v>
      </c>
      <c r="AH258" s="95">
        <v>0.7522382438038296</v>
      </c>
    </row>
    <row r="259" spans="1:34" ht="15">
      <c r="A259" s="32">
        <v>91</v>
      </c>
      <c r="B259" s="32" t="s">
        <v>540</v>
      </c>
      <c r="C259" s="32" t="s">
        <v>541</v>
      </c>
      <c r="D259" s="32">
        <v>27</v>
      </c>
      <c r="E259" s="32">
        <v>91027</v>
      </c>
      <c r="F259" s="32">
        <v>9</v>
      </c>
      <c r="G259" s="32">
        <v>1</v>
      </c>
      <c r="H259" s="32">
        <v>3</v>
      </c>
      <c r="I259" s="32">
        <v>654.3</v>
      </c>
      <c r="J259" s="32">
        <v>40</v>
      </c>
      <c r="K259" s="32">
        <v>80</v>
      </c>
      <c r="L259" s="32" t="s">
        <v>9</v>
      </c>
      <c r="N259" s="54">
        <v>0.001466</v>
      </c>
      <c r="O259" s="32">
        <v>0.0011666</v>
      </c>
      <c r="P259" s="53">
        <f t="shared" si="3"/>
        <v>0.7957708049113233</v>
      </c>
      <c r="Q259" s="64">
        <v>1</v>
      </c>
      <c r="R259" s="65">
        <v>1</v>
      </c>
      <c r="S259" s="65">
        <v>0</v>
      </c>
      <c r="T259" s="65">
        <v>0</v>
      </c>
      <c r="U259" s="65">
        <v>0</v>
      </c>
      <c r="V259" s="32">
        <v>0.001466</v>
      </c>
      <c r="W259" s="32">
        <v>0</v>
      </c>
      <c r="X259" s="32">
        <v>0</v>
      </c>
      <c r="Y259" s="32">
        <v>0</v>
      </c>
      <c r="Z259" s="88">
        <v>0.0008575513600000001</v>
      </c>
      <c r="AA259" s="88">
        <v>0</v>
      </c>
      <c r="AB259" s="88">
        <v>0</v>
      </c>
      <c r="AC259" s="88">
        <v>0</v>
      </c>
      <c r="AD259" s="88">
        <v>0.0008575513600000001</v>
      </c>
      <c r="AE259" s="32">
        <v>1.023334</v>
      </c>
      <c r="AF259" s="89">
        <v>0.0008775614634342401</v>
      </c>
      <c r="AG259" s="193">
        <v>0.5986094566400001</v>
      </c>
      <c r="AH259" s="95">
        <v>0.7522385251450712</v>
      </c>
    </row>
    <row r="260" spans="1:34" ht="15">
      <c r="A260" s="32">
        <v>91</v>
      </c>
      <c r="B260" s="32" t="s">
        <v>540</v>
      </c>
      <c r="C260" s="32" t="s">
        <v>541</v>
      </c>
      <c r="D260" s="32">
        <v>28</v>
      </c>
      <c r="E260" s="32">
        <v>91028</v>
      </c>
      <c r="F260" s="32">
        <v>9</v>
      </c>
      <c r="G260" s="32">
        <v>1</v>
      </c>
      <c r="H260" s="32">
        <v>2</v>
      </c>
      <c r="I260" s="32">
        <v>283.1</v>
      </c>
      <c r="J260" s="32">
        <v>40</v>
      </c>
      <c r="K260" s="32">
        <v>83</v>
      </c>
      <c r="L260" s="32" t="s">
        <v>9</v>
      </c>
      <c r="N260" s="54">
        <v>0.005959</v>
      </c>
      <c r="O260" s="32">
        <v>0.00516681</v>
      </c>
      <c r="P260" s="53">
        <f t="shared" si="3"/>
        <v>0.8670599093807686</v>
      </c>
      <c r="Q260" s="64">
        <v>1</v>
      </c>
      <c r="R260" s="65">
        <v>0</v>
      </c>
      <c r="S260" s="195">
        <v>1</v>
      </c>
      <c r="T260" s="65">
        <v>0</v>
      </c>
      <c r="U260" s="65">
        <v>0</v>
      </c>
      <c r="V260" s="32">
        <v>0</v>
      </c>
      <c r="W260" s="32">
        <v>0.005959</v>
      </c>
      <c r="X260" s="32">
        <v>0</v>
      </c>
      <c r="Y260" s="32">
        <v>0</v>
      </c>
      <c r="Z260" s="88">
        <v>0</v>
      </c>
      <c r="AA260" s="88">
        <v>0.01730696206</v>
      </c>
      <c r="AB260" s="88">
        <v>0</v>
      </c>
      <c r="AC260" s="88">
        <v>0</v>
      </c>
      <c r="AD260" s="88">
        <v>0.01730696206</v>
      </c>
      <c r="AE260" s="32">
        <v>1.023334</v>
      </c>
      <c r="AF260" s="89">
        <v>0.01771080271270804</v>
      </c>
      <c r="AG260" s="194">
        <v>2.97210986956</v>
      </c>
      <c r="AH260" s="95">
        <v>3.427802205366181</v>
      </c>
    </row>
    <row r="261" spans="1:34" ht="15">
      <c r="A261" s="32">
        <v>91</v>
      </c>
      <c r="B261" s="32" t="s">
        <v>540</v>
      </c>
      <c r="C261" s="32" t="s">
        <v>541</v>
      </c>
      <c r="D261" s="32">
        <v>29</v>
      </c>
      <c r="E261" s="32">
        <v>91029</v>
      </c>
      <c r="F261" s="32">
        <v>9</v>
      </c>
      <c r="G261" s="32">
        <v>1</v>
      </c>
      <c r="H261" s="32">
        <v>4</v>
      </c>
      <c r="I261" s="32">
        <v>15.8</v>
      </c>
      <c r="J261" s="32">
        <v>40</v>
      </c>
      <c r="K261" s="32">
        <v>80</v>
      </c>
      <c r="L261" s="32" t="s">
        <v>9</v>
      </c>
      <c r="N261" s="54">
        <v>0.003205</v>
      </c>
      <c r="O261" s="32">
        <v>0.00513088</v>
      </c>
      <c r="P261" s="53">
        <f t="shared" si="3"/>
        <v>1.6008985959438378</v>
      </c>
      <c r="Q261" s="64">
        <v>0</v>
      </c>
      <c r="R261" s="65">
        <v>0</v>
      </c>
      <c r="S261" s="65">
        <v>0</v>
      </c>
      <c r="T261" s="65">
        <v>0</v>
      </c>
      <c r="U261" s="65">
        <v>1</v>
      </c>
      <c r="V261" s="32">
        <v>0</v>
      </c>
      <c r="W261" s="32">
        <v>0</v>
      </c>
      <c r="X261" s="32">
        <v>0</v>
      </c>
      <c r="Y261" s="32">
        <v>0.003205</v>
      </c>
      <c r="Z261" s="88">
        <v>0</v>
      </c>
      <c r="AA261" s="88">
        <v>0</v>
      </c>
      <c r="AB261" s="88">
        <v>0</v>
      </c>
      <c r="AC261" s="88">
        <v>0.0034218503000000003</v>
      </c>
      <c r="AD261" s="88">
        <v>0.0034218503000000003</v>
      </c>
      <c r="AE261" s="32">
        <v>1.023334</v>
      </c>
      <c r="AF261" s="89">
        <v>0.0035016957549002</v>
      </c>
      <c r="AG261" s="193">
        <v>1.0925727784400001</v>
      </c>
      <c r="AH261" s="95">
        <v>0.6824746934054587</v>
      </c>
    </row>
    <row r="262" spans="1:34" ht="15">
      <c r="A262" s="32">
        <v>91</v>
      </c>
      <c r="B262" s="32" t="s">
        <v>540</v>
      </c>
      <c r="C262" s="32" t="s">
        <v>541</v>
      </c>
      <c r="D262" s="32">
        <v>30</v>
      </c>
      <c r="E262" s="32">
        <v>91030</v>
      </c>
      <c r="F262" s="32">
        <v>9</v>
      </c>
      <c r="G262" s="32">
        <v>1</v>
      </c>
      <c r="H262" s="32">
        <v>2</v>
      </c>
      <c r="I262" s="32">
        <v>191.8</v>
      </c>
      <c r="J262" s="32">
        <v>40</v>
      </c>
      <c r="K262" s="32">
        <v>83</v>
      </c>
      <c r="L262" s="32" t="s">
        <v>9</v>
      </c>
      <c r="N262" s="54">
        <v>0.005959</v>
      </c>
      <c r="O262" s="32">
        <v>0.00554077</v>
      </c>
      <c r="P262" s="53">
        <f aca="true" t="shared" si="4" ref="P262:P303">O262/N262</f>
        <v>0.9298154052693406</v>
      </c>
      <c r="Q262" s="64">
        <v>1</v>
      </c>
      <c r="R262" s="65">
        <v>0</v>
      </c>
      <c r="S262" s="195">
        <v>1</v>
      </c>
      <c r="T262" s="65">
        <v>0</v>
      </c>
      <c r="U262" s="65">
        <v>0</v>
      </c>
      <c r="V262" s="32">
        <v>0</v>
      </c>
      <c r="W262" s="32">
        <v>0.005959</v>
      </c>
      <c r="X262" s="32">
        <v>0</v>
      </c>
      <c r="Y262" s="32">
        <v>0</v>
      </c>
      <c r="Z262" s="88">
        <v>0</v>
      </c>
      <c r="AA262" s="88">
        <v>0.01730696206</v>
      </c>
      <c r="AB262" s="88">
        <v>0</v>
      </c>
      <c r="AC262" s="88">
        <v>0</v>
      </c>
      <c r="AD262" s="88">
        <v>0.01730696206</v>
      </c>
      <c r="AE262" s="32">
        <v>1.023334</v>
      </c>
      <c r="AF262" s="89">
        <v>0.01771080271270804</v>
      </c>
      <c r="AG262" s="194">
        <v>2.97210986956</v>
      </c>
      <c r="AH262" s="95">
        <v>3.196451524374417</v>
      </c>
    </row>
    <row r="263" spans="1:34" ht="15">
      <c r="A263" s="32">
        <v>91</v>
      </c>
      <c r="B263" s="32" t="s">
        <v>540</v>
      </c>
      <c r="C263" s="32" t="s">
        <v>541</v>
      </c>
      <c r="D263" s="32">
        <v>31</v>
      </c>
      <c r="E263" s="32">
        <v>91031</v>
      </c>
      <c r="F263" s="32">
        <v>9</v>
      </c>
      <c r="G263" s="32">
        <v>1</v>
      </c>
      <c r="H263" s="32">
        <v>3</v>
      </c>
      <c r="I263" s="32">
        <v>322.8</v>
      </c>
      <c r="J263" s="32">
        <v>40</v>
      </c>
      <c r="K263" s="32">
        <v>80</v>
      </c>
      <c r="L263" s="32" t="s">
        <v>9</v>
      </c>
      <c r="N263" s="54">
        <v>0.001466</v>
      </c>
      <c r="O263" s="32">
        <v>0.00127111</v>
      </c>
      <c r="P263" s="53">
        <f t="shared" si="4"/>
        <v>0.8670600272851295</v>
      </c>
      <c r="Q263" s="64">
        <v>1</v>
      </c>
      <c r="R263" s="65">
        <v>1</v>
      </c>
      <c r="S263" s="65">
        <v>0</v>
      </c>
      <c r="T263" s="65">
        <v>0</v>
      </c>
      <c r="U263" s="65">
        <v>0</v>
      </c>
      <c r="V263" s="32">
        <v>0.001466</v>
      </c>
      <c r="W263" s="32">
        <v>0</v>
      </c>
      <c r="X263" s="32">
        <v>0</v>
      </c>
      <c r="Y263" s="32">
        <v>0</v>
      </c>
      <c r="Z263" s="88">
        <v>0.0008575513600000001</v>
      </c>
      <c r="AA263" s="88">
        <v>0</v>
      </c>
      <c r="AB263" s="88">
        <v>0</v>
      </c>
      <c r="AC263" s="88">
        <v>0</v>
      </c>
      <c r="AD263" s="88">
        <v>0.0008575513600000001</v>
      </c>
      <c r="AE263" s="32">
        <v>1.023334</v>
      </c>
      <c r="AF263" s="89">
        <v>0.0008775614634342401</v>
      </c>
      <c r="AG263" s="193">
        <v>0.5986094566400001</v>
      </c>
      <c r="AH263" s="95">
        <v>0.6903898666789186</v>
      </c>
    </row>
    <row r="264" spans="1:34" ht="15">
      <c r="A264" s="32">
        <v>91</v>
      </c>
      <c r="B264" s="32" t="s">
        <v>540</v>
      </c>
      <c r="C264" s="32" t="s">
        <v>541</v>
      </c>
      <c r="D264" s="32">
        <v>32</v>
      </c>
      <c r="E264" s="32">
        <v>91032</v>
      </c>
      <c r="F264" s="32">
        <v>9</v>
      </c>
      <c r="G264" s="32">
        <v>1</v>
      </c>
      <c r="H264" s="32">
        <v>4</v>
      </c>
      <c r="I264" s="32">
        <v>3.6</v>
      </c>
      <c r="J264" s="32">
        <v>99</v>
      </c>
      <c r="K264" s="32">
        <v>99</v>
      </c>
      <c r="L264" s="32" t="s">
        <v>641</v>
      </c>
      <c r="N264" s="54">
        <v>0.003205</v>
      </c>
      <c r="O264" s="32">
        <v>0.00513088</v>
      </c>
      <c r="P264" s="53">
        <f t="shared" si="4"/>
        <v>1.6008985959438378</v>
      </c>
      <c r="Q264" s="64">
        <v>0</v>
      </c>
      <c r="R264" s="65">
        <v>0</v>
      </c>
      <c r="S264" s="65">
        <v>0</v>
      </c>
      <c r="T264" s="65">
        <v>0</v>
      </c>
      <c r="U264" s="65">
        <v>1</v>
      </c>
      <c r="V264" s="32">
        <v>0</v>
      </c>
      <c r="W264" s="32">
        <v>0</v>
      </c>
      <c r="X264" s="32">
        <v>0</v>
      </c>
      <c r="Y264" s="32">
        <v>0.003205</v>
      </c>
      <c r="Z264" s="88">
        <v>0</v>
      </c>
      <c r="AA264" s="88">
        <v>0</v>
      </c>
      <c r="AB264" s="88">
        <v>0</v>
      </c>
      <c r="AC264" s="88">
        <v>0.0034218503000000003</v>
      </c>
      <c r="AD264" s="88">
        <v>0.0034218503000000003</v>
      </c>
      <c r="AE264" s="32">
        <v>1.023334</v>
      </c>
      <c r="AF264" s="89">
        <v>0.0035016957549002</v>
      </c>
      <c r="AG264" s="193">
        <v>1.0925727784400001</v>
      </c>
      <c r="AH264" s="95">
        <v>0.6824746934054587</v>
      </c>
    </row>
    <row r="265" spans="1:34" ht="15">
      <c r="A265" s="32">
        <v>91</v>
      </c>
      <c r="B265" s="32" t="s">
        <v>540</v>
      </c>
      <c r="C265" s="32" t="s">
        <v>541</v>
      </c>
      <c r="D265" s="32">
        <v>33</v>
      </c>
      <c r="E265" s="32">
        <v>91033</v>
      </c>
      <c r="F265" s="32">
        <v>9</v>
      </c>
      <c r="G265" s="32">
        <v>1</v>
      </c>
      <c r="H265" s="32">
        <v>4</v>
      </c>
      <c r="I265" s="32">
        <v>76.1</v>
      </c>
      <c r="J265" s="32">
        <v>40</v>
      </c>
      <c r="K265" s="32">
        <v>80</v>
      </c>
      <c r="L265" s="32" t="s">
        <v>9</v>
      </c>
      <c r="N265" s="54">
        <v>0.003205</v>
      </c>
      <c r="O265" s="32">
        <v>0.00361604</v>
      </c>
      <c r="P265" s="53">
        <f t="shared" si="4"/>
        <v>1.1282496099843995</v>
      </c>
      <c r="Q265" s="64">
        <v>0</v>
      </c>
      <c r="R265" s="65">
        <v>0</v>
      </c>
      <c r="S265" s="65">
        <v>0</v>
      </c>
      <c r="T265" s="197">
        <v>1</v>
      </c>
      <c r="U265" s="65">
        <v>0</v>
      </c>
      <c r="V265" s="32">
        <v>0</v>
      </c>
      <c r="W265" s="32">
        <v>0</v>
      </c>
      <c r="X265" s="32">
        <v>0.003205</v>
      </c>
      <c r="Y265" s="32">
        <v>0</v>
      </c>
      <c r="Z265" s="88">
        <v>0</v>
      </c>
      <c r="AA265" s="88">
        <v>0</v>
      </c>
      <c r="AB265" s="88">
        <v>0.00094166105</v>
      </c>
      <c r="AC265" s="88">
        <v>0</v>
      </c>
      <c r="AD265" s="88">
        <v>0.00094166105</v>
      </c>
      <c r="AE265" s="32">
        <v>1.023334</v>
      </c>
      <c r="AF265" s="89">
        <v>0.0009636337689406999</v>
      </c>
      <c r="AG265" s="196">
        <v>0.30066576254</v>
      </c>
      <c r="AH265" s="95">
        <v>0.2664886917569219</v>
      </c>
    </row>
    <row r="266" spans="1:34" ht="15">
      <c r="A266" s="32">
        <v>91</v>
      </c>
      <c r="B266" s="32" t="s">
        <v>540</v>
      </c>
      <c r="C266" s="32" t="s">
        <v>541</v>
      </c>
      <c r="D266" s="32">
        <v>34</v>
      </c>
      <c r="E266" s="32">
        <v>91034</v>
      </c>
      <c r="F266" s="32">
        <v>9</v>
      </c>
      <c r="G266" s="32">
        <v>2</v>
      </c>
      <c r="H266" s="32">
        <v>3</v>
      </c>
      <c r="I266" s="32">
        <v>36.3</v>
      </c>
      <c r="J266" s="32">
        <v>98</v>
      </c>
      <c r="K266" s="32">
        <v>98</v>
      </c>
      <c r="L266" s="32" t="s">
        <v>640</v>
      </c>
      <c r="N266" s="54">
        <v>0.001466</v>
      </c>
      <c r="O266" s="32">
        <v>0.00190569</v>
      </c>
      <c r="P266" s="53">
        <f t="shared" si="4"/>
        <v>1.2999249658935879</v>
      </c>
      <c r="Q266" s="64">
        <v>0</v>
      </c>
      <c r="R266" s="65">
        <v>0</v>
      </c>
      <c r="S266" s="65">
        <v>0</v>
      </c>
      <c r="T266" s="65">
        <v>0</v>
      </c>
      <c r="U266" s="65">
        <v>1</v>
      </c>
      <c r="V266" s="32">
        <v>0</v>
      </c>
      <c r="W266" s="32">
        <v>0</v>
      </c>
      <c r="X266" s="32">
        <v>0</v>
      </c>
      <c r="Y266" s="32">
        <v>0.001466</v>
      </c>
      <c r="Z266" s="88">
        <v>0</v>
      </c>
      <c r="AA266" s="88">
        <v>0</v>
      </c>
      <c r="AB266" s="88">
        <v>0</v>
      </c>
      <c r="AC266" s="88">
        <v>0.0015651895600000002</v>
      </c>
      <c r="AD266" s="88">
        <v>0.0015651895600000002</v>
      </c>
      <c r="AE266" s="32">
        <v>1.023334</v>
      </c>
      <c r="AF266" s="89">
        <v>0.00160171169319304</v>
      </c>
      <c r="AG266" s="193">
        <v>1.0925727784400001</v>
      </c>
      <c r="AH266" s="95">
        <v>0.8404891106072027</v>
      </c>
    </row>
    <row r="267" spans="1:34" ht="15">
      <c r="A267" s="32">
        <v>91</v>
      </c>
      <c r="B267" s="32" t="s">
        <v>540</v>
      </c>
      <c r="C267" s="32" t="s">
        <v>541</v>
      </c>
      <c r="D267" s="32">
        <v>35</v>
      </c>
      <c r="E267" s="32">
        <v>91035</v>
      </c>
      <c r="F267" s="32">
        <v>9</v>
      </c>
      <c r="G267" s="32">
        <v>1</v>
      </c>
      <c r="H267" s="32">
        <v>4</v>
      </c>
      <c r="I267" s="32">
        <v>182.5</v>
      </c>
      <c r="J267" s="32">
        <v>40</v>
      </c>
      <c r="K267" s="32">
        <v>80</v>
      </c>
      <c r="L267" s="32" t="s">
        <v>9</v>
      </c>
      <c r="N267" s="54">
        <v>0.003205</v>
      </c>
      <c r="O267" s="32">
        <v>0.00298006</v>
      </c>
      <c r="P267" s="53">
        <f t="shared" si="4"/>
        <v>0.9298159126365055</v>
      </c>
      <c r="Q267" s="64">
        <v>0</v>
      </c>
      <c r="R267" s="65">
        <v>0</v>
      </c>
      <c r="S267" s="65">
        <v>0</v>
      </c>
      <c r="T267" s="197">
        <v>1</v>
      </c>
      <c r="U267" s="65">
        <v>0</v>
      </c>
      <c r="V267" s="32">
        <v>0</v>
      </c>
      <c r="W267" s="32">
        <v>0</v>
      </c>
      <c r="X267" s="32">
        <v>0.003205</v>
      </c>
      <c r="Y267" s="32">
        <v>0</v>
      </c>
      <c r="Z267" s="88">
        <v>0</v>
      </c>
      <c r="AA267" s="88">
        <v>0</v>
      </c>
      <c r="AB267" s="88">
        <v>0.00094166105</v>
      </c>
      <c r="AC267" s="88">
        <v>0</v>
      </c>
      <c r="AD267" s="88">
        <v>0.00094166105</v>
      </c>
      <c r="AE267" s="32">
        <v>1.023334</v>
      </c>
      <c r="AF267" s="89">
        <v>0.0009636337689406999</v>
      </c>
      <c r="AG267" s="196">
        <v>0.30066576254</v>
      </c>
      <c r="AH267" s="95">
        <v>0.32336052594266557</v>
      </c>
    </row>
    <row r="268" spans="1:34" ht="15">
      <c r="A268" s="32">
        <v>91</v>
      </c>
      <c r="B268" s="32" t="s">
        <v>540</v>
      </c>
      <c r="C268" s="32" t="s">
        <v>541</v>
      </c>
      <c r="D268" s="32">
        <v>36</v>
      </c>
      <c r="E268" s="32">
        <v>91036</v>
      </c>
      <c r="F268" s="32">
        <v>9</v>
      </c>
      <c r="G268" s="32">
        <v>1</v>
      </c>
      <c r="H268" s="32">
        <v>2</v>
      </c>
      <c r="I268" s="32">
        <v>163.8</v>
      </c>
      <c r="J268" s="32">
        <v>40</v>
      </c>
      <c r="K268" s="32">
        <v>83</v>
      </c>
      <c r="L268" s="32" t="s">
        <v>9</v>
      </c>
      <c r="N268" s="54">
        <v>0.005959</v>
      </c>
      <c r="O268" s="32">
        <v>0.00607186</v>
      </c>
      <c r="P268" s="53">
        <f t="shared" si="4"/>
        <v>1.0189394193656653</v>
      </c>
      <c r="Q268" s="64">
        <v>1</v>
      </c>
      <c r="R268" s="65">
        <v>0</v>
      </c>
      <c r="S268" s="195">
        <v>1</v>
      </c>
      <c r="T268" s="65">
        <v>0</v>
      </c>
      <c r="U268" s="65">
        <v>0</v>
      </c>
      <c r="V268" s="32">
        <v>0</v>
      </c>
      <c r="W268" s="32">
        <v>0.005959</v>
      </c>
      <c r="X268" s="32">
        <v>0</v>
      </c>
      <c r="Y268" s="32">
        <v>0</v>
      </c>
      <c r="Z268" s="88">
        <v>0</v>
      </c>
      <c r="AA268" s="88">
        <v>0.01730696206</v>
      </c>
      <c r="AB268" s="88">
        <v>0</v>
      </c>
      <c r="AC268" s="88">
        <v>0</v>
      </c>
      <c r="AD268" s="88">
        <v>0.01730696206</v>
      </c>
      <c r="AE268" s="32">
        <v>1.023334</v>
      </c>
      <c r="AF268" s="89">
        <v>0.01771080271270804</v>
      </c>
      <c r="AG268" s="194">
        <v>2.97210986956</v>
      </c>
      <c r="AH268" s="95">
        <v>2.9168661189006397</v>
      </c>
    </row>
    <row r="269" spans="1:34" ht="15">
      <c r="A269" s="32">
        <v>91</v>
      </c>
      <c r="B269" s="32" t="s">
        <v>540</v>
      </c>
      <c r="C269" s="32" t="s">
        <v>541</v>
      </c>
      <c r="D269" s="32">
        <v>37</v>
      </c>
      <c r="E269" s="32">
        <v>91037</v>
      </c>
      <c r="F269" s="32">
        <v>9</v>
      </c>
      <c r="G269" s="32">
        <v>1</v>
      </c>
      <c r="H269" s="32">
        <v>3</v>
      </c>
      <c r="I269" s="32">
        <v>1103.4</v>
      </c>
      <c r="J269" s="32">
        <v>40</v>
      </c>
      <c r="K269" s="32">
        <v>80</v>
      </c>
      <c r="L269" s="32" t="s">
        <v>9</v>
      </c>
      <c r="N269" s="54">
        <v>0.001466</v>
      </c>
      <c r="O269" s="32">
        <v>0.0011418</v>
      </c>
      <c r="P269" s="53">
        <f t="shared" si="4"/>
        <v>0.7788540245566167</v>
      </c>
      <c r="Q269" s="64">
        <v>1</v>
      </c>
      <c r="R269" s="65">
        <v>1</v>
      </c>
      <c r="S269" s="65">
        <v>0</v>
      </c>
      <c r="T269" s="65">
        <v>0</v>
      </c>
      <c r="U269" s="65">
        <v>0</v>
      </c>
      <c r="V269" s="32">
        <v>0.001466</v>
      </c>
      <c r="W269" s="32">
        <v>0</v>
      </c>
      <c r="X269" s="32">
        <v>0</v>
      </c>
      <c r="Y269" s="32">
        <v>0</v>
      </c>
      <c r="Z269" s="88">
        <v>0.0008575513600000001</v>
      </c>
      <c r="AA269" s="88">
        <v>0</v>
      </c>
      <c r="AB269" s="88">
        <v>0</v>
      </c>
      <c r="AC269" s="88">
        <v>0</v>
      </c>
      <c r="AD269" s="88">
        <v>0.0008575513600000001</v>
      </c>
      <c r="AE269" s="32">
        <v>1.023334</v>
      </c>
      <c r="AF269" s="89">
        <v>0.0008775614634342401</v>
      </c>
      <c r="AG269" s="193">
        <v>0.5986094566400001</v>
      </c>
      <c r="AH269" s="95">
        <v>0.7685772144283062</v>
      </c>
    </row>
    <row r="270" spans="1:34" ht="15">
      <c r="A270" s="32">
        <v>91</v>
      </c>
      <c r="B270" s="32" t="s">
        <v>540</v>
      </c>
      <c r="C270" s="32" t="s">
        <v>541</v>
      </c>
      <c r="D270" s="32">
        <v>38</v>
      </c>
      <c r="E270" s="32">
        <v>91038</v>
      </c>
      <c r="F270" s="32">
        <v>9</v>
      </c>
      <c r="G270" s="32">
        <v>1</v>
      </c>
      <c r="H270" s="32">
        <v>3</v>
      </c>
      <c r="I270" s="32">
        <v>556.3</v>
      </c>
      <c r="J270" s="32">
        <v>40</v>
      </c>
      <c r="K270" s="32">
        <v>80</v>
      </c>
      <c r="L270" s="32" t="s">
        <v>9</v>
      </c>
      <c r="N270" s="54">
        <v>0.001466</v>
      </c>
      <c r="O270" s="32">
        <v>0.00121296</v>
      </c>
      <c r="P270" s="53">
        <f t="shared" si="4"/>
        <v>0.827394270122783</v>
      </c>
      <c r="Q270" s="64">
        <v>1</v>
      </c>
      <c r="R270" s="65">
        <v>1</v>
      </c>
      <c r="S270" s="159">
        <v>0</v>
      </c>
      <c r="T270" s="65">
        <v>0</v>
      </c>
      <c r="U270" s="65">
        <v>0</v>
      </c>
      <c r="V270" s="32">
        <v>0.001466</v>
      </c>
      <c r="W270" s="32">
        <v>0</v>
      </c>
      <c r="X270" s="32">
        <v>0</v>
      </c>
      <c r="Y270" s="32">
        <v>0</v>
      </c>
      <c r="Z270" s="88">
        <v>0.0008575513600000001</v>
      </c>
      <c r="AA270" s="88">
        <v>0</v>
      </c>
      <c r="AB270" s="88">
        <v>0</v>
      </c>
      <c r="AC270" s="88">
        <v>0</v>
      </c>
      <c r="AD270" s="88">
        <v>0.0008575513600000001</v>
      </c>
      <c r="AE270" s="32">
        <v>1.023334</v>
      </c>
      <c r="AF270" s="89">
        <v>0.0008775614634342401</v>
      </c>
      <c r="AG270" s="193">
        <v>0.5986094566400001</v>
      </c>
      <c r="AH270" s="95">
        <v>0.7234875539459176</v>
      </c>
    </row>
    <row r="271" spans="1:34" ht="15">
      <c r="A271" s="32">
        <v>91</v>
      </c>
      <c r="B271" s="32" t="s">
        <v>540</v>
      </c>
      <c r="C271" s="32" t="s">
        <v>541</v>
      </c>
      <c r="D271" s="32">
        <v>39</v>
      </c>
      <c r="E271" s="32">
        <v>91039</v>
      </c>
      <c r="F271" s="32">
        <v>9</v>
      </c>
      <c r="G271" s="32">
        <v>1</v>
      </c>
      <c r="H271" s="32">
        <v>3</v>
      </c>
      <c r="I271" s="32">
        <v>336.4</v>
      </c>
      <c r="J271" s="32">
        <v>40</v>
      </c>
      <c r="K271" s="32">
        <v>80</v>
      </c>
      <c r="L271" s="32" t="s">
        <v>9</v>
      </c>
      <c r="N271" s="54">
        <v>0.001466</v>
      </c>
      <c r="O271" s="32">
        <v>0.00127111</v>
      </c>
      <c r="P271" s="53">
        <f t="shared" si="4"/>
        <v>0.8670600272851295</v>
      </c>
      <c r="Q271" s="64">
        <v>1</v>
      </c>
      <c r="R271" s="65">
        <v>1</v>
      </c>
      <c r="S271" s="159">
        <v>0</v>
      </c>
      <c r="T271" s="65">
        <v>0</v>
      </c>
      <c r="U271" s="65">
        <v>0</v>
      </c>
      <c r="V271" s="32">
        <v>0.001466</v>
      </c>
      <c r="W271" s="32">
        <v>0</v>
      </c>
      <c r="X271" s="32">
        <v>0</v>
      </c>
      <c r="Y271" s="32">
        <v>0</v>
      </c>
      <c r="Z271" s="88">
        <v>0.0008575513600000001</v>
      </c>
      <c r="AA271" s="88">
        <v>0</v>
      </c>
      <c r="AB271" s="88">
        <v>0</v>
      </c>
      <c r="AC271" s="88">
        <v>0</v>
      </c>
      <c r="AD271" s="88">
        <v>0.0008575513600000001</v>
      </c>
      <c r="AE271" s="32">
        <v>1.023334</v>
      </c>
      <c r="AF271" s="89">
        <v>0.0008775614634342401</v>
      </c>
      <c r="AG271" s="193">
        <v>0.5986094566400001</v>
      </c>
      <c r="AH271" s="95">
        <v>0.6903898666789186</v>
      </c>
    </row>
    <row r="272" spans="1:34" ht="15">
      <c r="A272" s="32">
        <v>92</v>
      </c>
      <c r="B272" s="32" t="s">
        <v>42</v>
      </c>
      <c r="C272" s="32" t="s">
        <v>541</v>
      </c>
      <c r="D272" s="32">
        <v>1</v>
      </c>
      <c r="E272" s="32">
        <v>92001</v>
      </c>
      <c r="F272" s="32">
        <v>9</v>
      </c>
      <c r="G272" s="32">
        <v>1</v>
      </c>
      <c r="H272" s="32">
        <v>2</v>
      </c>
      <c r="I272" s="32">
        <v>75.5</v>
      </c>
      <c r="J272" s="32">
        <v>40</v>
      </c>
      <c r="K272" s="32">
        <v>80</v>
      </c>
      <c r="L272" s="32" t="s">
        <v>9</v>
      </c>
      <c r="N272" s="54">
        <v>0.003748</v>
      </c>
      <c r="O272" s="32">
        <v>0.00422868</v>
      </c>
      <c r="P272" s="53">
        <f t="shared" si="4"/>
        <v>1.1282497331910353</v>
      </c>
      <c r="Q272" s="64">
        <v>0</v>
      </c>
      <c r="R272" s="65">
        <v>0</v>
      </c>
      <c r="S272" s="159">
        <v>0</v>
      </c>
      <c r="T272" s="65">
        <v>0</v>
      </c>
      <c r="U272" s="65">
        <v>1</v>
      </c>
      <c r="V272" s="32">
        <v>0</v>
      </c>
      <c r="W272" s="32">
        <v>0</v>
      </c>
      <c r="X272" s="32">
        <v>0</v>
      </c>
      <c r="Y272" s="32">
        <v>0.003748</v>
      </c>
      <c r="Z272" s="88">
        <v>0</v>
      </c>
      <c r="AA272" s="88">
        <v>0</v>
      </c>
      <c r="AB272" s="88">
        <v>0</v>
      </c>
      <c r="AC272" s="88">
        <v>0.004001589680000001</v>
      </c>
      <c r="AD272" s="88">
        <v>0.004001589680000001</v>
      </c>
      <c r="AE272" s="32">
        <v>1.023334</v>
      </c>
      <c r="AF272" s="89">
        <v>0.004094962773593121</v>
      </c>
      <c r="AG272" s="193">
        <v>1.0925727784400001</v>
      </c>
      <c r="AH272" s="95">
        <v>0.9683784948478297</v>
      </c>
    </row>
    <row r="273" spans="1:34" ht="15">
      <c r="A273" s="32">
        <v>92</v>
      </c>
      <c r="B273" s="32" t="s">
        <v>42</v>
      </c>
      <c r="C273" s="32" t="s">
        <v>541</v>
      </c>
      <c r="D273" s="32">
        <v>2</v>
      </c>
      <c r="E273" s="32">
        <v>92002</v>
      </c>
      <c r="F273" s="32">
        <v>9</v>
      </c>
      <c r="G273" s="32">
        <v>1</v>
      </c>
      <c r="H273" s="32">
        <v>3</v>
      </c>
      <c r="I273" s="32">
        <v>42</v>
      </c>
      <c r="J273" s="32">
        <v>40</v>
      </c>
      <c r="K273" s="32">
        <v>80</v>
      </c>
      <c r="L273" s="32" t="s">
        <v>9</v>
      </c>
      <c r="N273" s="54">
        <v>0.00438</v>
      </c>
      <c r="O273" s="32">
        <v>0.00569367</v>
      </c>
      <c r="P273" s="53">
        <f t="shared" si="4"/>
        <v>1.2999246575342465</v>
      </c>
      <c r="Q273" s="64">
        <v>0</v>
      </c>
      <c r="R273" s="65">
        <v>0</v>
      </c>
      <c r="S273" s="159">
        <v>0</v>
      </c>
      <c r="T273" s="65">
        <v>0</v>
      </c>
      <c r="U273" s="65">
        <v>1</v>
      </c>
      <c r="V273" s="32">
        <v>0</v>
      </c>
      <c r="W273" s="32">
        <v>0</v>
      </c>
      <c r="X273" s="32">
        <v>0</v>
      </c>
      <c r="Y273" s="32">
        <v>0.00438</v>
      </c>
      <c r="Z273" s="88">
        <v>0</v>
      </c>
      <c r="AA273" s="88">
        <v>0</v>
      </c>
      <c r="AB273" s="88">
        <v>0</v>
      </c>
      <c r="AC273" s="88">
        <v>0.0046763508</v>
      </c>
      <c r="AD273" s="88">
        <v>0.0046763508</v>
      </c>
      <c r="AE273" s="32">
        <v>1.023334</v>
      </c>
      <c r="AF273" s="89">
        <v>0.0047854687695672</v>
      </c>
      <c r="AG273" s="193">
        <v>1.09257277844</v>
      </c>
      <c r="AH273" s="95">
        <v>0.8404893099823489</v>
      </c>
    </row>
    <row r="274" spans="1:34" ht="15">
      <c r="A274" s="32">
        <v>92</v>
      </c>
      <c r="B274" s="32" t="s">
        <v>42</v>
      </c>
      <c r="C274" s="32" t="s">
        <v>541</v>
      </c>
      <c r="D274" s="32">
        <v>3</v>
      </c>
      <c r="E274" s="32">
        <v>92003</v>
      </c>
      <c r="F274" s="32">
        <v>9</v>
      </c>
      <c r="G274" s="32">
        <v>1</v>
      </c>
      <c r="H274" s="32">
        <v>2</v>
      </c>
      <c r="I274" s="32">
        <v>275.8</v>
      </c>
      <c r="J274" s="32">
        <v>99</v>
      </c>
      <c r="K274" s="32">
        <v>99</v>
      </c>
      <c r="L274" s="32" t="s">
        <v>641</v>
      </c>
      <c r="N274" s="54">
        <v>0.003748</v>
      </c>
      <c r="O274" s="32">
        <v>0.00348495</v>
      </c>
      <c r="P274" s="53">
        <f t="shared" si="4"/>
        <v>0.929815901814301</v>
      </c>
      <c r="Q274" s="64">
        <v>1</v>
      </c>
      <c r="R274" s="65">
        <v>1</v>
      </c>
      <c r="S274" s="159">
        <v>0</v>
      </c>
      <c r="T274" s="65">
        <v>0</v>
      </c>
      <c r="U274" s="65">
        <v>0</v>
      </c>
      <c r="V274" s="32">
        <v>0.003748</v>
      </c>
      <c r="W274" s="32">
        <v>0</v>
      </c>
      <c r="X274" s="32">
        <v>0</v>
      </c>
      <c r="Y274" s="32">
        <v>0</v>
      </c>
      <c r="Z274" s="88">
        <v>0.00219243008</v>
      </c>
      <c r="AA274" s="88">
        <v>0</v>
      </c>
      <c r="AB274" s="88">
        <v>0</v>
      </c>
      <c r="AC274" s="88">
        <v>0</v>
      </c>
      <c r="AD274" s="88">
        <v>0.00219243008</v>
      </c>
      <c r="AE274" s="32">
        <v>1.023334</v>
      </c>
      <c r="AF274" s="89">
        <v>0.00224358824348672</v>
      </c>
      <c r="AG274" s="193">
        <v>0.59860945664</v>
      </c>
      <c r="AH274" s="95">
        <v>0.6437935245804731</v>
      </c>
    </row>
    <row r="275" spans="1:34" ht="15">
      <c r="A275" s="32">
        <v>92</v>
      </c>
      <c r="B275" s="32" t="s">
        <v>42</v>
      </c>
      <c r="C275" s="32" t="s">
        <v>541</v>
      </c>
      <c r="D275" s="32">
        <v>4</v>
      </c>
      <c r="E275" s="32">
        <v>92004</v>
      </c>
      <c r="F275" s="32">
        <v>9</v>
      </c>
      <c r="G275" s="32">
        <v>1</v>
      </c>
      <c r="H275" s="32">
        <v>4</v>
      </c>
      <c r="I275" s="32">
        <v>32.8</v>
      </c>
      <c r="J275" s="32">
        <v>40</v>
      </c>
      <c r="K275" s="32">
        <v>80</v>
      </c>
      <c r="L275" s="32" t="s">
        <v>9</v>
      </c>
      <c r="N275" s="54">
        <v>0.003906</v>
      </c>
      <c r="O275" s="32">
        <v>0.00507751</v>
      </c>
      <c r="P275" s="53">
        <f t="shared" si="4"/>
        <v>1.2999257552483359</v>
      </c>
      <c r="Q275" s="64">
        <v>0</v>
      </c>
      <c r="R275" s="65">
        <v>0</v>
      </c>
      <c r="S275" s="159">
        <v>0</v>
      </c>
      <c r="T275" s="65">
        <v>0</v>
      </c>
      <c r="U275" s="65">
        <v>1</v>
      </c>
      <c r="V275" s="32">
        <v>0</v>
      </c>
      <c r="W275" s="32">
        <v>0</v>
      </c>
      <c r="X275" s="32">
        <v>0</v>
      </c>
      <c r="Y275" s="32">
        <v>0.003906</v>
      </c>
      <c r="Z275" s="88">
        <v>0</v>
      </c>
      <c r="AA275" s="88">
        <v>0</v>
      </c>
      <c r="AB275" s="88">
        <v>0</v>
      </c>
      <c r="AC275" s="88">
        <v>0.00417027996</v>
      </c>
      <c r="AD275" s="88">
        <v>0.00417027996</v>
      </c>
      <c r="AE275" s="32">
        <v>1.023334</v>
      </c>
      <c r="AF275" s="89">
        <v>0.00426758927258664</v>
      </c>
      <c r="AG275" s="193">
        <v>1.0925727784400001</v>
      </c>
      <c r="AH275" s="95">
        <v>0.8404886002364623</v>
      </c>
    </row>
    <row r="276" spans="1:34" ht="15">
      <c r="A276" s="32">
        <v>92</v>
      </c>
      <c r="B276" s="32" t="s">
        <v>42</v>
      </c>
      <c r="C276" s="32" t="s">
        <v>541</v>
      </c>
      <c r="D276" s="32">
        <v>5</v>
      </c>
      <c r="E276" s="32">
        <v>92005</v>
      </c>
      <c r="F276" s="32">
        <v>9</v>
      </c>
      <c r="G276" s="32">
        <v>1</v>
      </c>
      <c r="H276" s="32">
        <v>4</v>
      </c>
      <c r="I276" s="32">
        <v>22.5</v>
      </c>
      <c r="J276" s="32">
        <v>99</v>
      </c>
      <c r="K276" s="32">
        <v>99</v>
      </c>
      <c r="L276" s="32" t="s">
        <v>641</v>
      </c>
      <c r="N276" s="54">
        <v>0.003906</v>
      </c>
      <c r="O276" s="32">
        <v>0.00507751</v>
      </c>
      <c r="P276" s="53">
        <f t="shared" si="4"/>
        <v>1.2999257552483359</v>
      </c>
      <c r="Q276" s="64">
        <v>0</v>
      </c>
      <c r="R276" s="65">
        <v>0</v>
      </c>
      <c r="S276" s="159">
        <v>0</v>
      </c>
      <c r="T276" s="197">
        <v>1</v>
      </c>
      <c r="U276" s="65">
        <v>0</v>
      </c>
      <c r="V276" s="32">
        <v>0</v>
      </c>
      <c r="W276" s="32">
        <v>0</v>
      </c>
      <c r="X276" s="32">
        <v>0.003906</v>
      </c>
      <c r="Y276" s="32">
        <v>0</v>
      </c>
      <c r="Z276" s="88">
        <v>0</v>
      </c>
      <c r="AA276" s="88">
        <v>0</v>
      </c>
      <c r="AB276" s="88">
        <v>0.0011476218600000002</v>
      </c>
      <c r="AC276" s="88">
        <v>0</v>
      </c>
      <c r="AD276" s="88">
        <v>0.0011476218600000002</v>
      </c>
      <c r="AE276" s="32">
        <v>1.023334</v>
      </c>
      <c r="AF276" s="89">
        <v>0.00117440046848124</v>
      </c>
      <c r="AG276" s="196">
        <v>0.30066576254</v>
      </c>
      <c r="AH276" s="95">
        <v>0.23129456534428094</v>
      </c>
    </row>
    <row r="277" spans="1:34" ht="15">
      <c r="A277" s="32">
        <v>92</v>
      </c>
      <c r="B277" s="32" t="s">
        <v>42</v>
      </c>
      <c r="C277" s="32" t="s">
        <v>541</v>
      </c>
      <c r="D277" s="32">
        <v>6</v>
      </c>
      <c r="E277" s="32">
        <v>92006</v>
      </c>
      <c r="F277" s="32">
        <v>9</v>
      </c>
      <c r="G277" s="32">
        <v>1</v>
      </c>
      <c r="H277" s="32">
        <v>2</v>
      </c>
      <c r="I277" s="32">
        <v>271.3</v>
      </c>
      <c r="J277" s="32">
        <v>40</v>
      </c>
      <c r="K277" s="32">
        <v>80</v>
      </c>
      <c r="L277" s="32" t="s">
        <v>9</v>
      </c>
      <c r="N277" s="54">
        <v>0.003748</v>
      </c>
      <c r="O277" s="32">
        <v>0.00348495</v>
      </c>
      <c r="P277" s="53">
        <f t="shared" si="4"/>
        <v>0.929815901814301</v>
      </c>
      <c r="Q277" s="64">
        <v>1</v>
      </c>
      <c r="R277" s="65">
        <v>1</v>
      </c>
      <c r="S277" s="159">
        <v>0</v>
      </c>
      <c r="T277" s="65">
        <v>0</v>
      </c>
      <c r="U277" s="65">
        <v>0</v>
      </c>
      <c r="V277" s="32">
        <v>0.003748</v>
      </c>
      <c r="W277" s="32">
        <v>0</v>
      </c>
      <c r="X277" s="32">
        <v>0</v>
      </c>
      <c r="Y277" s="32">
        <v>0</v>
      </c>
      <c r="Z277" s="88">
        <v>0.00219243008</v>
      </c>
      <c r="AA277" s="88">
        <v>0</v>
      </c>
      <c r="AB277" s="88">
        <v>0</v>
      </c>
      <c r="AC277" s="88">
        <v>0</v>
      </c>
      <c r="AD277" s="88">
        <v>0.00219243008</v>
      </c>
      <c r="AE277" s="32">
        <v>1.023334</v>
      </c>
      <c r="AF277" s="89">
        <v>0.00224358824348672</v>
      </c>
      <c r="AG277" s="193">
        <v>0.59860945664</v>
      </c>
      <c r="AH277" s="95">
        <v>0.6437935245804731</v>
      </c>
    </row>
    <row r="278" spans="1:34" ht="15">
      <c r="A278" s="32">
        <v>92</v>
      </c>
      <c r="B278" s="32" t="s">
        <v>42</v>
      </c>
      <c r="C278" s="32" t="s">
        <v>541</v>
      </c>
      <c r="D278" s="32">
        <v>7</v>
      </c>
      <c r="E278" s="32">
        <v>92007</v>
      </c>
      <c r="F278" s="32">
        <v>9</v>
      </c>
      <c r="G278" s="32">
        <v>1</v>
      </c>
      <c r="H278" s="32">
        <v>3</v>
      </c>
      <c r="I278" s="32">
        <v>887.9</v>
      </c>
      <c r="J278" s="32">
        <v>40</v>
      </c>
      <c r="K278" s="32">
        <v>80</v>
      </c>
      <c r="L278" s="32" t="s">
        <v>9</v>
      </c>
      <c r="N278" s="54">
        <v>0.00438</v>
      </c>
      <c r="O278" s="32">
        <v>0.00348548</v>
      </c>
      <c r="P278" s="53">
        <f t="shared" si="4"/>
        <v>0.7957716894977168</v>
      </c>
      <c r="Q278" s="64">
        <v>0</v>
      </c>
      <c r="R278" s="65">
        <v>0</v>
      </c>
      <c r="S278" s="159">
        <v>0</v>
      </c>
      <c r="T278" s="197">
        <v>1</v>
      </c>
      <c r="U278" s="65">
        <v>0</v>
      </c>
      <c r="V278" s="32">
        <v>0</v>
      </c>
      <c r="W278" s="32">
        <v>0</v>
      </c>
      <c r="X278" s="32">
        <v>0.00438</v>
      </c>
      <c r="Y278" s="32">
        <v>0</v>
      </c>
      <c r="Z278" s="88">
        <v>0</v>
      </c>
      <c r="AA278" s="88">
        <v>0</v>
      </c>
      <c r="AB278" s="88">
        <v>0.0012868878</v>
      </c>
      <c r="AC278" s="88">
        <v>0</v>
      </c>
      <c r="AD278" s="88">
        <v>0.0012868878</v>
      </c>
      <c r="AE278" s="32">
        <v>1.023334</v>
      </c>
      <c r="AF278" s="89">
        <v>0.0013169160399252</v>
      </c>
      <c r="AG278" s="196">
        <v>0.30066576254</v>
      </c>
      <c r="AH278" s="95">
        <v>0.37782917702158675</v>
      </c>
    </row>
    <row r="279" spans="1:34" ht="15">
      <c r="A279" s="32">
        <v>92</v>
      </c>
      <c r="B279" s="32" t="s">
        <v>42</v>
      </c>
      <c r="C279" s="32" t="s">
        <v>541</v>
      </c>
      <c r="D279" s="32">
        <v>8</v>
      </c>
      <c r="E279" s="32">
        <v>92008</v>
      </c>
      <c r="F279" s="32">
        <v>9</v>
      </c>
      <c r="G279" s="32">
        <v>1</v>
      </c>
      <c r="H279" s="32">
        <v>2</v>
      </c>
      <c r="I279" s="32">
        <v>48.8</v>
      </c>
      <c r="J279" s="32">
        <v>61</v>
      </c>
      <c r="K279" s="32">
        <v>45</v>
      </c>
      <c r="L279" s="32" t="s">
        <v>622</v>
      </c>
      <c r="N279" s="54">
        <v>0.003748</v>
      </c>
      <c r="O279" s="32">
        <v>0.00487212</v>
      </c>
      <c r="P279" s="53">
        <f t="shared" si="4"/>
        <v>1.299925293489861</v>
      </c>
      <c r="Q279" s="64">
        <v>1</v>
      </c>
      <c r="R279" s="65">
        <v>0</v>
      </c>
      <c r="S279" s="195">
        <v>1</v>
      </c>
      <c r="T279" s="65">
        <v>0</v>
      </c>
      <c r="U279" s="65">
        <v>0</v>
      </c>
      <c r="V279" s="32">
        <v>0</v>
      </c>
      <c r="W279" s="32">
        <v>0.003748</v>
      </c>
      <c r="X279" s="32">
        <v>0</v>
      </c>
      <c r="Y279" s="32">
        <v>0</v>
      </c>
      <c r="Z279" s="88">
        <v>0</v>
      </c>
      <c r="AA279" s="88">
        <v>0.01088546632</v>
      </c>
      <c r="AB279" s="88">
        <v>0</v>
      </c>
      <c r="AC279" s="88">
        <v>0</v>
      </c>
      <c r="AD279" s="88">
        <v>0.01088546632</v>
      </c>
      <c r="AE279" s="32">
        <v>1.023334</v>
      </c>
      <c r="AF279" s="89">
        <v>0.01113946779111088</v>
      </c>
      <c r="AG279" s="194">
        <v>2.97210986956</v>
      </c>
      <c r="AH279" s="95">
        <v>2.2863697509730634</v>
      </c>
    </row>
    <row r="280" spans="1:34" ht="15">
      <c r="A280" s="32">
        <v>92</v>
      </c>
      <c r="B280" s="32" t="s">
        <v>42</v>
      </c>
      <c r="C280" s="32" t="s">
        <v>541</v>
      </c>
      <c r="D280" s="32">
        <v>9</v>
      </c>
      <c r="E280" s="32">
        <v>92009</v>
      </c>
      <c r="F280" s="32">
        <v>9</v>
      </c>
      <c r="G280" s="32">
        <v>1</v>
      </c>
      <c r="H280" s="32">
        <v>4</v>
      </c>
      <c r="I280" s="32">
        <v>214</v>
      </c>
      <c r="J280" s="32">
        <v>49</v>
      </c>
      <c r="K280" s="32">
        <v>82</v>
      </c>
      <c r="L280" s="32" t="s">
        <v>143</v>
      </c>
      <c r="N280" s="54">
        <v>0.003906</v>
      </c>
      <c r="O280" s="32">
        <v>0.00363186</v>
      </c>
      <c r="P280" s="53">
        <f t="shared" si="4"/>
        <v>0.929815668202765</v>
      </c>
      <c r="Q280" s="64">
        <v>0</v>
      </c>
      <c r="R280" s="65">
        <v>0</v>
      </c>
      <c r="S280" s="159">
        <v>0</v>
      </c>
      <c r="T280" s="65">
        <v>0</v>
      </c>
      <c r="U280" s="65">
        <v>1</v>
      </c>
      <c r="V280" s="32">
        <v>0</v>
      </c>
      <c r="W280" s="32">
        <v>0</v>
      </c>
      <c r="X280" s="32">
        <v>0</v>
      </c>
      <c r="Y280" s="32">
        <v>0.003906</v>
      </c>
      <c r="Z280" s="88">
        <v>0</v>
      </c>
      <c r="AA280" s="88">
        <v>0</v>
      </c>
      <c r="AB280" s="88">
        <v>0</v>
      </c>
      <c r="AC280" s="88">
        <v>0.00417027996</v>
      </c>
      <c r="AD280" s="88">
        <v>0.00417027996</v>
      </c>
      <c r="AE280" s="32">
        <v>1.023334</v>
      </c>
      <c r="AF280" s="89">
        <v>0.00426758927258664</v>
      </c>
      <c r="AG280" s="193">
        <v>1.0925727784400001</v>
      </c>
      <c r="AH280" s="95">
        <v>1.1750423398992913</v>
      </c>
    </row>
    <row r="281" spans="1:34" ht="15">
      <c r="A281" s="32">
        <v>92</v>
      </c>
      <c r="B281" s="32" t="s">
        <v>42</v>
      </c>
      <c r="C281" s="32" t="s">
        <v>541</v>
      </c>
      <c r="D281" s="32">
        <v>10</v>
      </c>
      <c r="E281" s="32">
        <v>92010</v>
      </c>
      <c r="F281" s="32">
        <v>9</v>
      </c>
      <c r="G281" s="32">
        <v>1</v>
      </c>
      <c r="H281" s="32">
        <v>4</v>
      </c>
      <c r="I281" s="32">
        <v>55.3</v>
      </c>
      <c r="J281" s="32">
        <v>40</v>
      </c>
      <c r="K281" s="32">
        <v>80</v>
      </c>
      <c r="L281" s="32" t="s">
        <v>9</v>
      </c>
      <c r="N281" s="54">
        <v>0.003906</v>
      </c>
      <c r="O281" s="32">
        <v>0.00440694</v>
      </c>
      <c r="P281" s="53">
        <f t="shared" si="4"/>
        <v>1.1282488479262671</v>
      </c>
      <c r="Q281" s="64">
        <v>0</v>
      </c>
      <c r="R281" s="65">
        <v>0</v>
      </c>
      <c r="S281" s="159">
        <v>0</v>
      </c>
      <c r="T281" s="65">
        <v>0</v>
      </c>
      <c r="U281" s="65">
        <v>1</v>
      </c>
      <c r="V281" s="32">
        <v>0</v>
      </c>
      <c r="W281" s="32">
        <v>0</v>
      </c>
      <c r="X281" s="32">
        <v>0</v>
      </c>
      <c r="Y281" s="32">
        <v>0.003906</v>
      </c>
      <c r="Z281" s="88">
        <v>0</v>
      </c>
      <c r="AA281" s="88">
        <v>0</v>
      </c>
      <c r="AB281" s="88">
        <v>0</v>
      </c>
      <c r="AC281" s="88">
        <v>0.00417027996</v>
      </c>
      <c r="AD281" s="88">
        <v>0.00417027996</v>
      </c>
      <c r="AE281" s="32">
        <v>1.023334</v>
      </c>
      <c r="AF281" s="89">
        <v>0.00426758927258664</v>
      </c>
      <c r="AG281" s="193">
        <v>1.0925727784400001</v>
      </c>
      <c r="AH281" s="95">
        <v>0.9683792546725484</v>
      </c>
    </row>
    <row r="282" spans="1:34" ht="15">
      <c r="A282" s="32">
        <v>92</v>
      </c>
      <c r="B282" s="32" t="s">
        <v>42</v>
      </c>
      <c r="C282" s="32" t="s">
        <v>541</v>
      </c>
      <c r="D282" s="32">
        <v>11</v>
      </c>
      <c r="E282" s="32">
        <v>92011</v>
      </c>
      <c r="F282" s="32">
        <v>9</v>
      </c>
      <c r="G282" s="32">
        <v>1</v>
      </c>
      <c r="H282" s="32">
        <v>2</v>
      </c>
      <c r="I282" s="32">
        <v>25.8</v>
      </c>
      <c r="J282" s="32">
        <v>40</v>
      </c>
      <c r="K282" s="32">
        <v>80</v>
      </c>
      <c r="L282" s="32" t="s">
        <v>9</v>
      </c>
      <c r="N282" s="54">
        <v>0.003748</v>
      </c>
      <c r="O282" s="32">
        <v>0.00487212</v>
      </c>
      <c r="P282" s="53">
        <f t="shared" si="4"/>
        <v>1.299925293489861</v>
      </c>
      <c r="Q282" s="64">
        <v>0</v>
      </c>
      <c r="R282" s="65">
        <v>0</v>
      </c>
      <c r="S282" s="159">
        <v>0</v>
      </c>
      <c r="T282" s="65">
        <v>0</v>
      </c>
      <c r="U282" s="65">
        <v>1</v>
      </c>
      <c r="V282" s="32">
        <v>0</v>
      </c>
      <c r="W282" s="32">
        <v>0</v>
      </c>
      <c r="X282" s="32">
        <v>0</v>
      </c>
      <c r="Y282" s="32">
        <v>0.003748</v>
      </c>
      <c r="Z282" s="88">
        <v>0</v>
      </c>
      <c r="AA282" s="88">
        <v>0</v>
      </c>
      <c r="AB282" s="88">
        <v>0</v>
      </c>
      <c r="AC282" s="88">
        <v>0.004001589680000001</v>
      </c>
      <c r="AD282" s="88">
        <v>0.004001589680000001</v>
      </c>
      <c r="AE282" s="32">
        <v>1.023334</v>
      </c>
      <c r="AF282" s="89">
        <v>0.004094962773593121</v>
      </c>
      <c r="AG282" s="193">
        <v>1.0925727784400001</v>
      </c>
      <c r="AH282" s="95">
        <v>0.8404888987941842</v>
      </c>
    </row>
    <row r="283" spans="1:34" ht="15">
      <c r="A283" s="32">
        <v>92</v>
      </c>
      <c r="B283" s="32" t="s">
        <v>42</v>
      </c>
      <c r="C283" s="32" t="s">
        <v>541</v>
      </c>
      <c r="D283" s="32">
        <v>12</v>
      </c>
      <c r="E283" s="32">
        <v>92012</v>
      </c>
      <c r="F283" s="32">
        <v>9</v>
      </c>
      <c r="G283" s="32">
        <v>1</v>
      </c>
      <c r="H283" s="32">
        <v>2</v>
      </c>
      <c r="I283" s="32">
        <v>270.7</v>
      </c>
      <c r="J283" s="32">
        <v>40</v>
      </c>
      <c r="K283" s="32">
        <v>80</v>
      </c>
      <c r="L283" s="32" t="s">
        <v>9</v>
      </c>
      <c r="N283" s="54">
        <v>0.003748</v>
      </c>
      <c r="O283" s="32">
        <v>0.00348495</v>
      </c>
      <c r="P283" s="53">
        <f t="shared" si="4"/>
        <v>0.929815901814301</v>
      </c>
      <c r="Q283" s="64">
        <v>1</v>
      </c>
      <c r="R283" s="65">
        <v>1</v>
      </c>
      <c r="S283" s="159">
        <v>0</v>
      </c>
      <c r="T283" s="65">
        <v>0</v>
      </c>
      <c r="U283" s="65">
        <v>0</v>
      </c>
      <c r="V283" s="32">
        <v>0.003748</v>
      </c>
      <c r="W283" s="32">
        <v>0</v>
      </c>
      <c r="X283" s="32">
        <v>0</v>
      </c>
      <c r="Y283" s="32">
        <v>0</v>
      </c>
      <c r="Z283" s="88">
        <v>0.00219243008</v>
      </c>
      <c r="AA283" s="88">
        <v>0</v>
      </c>
      <c r="AB283" s="88">
        <v>0</v>
      </c>
      <c r="AC283" s="88">
        <v>0</v>
      </c>
      <c r="AD283" s="88">
        <v>0.00219243008</v>
      </c>
      <c r="AE283" s="32">
        <v>1.023334</v>
      </c>
      <c r="AF283" s="89">
        <v>0.00224358824348672</v>
      </c>
      <c r="AG283" s="193">
        <v>0.59860945664</v>
      </c>
      <c r="AH283" s="95">
        <v>0.6437935245804731</v>
      </c>
    </row>
    <row r="284" spans="1:34" ht="15">
      <c r="A284" s="32">
        <v>92</v>
      </c>
      <c r="B284" s="32" t="s">
        <v>42</v>
      </c>
      <c r="C284" s="32" t="s">
        <v>541</v>
      </c>
      <c r="D284" s="32">
        <v>13</v>
      </c>
      <c r="E284" s="32">
        <v>92013</v>
      </c>
      <c r="F284" s="32">
        <v>9</v>
      </c>
      <c r="G284" s="32">
        <v>1</v>
      </c>
      <c r="H284" s="32">
        <v>3</v>
      </c>
      <c r="I284" s="32">
        <v>622.1</v>
      </c>
      <c r="J284" s="32">
        <v>40</v>
      </c>
      <c r="K284" s="32">
        <v>80</v>
      </c>
      <c r="L284" s="32" t="s">
        <v>9</v>
      </c>
      <c r="N284" s="54">
        <v>0.00438</v>
      </c>
      <c r="O284" s="32">
        <v>0.00362397</v>
      </c>
      <c r="P284" s="53">
        <f t="shared" si="4"/>
        <v>0.827390410958904</v>
      </c>
      <c r="Q284" s="64">
        <v>0</v>
      </c>
      <c r="R284" s="65">
        <v>0</v>
      </c>
      <c r="S284" s="159">
        <v>0</v>
      </c>
      <c r="T284" s="197">
        <v>1</v>
      </c>
      <c r="U284" s="65">
        <v>0</v>
      </c>
      <c r="V284" s="32">
        <v>0</v>
      </c>
      <c r="W284" s="32">
        <v>0</v>
      </c>
      <c r="X284" s="32">
        <v>0.00438</v>
      </c>
      <c r="Y284" s="32">
        <v>0</v>
      </c>
      <c r="Z284" s="88">
        <v>0</v>
      </c>
      <c r="AA284" s="88">
        <v>0</v>
      </c>
      <c r="AB284" s="88">
        <v>0.0012868878</v>
      </c>
      <c r="AC284" s="88">
        <v>0</v>
      </c>
      <c r="AD284" s="88">
        <v>0.0012868878</v>
      </c>
      <c r="AE284" s="32">
        <v>1.023334</v>
      </c>
      <c r="AF284" s="89">
        <v>0.0013169160399252</v>
      </c>
      <c r="AG284" s="196">
        <v>0.30066576254</v>
      </c>
      <c r="AH284" s="95">
        <v>0.3633904364344076</v>
      </c>
    </row>
    <row r="285" spans="1:34" ht="15">
      <c r="A285" s="32">
        <v>92</v>
      </c>
      <c r="B285" s="32" t="s">
        <v>42</v>
      </c>
      <c r="C285" s="32" t="s">
        <v>541</v>
      </c>
      <c r="D285" s="32">
        <v>14</v>
      </c>
      <c r="E285" s="32">
        <v>92014</v>
      </c>
      <c r="F285" s="32">
        <v>9</v>
      </c>
      <c r="G285" s="32">
        <v>1</v>
      </c>
      <c r="H285" s="32">
        <v>2</v>
      </c>
      <c r="I285" s="32">
        <v>201.5</v>
      </c>
      <c r="J285" s="32">
        <v>40</v>
      </c>
      <c r="K285" s="32">
        <v>80</v>
      </c>
      <c r="L285" s="32" t="s">
        <v>9</v>
      </c>
      <c r="N285" s="54">
        <v>0.003748</v>
      </c>
      <c r="O285" s="32">
        <v>0.00348495</v>
      </c>
      <c r="P285" s="53">
        <f t="shared" si="4"/>
        <v>0.929815901814301</v>
      </c>
      <c r="Q285" s="64">
        <v>0</v>
      </c>
      <c r="R285" s="65">
        <v>0</v>
      </c>
      <c r="S285" s="159">
        <v>0</v>
      </c>
      <c r="T285" s="197">
        <v>1</v>
      </c>
      <c r="U285" s="65">
        <v>0</v>
      </c>
      <c r="V285" s="32">
        <v>0</v>
      </c>
      <c r="W285" s="32">
        <v>0</v>
      </c>
      <c r="X285" s="32">
        <v>0.003748</v>
      </c>
      <c r="Y285" s="32">
        <v>0</v>
      </c>
      <c r="Z285" s="88">
        <v>0</v>
      </c>
      <c r="AA285" s="88">
        <v>0</v>
      </c>
      <c r="AB285" s="88">
        <v>0.0011011998800000001</v>
      </c>
      <c r="AC285" s="88">
        <v>0</v>
      </c>
      <c r="AD285" s="88">
        <v>0.0011011998800000001</v>
      </c>
      <c r="AE285" s="32">
        <v>1.023334</v>
      </c>
      <c r="AF285" s="89">
        <v>0.0011268952779999201</v>
      </c>
      <c r="AG285" s="196">
        <v>0.30066576254000005</v>
      </c>
      <c r="AH285" s="95">
        <v>0.32336052970628565</v>
      </c>
    </row>
    <row r="286" spans="1:34" ht="15">
      <c r="A286" s="32">
        <v>92</v>
      </c>
      <c r="B286" s="32" t="s">
        <v>42</v>
      </c>
      <c r="C286" s="32" t="s">
        <v>541</v>
      </c>
      <c r="D286" s="32">
        <v>15</v>
      </c>
      <c r="E286" s="32">
        <v>92015</v>
      </c>
      <c r="F286" s="32">
        <v>9</v>
      </c>
      <c r="G286" s="32">
        <v>1</v>
      </c>
      <c r="H286" s="32">
        <v>2</v>
      </c>
      <c r="I286" s="32">
        <v>61.7</v>
      </c>
      <c r="J286" s="32">
        <v>40</v>
      </c>
      <c r="K286" s="32">
        <v>80</v>
      </c>
      <c r="L286" s="32" t="s">
        <v>9</v>
      </c>
      <c r="N286" s="54">
        <v>0.003748</v>
      </c>
      <c r="O286" s="32">
        <v>0.00422868</v>
      </c>
      <c r="P286" s="53">
        <f t="shared" si="4"/>
        <v>1.1282497331910353</v>
      </c>
      <c r="Q286" s="64">
        <v>0</v>
      </c>
      <c r="R286" s="65">
        <v>0</v>
      </c>
      <c r="S286" s="159">
        <v>0</v>
      </c>
      <c r="T286" s="65">
        <v>0</v>
      </c>
      <c r="U286" s="65">
        <v>1</v>
      </c>
      <c r="V286" s="32">
        <v>0</v>
      </c>
      <c r="W286" s="32">
        <v>0</v>
      </c>
      <c r="X286" s="32">
        <v>0</v>
      </c>
      <c r="Y286" s="32">
        <v>0.003748</v>
      </c>
      <c r="Z286" s="88">
        <v>0</v>
      </c>
      <c r="AA286" s="88">
        <v>0</v>
      </c>
      <c r="AB286" s="88">
        <v>0</v>
      </c>
      <c r="AC286" s="88">
        <v>0.004001589680000001</v>
      </c>
      <c r="AD286" s="88">
        <v>0.004001589680000001</v>
      </c>
      <c r="AE286" s="32">
        <v>1.023334</v>
      </c>
      <c r="AF286" s="89">
        <v>0.004094962773593121</v>
      </c>
      <c r="AG286" s="193">
        <v>1.0925727784400001</v>
      </c>
      <c r="AH286" s="95">
        <v>0.9683784948478297</v>
      </c>
    </row>
    <row r="287" spans="1:34" ht="15">
      <c r="A287" s="32">
        <v>92</v>
      </c>
      <c r="B287" s="32" t="s">
        <v>42</v>
      </c>
      <c r="C287" s="32" t="s">
        <v>541</v>
      </c>
      <c r="D287" s="32">
        <v>16</v>
      </c>
      <c r="E287" s="32">
        <v>92016</v>
      </c>
      <c r="F287" s="32">
        <v>9</v>
      </c>
      <c r="G287" s="32">
        <v>1</v>
      </c>
      <c r="H287" s="32">
        <v>4</v>
      </c>
      <c r="I287" s="32">
        <v>16.4</v>
      </c>
      <c r="J287" s="32">
        <v>99</v>
      </c>
      <c r="K287" s="32">
        <v>99</v>
      </c>
      <c r="L287" s="32" t="s">
        <v>641</v>
      </c>
      <c r="N287" s="54">
        <v>0.003906</v>
      </c>
      <c r="O287" s="32">
        <v>0.00625312</v>
      </c>
      <c r="P287" s="53">
        <f t="shared" si="4"/>
        <v>1.6009011776753712</v>
      </c>
      <c r="Q287" s="64">
        <v>0</v>
      </c>
      <c r="R287" s="65">
        <v>0</v>
      </c>
      <c r="S287" s="159">
        <v>0</v>
      </c>
      <c r="T287" s="65">
        <v>0</v>
      </c>
      <c r="U287" s="65">
        <v>1</v>
      </c>
      <c r="V287" s="32">
        <v>0</v>
      </c>
      <c r="W287" s="32">
        <v>0</v>
      </c>
      <c r="X287" s="32">
        <v>0</v>
      </c>
      <c r="Y287" s="32">
        <v>0.003906</v>
      </c>
      <c r="Z287" s="88">
        <v>0</v>
      </c>
      <c r="AA287" s="88">
        <v>0</v>
      </c>
      <c r="AB287" s="88">
        <v>0</v>
      </c>
      <c r="AC287" s="88">
        <v>0.00417027996</v>
      </c>
      <c r="AD287" s="88">
        <v>0.00417027996</v>
      </c>
      <c r="AE287" s="32">
        <v>1.023334</v>
      </c>
      <c r="AF287" s="89">
        <v>0.00426758927258664</v>
      </c>
      <c r="AG287" s="193">
        <v>1.0925727784400001</v>
      </c>
      <c r="AH287" s="95">
        <v>0.6824735927963386</v>
      </c>
    </row>
    <row r="288" spans="1:34" ht="15">
      <c r="A288" s="32">
        <v>92</v>
      </c>
      <c r="B288" s="32" t="s">
        <v>42</v>
      </c>
      <c r="C288" s="32" t="s">
        <v>541</v>
      </c>
      <c r="D288" s="32">
        <v>17</v>
      </c>
      <c r="E288" s="32">
        <v>92017</v>
      </c>
      <c r="F288" s="32">
        <v>9</v>
      </c>
      <c r="G288" s="32">
        <v>2</v>
      </c>
      <c r="H288" s="32">
        <v>4</v>
      </c>
      <c r="I288" s="32">
        <v>8.4</v>
      </c>
      <c r="J288" s="32">
        <v>98</v>
      </c>
      <c r="K288" s="32">
        <v>98</v>
      </c>
      <c r="L288" s="32" t="s">
        <v>640</v>
      </c>
      <c r="N288" s="54">
        <v>0.003906</v>
      </c>
      <c r="O288" s="32">
        <v>0.00625312</v>
      </c>
      <c r="P288" s="53">
        <f t="shared" si="4"/>
        <v>1.6009011776753712</v>
      </c>
      <c r="Q288" s="64">
        <v>0</v>
      </c>
      <c r="R288" s="65">
        <v>0</v>
      </c>
      <c r="S288" s="159">
        <v>0</v>
      </c>
      <c r="T288" s="65">
        <v>0</v>
      </c>
      <c r="U288" s="65">
        <v>1</v>
      </c>
      <c r="V288" s="32">
        <v>0</v>
      </c>
      <c r="W288" s="32">
        <v>0</v>
      </c>
      <c r="X288" s="32">
        <v>0</v>
      </c>
      <c r="Y288" s="32">
        <v>0.003906</v>
      </c>
      <c r="Z288" s="88">
        <v>0</v>
      </c>
      <c r="AA288" s="88">
        <v>0</v>
      </c>
      <c r="AB288" s="88">
        <v>0</v>
      </c>
      <c r="AC288" s="88">
        <v>0.00417027996</v>
      </c>
      <c r="AD288" s="88">
        <v>0.00417027996</v>
      </c>
      <c r="AE288" s="32">
        <v>1.023334</v>
      </c>
      <c r="AF288" s="89">
        <v>0.00426758927258664</v>
      </c>
      <c r="AG288" s="193">
        <v>1.0925727784400001</v>
      </c>
      <c r="AH288" s="95">
        <v>0.6824735927963386</v>
      </c>
    </row>
    <row r="289" spans="1:34" ht="15">
      <c r="A289" s="32">
        <v>92</v>
      </c>
      <c r="B289" s="32" t="s">
        <v>42</v>
      </c>
      <c r="C289" s="32" t="s">
        <v>541</v>
      </c>
      <c r="D289" s="32">
        <v>18</v>
      </c>
      <c r="E289" s="32">
        <v>92018</v>
      </c>
      <c r="F289" s="32">
        <v>9</v>
      </c>
      <c r="G289" s="32">
        <v>1</v>
      </c>
      <c r="H289" s="32">
        <v>2</v>
      </c>
      <c r="I289" s="32">
        <v>153</v>
      </c>
      <c r="J289" s="32">
        <v>44</v>
      </c>
      <c r="K289" s="32">
        <v>83</v>
      </c>
      <c r="L289" s="32" t="s">
        <v>147</v>
      </c>
      <c r="N289" s="54">
        <v>0.003748</v>
      </c>
      <c r="O289" s="32">
        <v>0.00381899</v>
      </c>
      <c r="P289" s="53">
        <f t="shared" si="4"/>
        <v>1.0189407684098186</v>
      </c>
      <c r="Q289" s="64">
        <v>1</v>
      </c>
      <c r="R289" s="65">
        <v>0</v>
      </c>
      <c r="S289" s="195">
        <v>1</v>
      </c>
      <c r="T289" s="65">
        <v>0</v>
      </c>
      <c r="U289" s="65">
        <v>0</v>
      </c>
      <c r="V289" s="32">
        <v>0</v>
      </c>
      <c r="W289" s="32">
        <v>0.003748</v>
      </c>
      <c r="X289" s="32">
        <v>0</v>
      </c>
      <c r="Y289" s="32">
        <v>0</v>
      </c>
      <c r="Z289" s="88">
        <v>0</v>
      </c>
      <c r="AA289" s="88">
        <v>0.01088546632</v>
      </c>
      <c r="AB289" s="88">
        <v>0</v>
      </c>
      <c r="AC289" s="88">
        <v>0</v>
      </c>
      <c r="AD289" s="88">
        <v>0.01088546632</v>
      </c>
      <c r="AE289" s="32">
        <v>1.023334</v>
      </c>
      <c r="AF289" s="89">
        <v>0.01113946779111088</v>
      </c>
      <c r="AG289" s="194">
        <v>2.97210986956</v>
      </c>
      <c r="AH289" s="95">
        <v>2.91686225706558</v>
      </c>
    </row>
    <row r="290" spans="1:34" ht="15">
      <c r="A290" s="32">
        <v>92</v>
      </c>
      <c r="B290" s="32" t="s">
        <v>42</v>
      </c>
      <c r="C290" s="32" t="s">
        <v>541</v>
      </c>
      <c r="D290" s="32">
        <v>19</v>
      </c>
      <c r="E290" s="32">
        <v>92019</v>
      </c>
      <c r="F290" s="32">
        <v>9</v>
      </c>
      <c r="G290" s="32">
        <v>1</v>
      </c>
      <c r="H290" s="32">
        <v>2</v>
      </c>
      <c r="I290" s="32">
        <v>554.1</v>
      </c>
      <c r="J290" s="32">
        <v>40</v>
      </c>
      <c r="K290" s="32">
        <v>80</v>
      </c>
      <c r="L290" s="32" t="s">
        <v>9</v>
      </c>
      <c r="N290" s="54">
        <v>0.003748</v>
      </c>
      <c r="O290" s="32">
        <v>0.00310106</v>
      </c>
      <c r="P290" s="53">
        <f t="shared" si="4"/>
        <v>0.8273906083244397</v>
      </c>
      <c r="Q290" s="64">
        <v>1</v>
      </c>
      <c r="R290" s="65">
        <v>1</v>
      </c>
      <c r="S290" s="159">
        <v>0</v>
      </c>
      <c r="T290" s="65">
        <v>0</v>
      </c>
      <c r="U290" s="65">
        <v>0</v>
      </c>
      <c r="V290" s="32">
        <v>0.003748</v>
      </c>
      <c r="W290" s="32">
        <v>0</v>
      </c>
      <c r="X290" s="32">
        <v>0</v>
      </c>
      <c r="Y290" s="32">
        <v>0</v>
      </c>
      <c r="Z290" s="88">
        <v>0.00219243008</v>
      </c>
      <c r="AA290" s="88">
        <v>0</v>
      </c>
      <c r="AB290" s="88">
        <v>0</v>
      </c>
      <c r="AC290" s="88">
        <v>0</v>
      </c>
      <c r="AD290" s="88">
        <v>0.00219243008</v>
      </c>
      <c r="AE290" s="32">
        <v>1.023334</v>
      </c>
      <c r="AF290" s="89">
        <v>0.00224358824348672</v>
      </c>
      <c r="AG290" s="193">
        <v>0.59860945664</v>
      </c>
      <c r="AH290" s="95">
        <v>0.7234907558985378</v>
      </c>
    </row>
    <row r="291" spans="1:34" ht="15">
      <c r="A291" s="32">
        <v>92</v>
      </c>
      <c r="B291" s="32" t="s">
        <v>42</v>
      </c>
      <c r="C291" s="32" t="s">
        <v>541</v>
      </c>
      <c r="D291" s="32">
        <v>20</v>
      </c>
      <c r="E291" s="32">
        <v>92020</v>
      </c>
      <c r="F291" s="32">
        <v>9</v>
      </c>
      <c r="G291" s="32">
        <v>1</v>
      </c>
      <c r="H291" s="32">
        <v>4</v>
      </c>
      <c r="I291" s="32">
        <v>83.8</v>
      </c>
      <c r="J291" s="32">
        <v>47</v>
      </c>
      <c r="K291" s="32">
        <v>82</v>
      </c>
      <c r="L291" s="32" t="s">
        <v>409</v>
      </c>
      <c r="N291" s="54">
        <v>0.003906</v>
      </c>
      <c r="O291" s="32">
        <v>0.00440694</v>
      </c>
      <c r="P291" s="53">
        <f t="shared" si="4"/>
        <v>1.1282488479262671</v>
      </c>
      <c r="Q291" s="64">
        <v>0</v>
      </c>
      <c r="R291" s="65">
        <v>0</v>
      </c>
      <c r="S291" s="159">
        <v>0</v>
      </c>
      <c r="T291" s="197">
        <v>1</v>
      </c>
      <c r="U291" s="65">
        <v>0</v>
      </c>
      <c r="V291" s="32">
        <v>0</v>
      </c>
      <c r="W291" s="32">
        <v>0</v>
      </c>
      <c r="X291" s="32">
        <v>0.003906</v>
      </c>
      <c r="Y291" s="32">
        <v>0</v>
      </c>
      <c r="Z291" s="88">
        <v>0</v>
      </c>
      <c r="AA291" s="88">
        <v>0</v>
      </c>
      <c r="AB291" s="88">
        <v>0.0011476218600000002</v>
      </c>
      <c r="AC291" s="88">
        <v>0</v>
      </c>
      <c r="AD291" s="88">
        <v>0.0011476218600000002</v>
      </c>
      <c r="AE291" s="32">
        <v>1.023334</v>
      </c>
      <c r="AF291" s="89">
        <v>0.00117440046848124</v>
      </c>
      <c r="AG291" s="196">
        <v>0.30066576254</v>
      </c>
      <c r="AH291" s="95">
        <v>0.26648887175256303</v>
      </c>
    </row>
    <row r="292" spans="1:34" ht="15">
      <c r="A292" s="32">
        <v>92</v>
      </c>
      <c r="B292" s="32" t="s">
        <v>42</v>
      </c>
      <c r="C292" s="32" t="s">
        <v>541</v>
      </c>
      <c r="D292" s="32">
        <v>21</v>
      </c>
      <c r="E292" s="32">
        <v>92021</v>
      </c>
      <c r="F292" s="32">
        <v>9</v>
      </c>
      <c r="G292" s="32">
        <v>1</v>
      </c>
      <c r="H292" s="32">
        <v>4</v>
      </c>
      <c r="I292" s="32">
        <v>140.8</v>
      </c>
      <c r="J292" s="32">
        <v>40</v>
      </c>
      <c r="K292" s="32">
        <v>80</v>
      </c>
      <c r="L292" s="32" t="s">
        <v>9</v>
      </c>
      <c r="N292" s="54">
        <v>0.003906</v>
      </c>
      <c r="O292" s="32">
        <v>0.00397998</v>
      </c>
      <c r="P292" s="53">
        <f t="shared" si="4"/>
        <v>1.0189400921658986</v>
      </c>
      <c r="Q292" s="64">
        <v>0</v>
      </c>
      <c r="R292" s="65">
        <v>0</v>
      </c>
      <c r="S292" s="159">
        <v>0</v>
      </c>
      <c r="T292" s="197">
        <v>1</v>
      </c>
      <c r="U292" s="65">
        <v>0</v>
      </c>
      <c r="V292" s="32">
        <v>0</v>
      </c>
      <c r="W292" s="32">
        <v>0</v>
      </c>
      <c r="X292" s="32">
        <v>0.003906</v>
      </c>
      <c r="Y292" s="32">
        <v>0</v>
      </c>
      <c r="Z292" s="88">
        <v>0</v>
      </c>
      <c r="AA292" s="88">
        <v>0</v>
      </c>
      <c r="AB292" s="88">
        <v>0.0011476218600000002</v>
      </c>
      <c r="AC292" s="88">
        <v>0</v>
      </c>
      <c r="AD292" s="88">
        <v>0.0011476218600000002</v>
      </c>
      <c r="AE292" s="32">
        <v>1.023334</v>
      </c>
      <c r="AF292" s="89">
        <v>0.00117440046848124</v>
      </c>
      <c r="AG292" s="196">
        <v>0.30066576254</v>
      </c>
      <c r="AH292" s="95">
        <v>0.29507697739215777</v>
      </c>
    </row>
    <row r="293" spans="1:34" ht="15">
      <c r="A293" s="32">
        <v>92</v>
      </c>
      <c r="B293" s="32" t="s">
        <v>42</v>
      </c>
      <c r="C293" s="32" t="s">
        <v>541</v>
      </c>
      <c r="D293" s="32">
        <v>22</v>
      </c>
      <c r="E293" s="32">
        <v>92022</v>
      </c>
      <c r="F293" s="32">
        <v>9</v>
      </c>
      <c r="G293" s="32">
        <v>1</v>
      </c>
      <c r="H293" s="32">
        <v>2</v>
      </c>
      <c r="I293" s="32">
        <v>26.6</v>
      </c>
      <c r="J293" s="32">
        <v>40</v>
      </c>
      <c r="K293" s="32">
        <v>83</v>
      </c>
      <c r="L293" s="32" t="s">
        <v>9</v>
      </c>
      <c r="N293" s="54">
        <v>0.003748</v>
      </c>
      <c r="O293" s="32">
        <v>0.00487212</v>
      </c>
      <c r="P293" s="53">
        <f t="shared" si="4"/>
        <v>1.299925293489861</v>
      </c>
      <c r="Q293" s="64">
        <v>1</v>
      </c>
      <c r="R293" s="65">
        <v>0</v>
      </c>
      <c r="S293" s="195">
        <v>1</v>
      </c>
      <c r="T293" s="65">
        <v>0</v>
      </c>
      <c r="U293" s="65">
        <v>0</v>
      </c>
      <c r="V293" s="32">
        <v>0</v>
      </c>
      <c r="W293" s="32">
        <v>0.003748</v>
      </c>
      <c r="X293" s="32">
        <v>0</v>
      </c>
      <c r="Y293" s="32">
        <v>0</v>
      </c>
      <c r="Z293" s="88">
        <v>0</v>
      </c>
      <c r="AA293" s="88">
        <v>0.01088546632</v>
      </c>
      <c r="AB293" s="88">
        <v>0</v>
      </c>
      <c r="AC293" s="88">
        <v>0</v>
      </c>
      <c r="AD293" s="88">
        <v>0.01088546632</v>
      </c>
      <c r="AE293" s="32">
        <v>1.023334</v>
      </c>
      <c r="AF293" s="89">
        <v>0.01113946779111088</v>
      </c>
      <c r="AG293" s="194">
        <v>2.97210986956</v>
      </c>
      <c r="AH293" s="95">
        <v>2.2863697509730634</v>
      </c>
    </row>
    <row r="294" spans="1:34" ht="15">
      <c r="A294" s="32">
        <v>92</v>
      </c>
      <c r="B294" s="32" t="s">
        <v>42</v>
      </c>
      <c r="C294" s="32" t="s">
        <v>541</v>
      </c>
      <c r="D294" s="32">
        <v>23</v>
      </c>
      <c r="E294" s="32">
        <v>92023</v>
      </c>
      <c r="F294" s="32">
        <v>9</v>
      </c>
      <c r="G294" s="32">
        <v>1</v>
      </c>
      <c r="H294" s="32">
        <v>3</v>
      </c>
      <c r="I294" s="32">
        <v>1748.7</v>
      </c>
      <c r="J294" s="32">
        <v>45</v>
      </c>
      <c r="K294" s="32">
        <v>82</v>
      </c>
      <c r="L294" s="32" t="s">
        <v>252</v>
      </c>
      <c r="N294" s="54">
        <v>0.00438</v>
      </c>
      <c r="O294" s="32">
        <v>0.00333568</v>
      </c>
      <c r="P294" s="53">
        <f t="shared" si="4"/>
        <v>0.7615707762557078</v>
      </c>
      <c r="Q294" s="64">
        <v>1</v>
      </c>
      <c r="R294" s="65">
        <v>1</v>
      </c>
      <c r="S294" s="159">
        <v>0</v>
      </c>
      <c r="T294" s="65">
        <v>0</v>
      </c>
      <c r="U294" s="65">
        <v>0</v>
      </c>
      <c r="V294" s="32">
        <v>0.00438</v>
      </c>
      <c r="W294" s="32">
        <v>0</v>
      </c>
      <c r="X294" s="32">
        <v>0</v>
      </c>
      <c r="Y294" s="32">
        <v>0</v>
      </c>
      <c r="Z294" s="88">
        <v>0.0025621248</v>
      </c>
      <c r="AA294" s="88">
        <v>0</v>
      </c>
      <c r="AB294" s="88">
        <v>0</v>
      </c>
      <c r="AC294" s="88">
        <v>0</v>
      </c>
      <c r="AD294" s="88">
        <v>0.0025621248</v>
      </c>
      <c r="AE294" s="32">
        <v>1.023334</v>
      </c>
      <c r="AF294" s="89">
        <v>0.0026219094200832</v>
      </c>
      <c r="AG294" s="193">
        <v>0.59860945664</v>
      </c>
      <c r="AH294" s="95">
        <v>0.7860194683192632</v>
      </c>
    </row>
    <row r="295" spans="1:34" ht="15">
      <c r="A295" s="32">
        <v>92</v>
      </c>
      <c r="B295" s="32" t="s">
        <v>42</v>
      </c>
      <c r="C295" s="32" t="s">
        <v>541</v>
      </c>
      <c r="D295" s="32">
        <v>24</v>
      </c>
      <c r="E295" s="32">
        <v>92024</v>
      </c>
      <c r="F295" s="32">
        <v>9</v>
      </c>
      <c r="G295" s="32">
        <v>1</v>
      </c>
      <c r="H295" s="32">
        <v>4</v>
      </c>
      <c r="I295" s="32">
        <v>175.3</v>
      </c>
      <c r="J295" s="32">
        <v>40</v>
      </c>
      <c r="K295" s="32">
        <v>83</v>
      </c>
      <c r="L295" s="32" t="s">
        <v>9</v>
      </c>
      <c r="N295" s="54">
        <v>0.003906</v>
      </c>
      <c r="O295" s="32">
        <v>0.00363186</v>
      </c>
      <c r="P295" s="53">
        <f t="shared" si="4"/>
        <v>0.929815668202765</v>
      </c>
      <c r="Q295" s="64">
        <v>1</v>
      </c>
      <c r="R295" s="65">
        <v>0</v>
      </c>
      <c r="S295" s="195">
        <v>1</v>
      </c>
      <c r="T295" s="65">
        <v>0</v>
      </c>
      <c r="U295" s="65">
        <v>0</v>
      </c>
      <c r="V295" s="32">
        <v>0</v>
      </c>
      <c r="W295" s="32">
        <v>0.003906</v>
      </c>
      <c r="X295" s="32">
        <v>0</v>
      </c>
      <c r="Y295" s="32">
        <v>0</v>
      </c>
      <c r="Z295" s="88">
        <v>0</v>
      </c>
      <c r="AA295" s="88">
        <v>0.01134435204</v>
      </c>
      <c r="AB295" s="88">
        <v>0</v>
      </c>
      <c r="AC295" s="88">
        <v>0</v>
      </c>
      <c r="AD295" s="88">
        <v>0.01134435204</v>
      </c>
      <c r="AE295" s="32">
        <v>1.023334</v>
      </c>
      <c r="AF295" s="89">
        <v>0.01160906115050136</v>
      </c>
      <c r="AG295" s="194">
        <v>2.9721098695599997</v>
      </c>
      <c r="AH295" s="95">
        <v>3.19645062048134</v>
      </c>
    </row>
    <row r="296" spans="1:34" ht="15">
      <c r="A296" s="32">
        <v>92</v>
      </c>
      <c r="B296" s="32" t="s">
        <v>42</v>
      </c>
      <c r="C296" s="32" t="s">
        <v>541</v>
      </c>
      <c r="D296" s="32">
        <v>25</v>
      </c>
      <c r="E296" s="32">
        <v>92025</v>
      </c>
      <c r="F296" s="32">
        <v>9</v>
      </c>
      <c r="G296" s="32">
        <v>1</v>
      </c>
      <c r="H296" s="32">
        <v>3</v>
      </c>
      <c r="I296" s="32">
        <v>169.8</v>
      </c>
      <c r="J296" s="32">
        <v>73</v>
      </c>
      <c r="K296" s="32">
        <v>38</v>
      </c>
      <c r="L296" s="32" t="s">
        <v>515</v>
      </c>
      <c r="N296" s="54">
        <v>0.00438</v>
      </c>
      <c r="O296" s="32">
        <v>0.00446295</v>
      </c>
      <c r="P296" s="53">
        <f t="shared" si="4"/>
        <v>1.0189383561643837</v>
      </c>
      <c r="Q296" s="64">
        <v>1</v>
      </c>
      <c r="R296" s="65">
        <v>0</v>
      </c>
      <c r="S296" s="195">
        <v>1</v>
      </c>
      <c r="T296" s="65">
        <v>0</v>
      </c>
      <c r="U296" s="65">
        <v>0</v>
      </c>
      <c r="V296" s="32">
        <v>0</v>
      </c>
      <c r="W296" s="32">
        <v>0.00438</v>
      </c>
      <c r="X296" s="32">
        <v>0</v>
      </c>
      <c r="Y296" s="32">
        <v>0</v>
      </c>
      <c r="Z296" s="88">
        <v>0</v>
      </c>
      <c r="AA296" s="88">
        <v>0.012721009200000001</v>
      </c>
      <c r="AB296" s="88">
        <v>0</v>
      </c>
      <c r="AC296" s="88">
        <v>0</v>
      </c>
      <c r="AD296" s="88">
        <v>0.012721009200000001</v>
      </c>
      <c r="AE296" s="32">
        <v>1.023334</v>
      </c>
      <c r="AF296" s="89">
        <v>0.0130178412286728</v>
      </c>
      <c r="AG296" s="194">
        <v>2.9721098695599997</v>
      </c>
      <c r="AH296" s="95">
        <v>2.91686916247612</v>
      </c>
    </row>
    <row r="297" spans="1:34" ht="15">
      <c r="A297" s="32">
        <v>92</v>
      </c>
      <c r="B297" s="32" t="s">
        <v>42</v>
      </c>
      <c r="C297" s="32" t="s">
        <v>541</v>
      </c>
      <c r="D297" s="32">
        <v>26</v>
      </c>
      <c r="E297" s="32">
        <v>92026</v>
      </c>
      <c r="F297" s="32">
        <v>9</v>
      </c>
      <c r="G297" s="32">
        <v>1</v>
      </c>
      <c r="H297" s="32">
        <v>2</v>
      </c>
      <c r="I297" s="32">
        <v>19.6</v>
      </c>
      <c r="J297" s="32">
        <v>40</v>
      </c>
      <c r="K297" s="32">
        <v>80</v>
      </c>
      <c r="L297" s="32" t="s">
        <v>9</v>
      </c>
      <c r="N297" s="54">
        <v>0.003748</v>
      </c>
      <c r="O297" s="32">
        <v>0.00487212</v>
      </c>
      <c r="P297" s="53">
        <f t="shared" si="4"/>
        <v>1.299925293489861</v>
      </c>
      <c r="Q297" s="64">
        <v>0</v>
      </c>
      <c r="R297" s="65">
        <v>0</v>
      </c>
      <c r="S297" s="159">
        <v>0</v>
      </c>
      <c r="T297" s="65">
        <v>0</v>
      </c>
      <c r="U297" s="65">
        <v>1</v>
      </c>
      <c r="V297" s="32">
        <v>0</v>
      </c>
      <c r="W297" s="32">
        <v>0</v>
      </c>
      <c r="X297" s="32">
        <v>0</v>
      </c>
      <c r="Y297" s="32">
        <v>0.003748</v>
      </c>
      <c r="Z297" s="88">
        <v>0</v>
      </c>
      <c r="AA297" s="88">
        <v>0</v>
      </c>
      <c r="AB297" s="88">
        <v>0</v>
      </c>
      <c r="AC297" s="88">
        <v>0.004001589680000001</v>
      </c>
      <c r="AD297" s="88">
        <v>0.004001589680000001</v>
      </c>
      <c r="AE297" s="32">
        <v>1.023334</v>
      </c>
      <c r="AF297" s="89">
        <v>0.004094962773593121</v>
      </c>
      <c r="AG297" s="193">
        <v>1.0925727784400001</v>
      </c>
      <c r="AH297" s="95">
        <v>0.8404888987941842</v>
      </c>
    </row>
    <row r="298" spans="1:34" ht="15">
      <c r="A298" s="32">
        <v>92</v>
      </c>
      <c r="B298" s="32" t="s">
        <v>42</v>
      </c>
      <c r="C298" s="32" t="s">
        <v>541</v>
      </c>
      <c r="D298" s="32">
        <v>27</v>
      </c>
      <c r="E298" s="32">
        <v>92027</v>
      </c>
      <c r="F298" s="32">
        <v>9</v>
      </c>
      <c r="G298" s="32">
        <v>1</v>
      </c>
      <c r="H298" s="32">
        <v>4</v>
      </c>
      <c r="I298" s="32">
        <v>5.3</v>
      </c>
      <c r="J298" s="32">
        <v>99</v>
      </c>
      <c r="K298" s="32">
        <v>99</v>
      </c>
      <c r="L298" s="32" t="s">
        <v>641</v>
      </c>
      <c r="N298" s="54">
        <v>0.003906</v>
      </c>
      <c r="O298" s="32">
        <v>0.00625312</v>
      </c>
      <c r="P298" s="53">
        <f t="shared" si="4"/>
        <v>1.6009011776753712</v>
      </c>
      <c r="Q298" s="64">
        <v>0</v>
      </c>
      <c r="R298" s="65">
        <v>0</v>
      </c>
      <c r="S298" s="159">
        <v>0</v>
      </c>
      <c r="T298" s="65">
        <v>0</v>
      </c>
      <c r="U298" s="65">
        <v>1</v>
      </c>
      <c r="V298" s="32">
        <v>0</v>
      </c>
      <c r="W298" s="32">
        <v>0</v>
      </c>
      <c r="X298" s="32">
        <v>0</v>
      </c>
      <c r="Y298" s="32">
        <v>0.003906</v>
      </c>
      <c r="Z298" s="88">
        <v>0</v>
      </c>
      <c r="AA298" s="88">
        <v>0</v>
      </c>
      <c r="AB298" s="88">
        <v>0</v>
      </c>
      <c r="AC298" s="88">
        <v>0.00417027996</v>
      </c>
      <c r="AD298" s="88">
        <v>0.00417027996</v>
      </c>
      <c r="AE298" s="32">
        <v>1.023334</v>
      </c>
      <c r="AF298" s="89">
        <v>0.00426758927258664</v>
      </c>
      <c r="AG298" s="193">
        <v>1.0925727784400001</v>
      </c>
      <c r="AH298" s="95">
        <v>0.6824735927963386</v>
      </c>
    </row>
    <row r="299" spans="1:34" ht="15">
      <c r="A299" s="32">
        <v>92</v>
      </c>
      <c r="B299" s="32" t="s">
        <v>42</v>
      </c>
      <c r="C299" s="32" t="s">
        <v>541</v>
      </c>
      <c r="D299" s="32">
        <v>28</v>
      </c>
      <c r="E299" s="32">
        <v>92028</v>
      </c>
      <c r="F299" s="32">
        <v>9</v>
      </c>
      <c r="G299" s="32">
        <v>1</v>
      </c>
      <c r="H299" s="32">
        <v>2</v>
      </c>
      <c r="I299" s="32">
        <v>168.4</v>
      </c>
      <c r="J299" s="32">
        <v>40</v>
      </c>
      <c r="K299" s="32">
        <v>80</v>
      </c>
      <c r="L299" s="32" t="s">
        <v>9</v>
      </c>
      <c r="N299" s="54">
        <v>0.003748</v>
      </c>
      <c r="O299" s="32">
        <v>0.00381899</v>
      </c>
      <c r="P299" s="53">
        <f t="shared" si="4"/>
        <v>1.0189407684098186</v>
      </c>
      <c r="Q299" s="64">
        <v>0</v>
      </c>
      <c r="R299" s="65">
        <v>0</v>
      </c>
      <c r="S299" s="159">
        <v>0</v>
      </c>
      <c r="T299" s="65">
        <v>0</v>
      </c>
      <c r="U299" s="65">
        <v>1</v>
      </c>
      <c r="V299" s="32">
        <v>0</v>
      </c>
      <c r="W299" s="32">
        <v>0</v>
      </c>
      <c r="X299" s="32">
        <v>0</v>
      </c>
      <c r="Y299" s="32">
        <v>0.003748</v>
      </c>
      <c r="Z299" s="88">
        <v>0</v>
      </c>
      <c r="AA299" s="88">
        <v>0</v>
      </c>
      <c r="AB299" s="88">
        <v>0</v>
      </c>
      <c r="AC299" s="88">
        <v>0.004001589680000001</v>
      </c>
      <c r="AD299" s="88">
        <v>0.004001589680000001</v>
      </c>
      <c r="AE299" s="32">
        <v>1.023334</v>
      </c>
      <c r="AF299" s="89">
        <v>0.004094962773593121</v>
      </c>
      <c r="AG299" s="193">
        <v>1.0925727784400001</v>
      </c>
      <c r="AH299" s="95">
        <v>1.0722632878308456</v>
      </c>
    </row>
    <row r="300" spans="1:34" ht="15">
      <c r="A300" s="32">
        <v>92</v>
      </c>
      <c r="B300" s="32" t="s">
        <v>42</v>
      </c>
      <c r="C300" s="32" t="s">
        <v>541</v>
      </c>
      <c r="D300" s="32">
        <v>29</v>
      </c>
      <c r="E300" s="32">
        <v>92029</v>
      </c>
      <c r="F300" s="32">
        <v>9</v>
      </c>
      <c r="G300" s="32">
        <v>1</v>
      </c>
      <c r="H300" s="32">
        <v>4</v>
      </c>
      <c r="I300" s="32">
        <v>4.2</v>
      </c>
      <c r="J300" s="32">
        <v>84</v>
      </c>
      <c r="K300" s="32">
        <v>64</v>
      </c>
      <c r="L300" s="32" t="s">
        <v>447</v>
      </c>
      <c r="N300" s="54">
        <v>0.003906</v>
      </c>
      <c r="O300" s="32">
        <v>0.00625312</v>
      </c>
      <c r="P300" s="53">
        <f t="shared" si="4"/>
        <v>1.6009011776753712</v>
      </c>
      <c r="Q300" s="64">
        <v>0</v>
      </c>
      <c r="R300" s="65">
        <v>0</v>
      </c>
      <c r="S300" s="159">
        <v>0</v>
      </c>
      <c r="T300" s="65">
        <v>0</v>
      </c>
      <c r="U300" s="65">
        <v>1</v>
      </c>
      <c r="V300" s="32">
        <v>0</v>
      </c>
      <c r="W300" s="32">
        <v>0</v>
      </c>
      <c r="X300" s="32">
        <v>0</v>
      </c>
      <c r="Y300" s="32">
        <v>0.003906</v>
      </c>
      <c r="Z300" s="88">
        <v>0</v>
      </c>
      <c r="AA300" s="88">
        <v>0</v>
      </c>
      <c r="AB300" s="88">
        <v>0</v>
      </c>
      <c r="AC300" s="88">
        <v>0.00417027996</v>
      </c>
      <c r="AD300" s="88">
        <v>0.00417027996</v>
      </c>
      <c r="AE300" s="32">
        <v>1.023334</v>
      </c>
      <c r="AF300" s="89">
        <v>0.00426758927258664</v>
      </c>
      <c r="AG300" s="193">
        <v>1.0925727784400001</v>
      </c>
      <c r="AH300" s="95">
        <v>0.6824735927963386</v>
      </c>
    </row>
    <row r="301" spans="1:34" ht="15">
      <c r="A301" s="32">
        <v>92</v>
      </c>
      <c r="B301" s="32" t="s">
        <v>42</v>
      </c>
      <c r="C301" s="32" t="s">
        <v>541</v>
      </c>
      <c r="D301" s="32">
        <v>30</v>
      </c>
      <c r="E301" s="32">
        <v>92030</v>
      </c>
      <c r="F301" s="32">
        <v>9</v>
      </c>
      <c r="G301" s="32">
        <v>1</v>
      </c>
      <c r="H301" s="32">
        <v>4</v>
      </c>
      <c r="I301" s="32">
        <v>18.3</v>
      </c>
      <c r="J301" s="32">
        <v>40</v>
      </c>
      <c r="K301" s="32">
        <v>80</v>
      </c>
      <c r="L301" s="32" t="s">
        <v>9</v>
      </c>
      <c r="N301" s="54">
        <v>0.003906</v>
      </c>
      <c r="O301" s="32">
        <v>0.00625312</v>
      </c>
      <c r="P301" s="53">
        <f t="shared" si="4"/>
        <v>1.6009011776753712</v>
      </c>
      <c r="Q301" s="64">
        <v>0</v>
      </c>
      <c r="R301" s="65">
        <v>0</v>
      </c>
      <c r="S301" s="159">
        <v>0</v>
      </c>
      <c r="T301" s="65">
        <v>0</v>
      </c>
      <c r="U301" s="65">
        <v>1</v>
      </c>
      <c r="V301" s="32">
        <v>0</v>
      </c>
      <c r="W301" s="32">
        <v>0</v>
      </c>
      <c r="X301" s="32">
        <v>0</v>
      </c>
      <c r="Y301" s="32">
        <v>0.003906</v>
      </c>
      <c r="Z301" s="88">
        <v>0</v>
      </c>
      <c r="AA301" s="88">
        <v>0</v>
      </c>
      <c r="AB301" s="88">
        <v>0</v>
      </c>
      <c r="AC301" s="88">
        <v>0.00417027996</v>
      </c>
      <c r="AD301" s="88">
        <v>0.00417027996</v>
      </c>
      <c r="AE301" s="32">
        <v>1.023334</v>
      </c>
      <c r="AF301" s="89">
        <v>0.00426758927258664</v>
      </c>
      <c r="AG301" s="193">
        <v>1.0925727784400001</v>
      </c>
      <c r="AH301" s="95">
        <v>0.6824735927963386</v>
      </c>
    </row>
    <row r="302" spans="1:34" ht="15">
      <c r="A302" s="32">
        <v>92</v>
      </c>
      <c r="B302" s="32" t="s">
        <v>42</v>
      </c>
      <c r="C302" s="32" t="s">
        <v>541</v>
      </c>
      <c r="D302" s="32">
        <v>31</v>
      </c>
      <c r="E302" s="32">
        <v>92031</v>
      </c>
      <c r="F302" s="32">
        <v>9</v>
      </c>
      <c r="G302" s="32">
        <v>1</v>
      </c>
      <c r="H302" s="32">
        <v>2</v>
      </c>
      <c r="I302" s="32">
        <v>496.7</v>
      </c>
      <c r="J302" s="32">
        <v>40</v>
      </c>
      <c r="K302" s="32">
        <v>80</v>
      </c>
      <c r="L302" s="32" t="s">
        <v>9</v>
      </c>
      <c r="N302" s="54">
        <v>0.003748</v>
      </c>
      <c r="O302" s="32">
        <v>0.00310106</v>
      </c>
      <c r="P302" s="53">
        <f t="shared" si="4"/>
        <v>0.8273906083244397</v>
      </c>
      <c r="Q302" s="64">
        <v>1</v>
      </c>
      <c r="R302" s="65">
        <v>1</v>
      </c>
      <c r="S302" s="159">
        <v>0</v>
      </c>
      <c r="T302" s="65">
        <v>0</v>
      </c>
      <c r="U302" s="65">
        <v>0</v>
      </c>
      <c r="V302" s="32">
        <v>0.003748</v>
      </c>
      <c r="W302" s="32">
        <v>0</v>
      </c>
      <c r="X302" s="32">
        <v>0</v>
      </c>
      <c r="Y302" s="32">
        <v>0</v>
      </c>
      <c r="Z302" s="88">
        <v>0.00219243008</v>
      </c>
      <c r="AA302" s="88">
        <v>0</v>
      </c>
      <c r="AB302" s="88">
        <v>0</v>
      </c>
      <c r="AC302" s="88">
        <v>0</v>
      </c>
      <c r="AD302" s="88">
        <v>0.00219243008</v>
      </c>
      <c r="AE302" s="32">
        <v>1.023334</v>
      </c>
      <c r="AF302" s="89">
        <v>0.00224358824348672</v>
      </c>
      <c r="AG302" s="193">
        <v>0.59860945664</v>
      </c>
      <c r="AH302" s="95">
        <v>0.7234907558985378</v>
      </c>
    </row>
    <row r="303" spans="1:34" ht="15">
      <c r="A303" s="32">
        <v>92</v>
      </c>
      <c r="B303" s="32" t="s">
        <v>42</v>
      </c>
      <c r="C303" s="32" t="s">
        <v>541</v>
      </c>
      <c r="D303" s="32">
        <v>32</v>
      </c>
      <c r="E303" s="32">
        <v>92032</v>
      </c>
      <c r="F303" s="32">
        <v>9</v>
      </c>
      <c r="G303" s="32">
        <v>1</v>
      </c>
      <c r="H303" s="32">
        <v>2</v>
      </c>
      <c r="I303" s="32">
        <v>71.2</v>
      </c>
      <c r="J303" s="32">
        <v>40</v>
      </c>
      <c r="K303" s="32">
        <v>80</v>
      </c>
      <c r="L303" s="32" t="s">
        <v>9</v>
      </c>
      <c r="N303" s="54">
        <v>0.003748</v>
      </c>
      <c r="O303" s="32">
        <v>0.00422868</v>
      </c>
      <c r="P303" s="53">
        <f t="shared" si="4"/>
        <v>1.1282497331910353</v>
      </c>
      <c r="Q303" s="64">
        <v>0</v>
      </c>
      <c r="R303" s="65">
        <v>0</v>
      </c>
      <c r="S303" s="159">
        <v>0</v>
      </c>
      <c r="T303" s="197">
        <v>1</v>
      </c>
      <c r="U303" s="65">
        <v>0</v>
      </c>
      <c r="V303" s="32">
        <v>0</v>
      </c>
      <c r="W303" s="32">
        <v>0</v>
      </c>
      <c r="X303" s="32">
        <v>0.003748</v>
      </c>
      <c r="Y303" s="32">
        <v>0</v>
      </c>
      <c r="Z303" s="88">
        <v>0</v>
      </c>
      <c r="AA303" s="88">
        <v>0</v>
      </c>
      <c r="AB303" s="88">
        <v>0.0011011998800000001</v>
      </c>
      <c r="AC303" s="88">
        <v>0</v>
      </c>
      <c r="AD303" s="88">
        <v>0.0011011998800000001</v>
      </c>
      <c r="AE303" s="32">
        <v>1.023334</v>
      </c>
      <c r="AF303" s="89">
        <v>0.0011268952779999201</v>
      </c>
      <c r="AG303" s="196">
        <v>0.30066576254000005</v>
      </c>
      <c r="AH303" s="95">
        <v>0.2664886626559399</v>
      </c>
    </row>
    <row r="304" spans="14:34" ht="15">
      <c r="N304" s="54"/>
      <c r="P304" s="53"/>
      <c r="Q304" s="53"/>
      <c r="R304" s="65"/>
      <c r="S304" s="65"/>
      <c r="T304" s="65"/>
      <c r="U304" s="65"/>
      <c r="V304" s="65"/>
      <c r="W304" s="65"/>
      <c r="X304" s="65"/>
      <c r="Y304" s="65"/>
      <c r="AF304" s="89"/>
      <c r="AG304" s="285" t="s">
        <v>136</v>
      </c>
      <c r="AH304" s="285" t="s">
        <v>136</v>
      </c>
    </row>
    <row r="305" spans="9:33" ht="15">
      <c r="I305" s="67" t="s">
        <v>426</v>
      </c>
      <c r="N305" s="54">
        <f>SUM(N6:N303)</f>
        <v>0.9999749999999993</v>
      </c>
      <c r="O305" s="54">
        <f>SUM(O6:O303)</f>
        <v>0.99998222</v>
      </c>
      <c r="P305" s="54"/>
      <c r="Q305" s="91" t="s">
        <v>509</v>
      </c>
      <c r="R305" s="65"/>
      <c r="S305" s="65"/>
      <c r="T305" s="65"/>
      <c r="U305" s="65"/>
      <c r="AD305" s="84"/>
      <c r="AE305" s="33" t="s">
        <v>374</v>
      </c>
      <c r="AF305" s="89">
        <v>0.9999752159396532</v>
      </c>
      <c r="AG305" s="284" t="s">
        <v>135</v>
      </c>
    </row>
    <row r="306" spans="6:34" ht="15">
      <c r="F306" s="34" t="s">
        <v>197</v>
      </c>
      <c r="H306" s="32" t="s">
        <v>207</v>
      </c>
      <c r="I306" s="55">
        <v>6148.75</v>
      </c>
      <c r="J306" s="32" t="s">
        <v>129</v>
      </c>
      <c r="M306" s="32" t="s">
        <v>25</v>
      </c>
      <c r="Q306" s="54" t="s">
        <v>153</v>
      </c>
      <c r="R306" s="167">
        <v>0.8333333333333334</v>
      </c>
      <c r="S306" s="53">
        <v>0</v>
      </c>
      <c r="T306" s="53">
        <v>0.08333333333333333</v>
      </c>
      <c r="U306" s="53">
        <v>0.08333333333333333</v>
      </c>
      <c r="V306" s="66">
        <v>0.0019993333333333334</v>
      </c>
      <c r="W306" s="66">
        <v>0</v>
      </c>
      <c r="X306" s="66">
        <v>0.00017566666666666666</v>
      </c>
      <c r="Y306" s="66">
        <v>0.00011141666666666667</v>
      </c>
      <c r="AF306" s="33" t="s">
        <v>487</v>
      </c>
      <c r="AG306" s="286">
        <f>CORREL(AG6:AG303,I6:I303)</f>
        <v>-0.1429533777858623</v>
      </c>
      <c r="AH306" s="286">
        <f>CORREL(AH6:AH303,J6:J303)</f>
        <v>-0.06946313270006899</v>
      </c>
    </row>
    <row r="307" spans="6:33" ht="15">
      <c r="F307" s="34" t="s">
        <v>615</v>
      </c>
      <c r="H307" s="32" t="s">
        <v>644</v>
      </c>
      <c r="I307" s="55">
        <v>971.9175324675316</v>
      </c>
      <c r="J307" s="32" t="s">
        <v>128</v>
      </c>
      <c r="M307" s="32" t="s">
        <v>25</v>
      </c>
      <c r="Q307" s="68" t="s">
        <v>279</v>
      </c>
      <c r="R307" s="167">
        <v>0.6233766233766234</v>
      </c>
      <c r="S307" s="53">
        <v>0</v>
      </c>
      <c r="T307" s="53">
        <v>0.2012987012987013</v>
      </c>
      <c r="U307" s="53">
        <v>0.17532467532467533</v>
      </c>
      <c r="V307" s="66">
        <v>0.002147928571428572</v>
      </c>
      <c r="W307" s="66">
        <v>0</v>
      </c>
      <c r="X307" s="66">
        <v>0.0006824675324675325</v>
      </c>
      <c r="Y307" s="66">
        <v>0.0007679155844155845</v>
      </c>
      <c r="AF307" s="33" t="s">
        <v>488</v>
      </c>
      <c r="AG307" s="33"/>
    </row>
    <row r="308" spans="8:33" ht="15">
      <c r="H308" s="32" t="s">
        <v>317</v>
      </c>
      <c r="I308" s="55">
        <v>215.93846153846155</v>
      </c>
      <c r="J308" s="32" t="s">
        <v>327</v>
      </c>
      <c r="M308" s="32" t="s">
        <v>25</v>
      </c>
      <c r="Q308" s="68" t="s">
        <v>361</v>
      </c>
      <c r="R308" s="53">
        <v>0</v>
      </c>
      <c r="S308" s="166">
        <v>1</v>
      </c>
      <c r="T308" s="53">
        <v>0</v>
      </c>
      <c r="U308" s="53">
        <v>0</v>
      </c>
      <c r="V308" s="66">
        <v>0</v>
      </c>
      <c r="W308" s="66">
        <v>0.00420346153846154</v>
      </c>
      <c r="X308" s="66">
        <v>0</v>
      </c>
      <c r="Y308" s="66">
        <v>0</v>
      </c>
      <c r="AF308" s="33" t="s">
        <v>255</v>
      </c>
      <c r="AG308" s="33"/>
    </row>
    <row r="309" spans="8:33" ht="15">
      <c r="H309" s="32" t="s">
        <v>139</v>
      </c>
      <c r="I309" s="55">
        <v>611.0428571428571</v>
      </c>
      <c r="J309" s="32" t="s">
        <v>326</v>
      </c>
      <c r="M309" s="32" t="s">
        <v>430</v>
      </c>
      <c r="Q309" s="68" t="s">
        <v>431</v>
      </c>
      <c r="R309" s="53">
        <v>0.21428571428571427</v>
      </c>
      <c r="S309" s="53">
        <v>0</v>
      </c>
      <c r="T309" s="53">
        <v>0.39285714285714285</v>
      </c>
      <c r="U309" s="53">
        <v>0.39285714285714285</v>
      </c>
      <c r="V309" s="66">
        <v>0.0003357857142857143</v>
      </c>
      <c r="W309" s="66">
        <v>0</v>
      </c>
      <c r="X309" s="66">
        <v>0.0009272857142857144</v>
      </c>
      <c r="Y309" s="66">
        <v>0.0011455714285714285</v>
      </c>
      <c r="AF309" s="33" t="s">
        <v>578</v>
      </c>
      <c r="AG309" s="33"/>
    </row>
    <row r="310" spans="8:33" ht="15">
      <c r="H310" s="32" t="s">
        <v>438</v>
      </c>
      <c r="I310" s="55">
        <v>133.7294117647059</v>
      </c>
      <c r="J310" s="32" t="s">
        <v>552</v>
      </c>
      <c r="M310" s="32" t="s">
        <v>430</v>
      </c>
      <c r="Q310" s="33" t="s">
        <v>183</v>
      </c>
      <c r="R310" s="53">
        <v>0.11764705882352941</v>
      </c>
      <c r="S310" s="53">
        <v>0.11764705882352941</v>
      </c>
      <c r="T310" s="53">
        <v>0.23529411764705882</v>
      </c>
      <c r="U310" s="53">
        <v>0.5294117647058824</v>
      </c>
      <c r="V310" s="66">
        <v>0.0002703529411764706</v>
      </c>
      <c r="W310" s="66">
        <v>0.0003963529411764705</v>
      </c>
      <c r="X310" s="66">
        <v>0.0005557058823529412</v>
      </c>
      <c r="Y310" s="66">
        <v>0.0018522352941176472</v>
      </c>
      <c r="AF310" s="33" t="s">
        <v>579</v>
      </c>
      <c r="AG310" s="33"/>
    </row>
    <row r="311" spans="9:33" ht="15">
      <c r="I311" s="55">
        <v>996.5093959731531</v>
      </c>
      <c r="J311" s="32" t="s">
        <v>553</v>
      </c>
      <c r="M311" s="32" t="s">
        <v>262</v>
      </c>
      <c r="Q311" s="69" t="s">
        <v>263</v>
      </c>
      <c r="R311" s="53">
        <v>0.4697986577181208</v>
      </c>
      <c r="S311" s="53">
        <v>0.12416107382550336</v>
      </c>
      <c r="T311" s="53">
        <v>0.1912751677852349</v>
      </c>
      <c r="U311" s="53">
        <v>0.21476510067114093</v>
      </c>
      <c r="V311" s="70">
        <v>0.4432370000000002</v>
      </c>
      <c r="W311" s="71">
        <v>0.151282</v>
      </c>
      <c r="X311" s="71">
        <v>0.17788699999999988</v>
      </c>
      <c r="Y311" s="72">
        <v>0.22756899999999983</v>
      </c>
      <c r="AF311" s="33" t="s">
        <v>602</v>
      </c>
      <c r="AG311" s="33"/>
    </row>
    <row r="312" spans="9:25" ht="15">
      <c r="I312" s="79"/>
      <c r="Q312" s="92" t="s">
        <v>413</v>
      </c>
      <c r="R312" s="90">
        <v>0.375</v>
      </c>
      <c r="S312" s="90">
        <v>0.09375</v>
      </c>
      <c r="T312" s="90">
        <v>0.28125</v>
      </c>
      <c r="U312" s="90">
        <v>0.25</v>
      </c>
      <c r="V312" s="93">
        <v>0.3649292995725091</v>
      </c>
      <c r="W312" s="93">
        <v>0.11723117395593556</v>
      </c>
      <c r="X312" s="93">
        <v>0.2999013482407103</v>
      </c>
      <c r="Y312" s="93">
        <v>0.2179381782308451</v>
      </c>
    </row>
    <row r="313" spans="9:25" ht="15">
      <c r="I313" s="151"/>
      <c r="Q313" s="92" t="s">
        <v>285</v>
      </c>
      <c r="R313" s="90">
        <v>0.48120300751879697</v>
      </c>
      <c r="S313" s="90">
        <v>0.12781954887218044</v>
      </c>
      <c r="T313" s="90">
        <v>0.18045112781954886</v>
      </c>
      <c r="U313" s="90">
        <v>0.21052631578947367</v>
      </c>
      <c r="V313" s="70">
        <v>0.4472537603054287</v>
      </c>
      <c r="W313" s="71">
        <v>0.15302753335106312</v>
      </c>
      <c r="X313" s="71">
        <v>0.1716511496143775</v>
      </c>
      <c r="Y313" s="72">
        <v>0.22806755672913076</v>
      </c>
    </row>
    <row r="314" spans="9:22" ht="15.75" thickBot="1">
      <c r="I314" s="151"/>
      <c r="V314" s="94" t="s">
        <v>308</v>
      </c>
    </row>
    <row r="315" spans="1:30" ht="15.75" thickBot="1">
      <c r="A315" s="165" t="s">
        <v>555</v>
      </c>
      <c r="M315" s="32" t="s">
        <v>307</v>
      </c>
      <c r="U315" s="33" t="s">
        <v>206</v>
      </c>
      <c r="V315" s="73">
        <v>0.2616233254531127</v>
      </c>
      <c r="W315" s="74">
        <v>0.4444444444444444</v>
      </c>
      <c r="X315" s="74">
        <v>0.0504334121355398</v>
      </c>
      <c r="Y315" s="75">
        <v>0.2434988179669031</v>
      </c>
      <c r="Z315" s="53">
        <f>SUM(Z6:Z303)</f>
        <v>0.2666453657599997</v>
      </c>
      <c r="AA315" s="53">
        <f>SUM(AA6:AA303)</f>
        <v>0.4285120085199998</v>
      </c>
      <c r="AB315" s="53">
        <f>SUM(AB6:AB303)</f>
        <v>0.06256970395000001</v>
      </c>
      <c r="AC315" s="53">
        <f>SUM(AC6:AC303)</f>
        <v>0.2422488519</v>
      </c>
      <c r="AD315" s="32">
        <f>SUM(AD6:AD303)</f>
        <v>0.9999759301299994</v>
      </c>
    </row>
    <row r="316" spans="1:25" ht="15">
      <c r="A316" s="165"/>
      <c r="B316" s="47" t="s">
        <v>524</v>
      </c>
      <c r="U316" s="33" t="s">
        <v>373</v>
      </c>
      <c r="V316" s="95">
        <f>V315/V313</f>
        <v>0.5849550046811247</v>
      </c>
      <c r="W316" s="95">
        <f>W315/W313</f>
        <v>2.904342994439025</v>
      </c>
      <c r="X316" s="95">
        <f>X315/X313</f>
        <v>0.29381342477950695</v>
      </c>
      <c r="Y316" s="95">
        <f>Y315/Y313</f>
        <v>1.0676609223121534</v>
      </c>
    </row>
    <row r="318" ht="15">
      <c r="A318" s="165" t="s">
        <v>614</v>
      </c>
    </row>
    <row r="319" ht="15">
      <c r="B319" s="32" t="s">
        <v>7</v>
      </c>
    </row>
    <row r="320" ht="15">
      <c r="H320" s="32" t="s">
        <v>8</v>
      </c>
    </row>
    <row r="321" spans="4:5" ht="15">
      <c r="D321" s="32" t="s">
        <v>437</v>
      </c>
      <c r="E321" s="32" t="s">
        <v>291</v>
      </c>
    </row>
    <row r="322" spans="1:6" ht="15">
      <c r="A322" s="32" t="s">
        <v>151</v>
      </c>
      <c r="D322" s="33" t="s">
        <v>436</v>
      </c>
      <c r="E322" s="33" t="s">
        <v>126</v>
      </c>
      <c r="F322" s="32" t="s">
        <v>292</v>
      </c>
    </row>
    <row r="323" spans="1:8" ht="15">
      <c r="A323" s="32" t="s">
        <v>290</v>
      </c>
      <c r="D323" s="32">
        <v>7</v>
      </c>
      <c r="E323" s="77">
        <v>23.87372574810917</v>
      </c>
      <c r="F323" s="77">
        <v>19.243343012187793</v>
      </c>
      <c r="H323" s="79">
        <v>14.47</v>
      </c>
    </row>
    <row r="324" spans="1:8" ht="15">
      <c r="A324" s="32" t="s">
        <v>97</v>
      </c>
      <c r="D324" s="32">
        <v>7</v>
      </c>
      <c r="E324" s="77">
        <v>25.189082538638598</v>
      </c>
      <c r="F324" s="77">
        <v>26.469220502724802</v>
      </c>
      <c r="H324" s="79">
        <v>38.85</v>
      </c>
    </row>
    <row r="325" spans="1:8" ht="15">
      <c r="A325" s="32" t="s">
        <v>596</v>
      </c>
      <c r="D325" s="32">
        <v>5</v>
      </c>
      <c r="E325" s="77">
        <v>13.934560999671154</v>
      </c>
      <c r="F325" s="77">
        <v>14.605428381822176</v>
      </c>
      <c r="H325" s="79">
        <v>20.21</v>
      </c>
    </row>
    <row r="326" spans="1:8" ht="15">
      <c r="A326" s="32" t="s">
        <v>247</v>
      </c>
      <c r="B326" s="32" t="s">
        <v>127</v>
      </c>
      <c r="D326" s="32">
        <v>3</v>
      </c>
      <c r="E326" s="77">
        <v>10.407760605064121</v>
      </c>
      <c r="F326" s="77">
        <v>9.501025037560044</v>
      </c>
      <c r="H326" s="79">
        <v>9.13</v>
      </c>
    </row>
    <row r="327" spans="1:8" ht="15">
      <c r="A327" s="32" t="s">
        <v>248</v>
      </c>
      <c r="D327" s="32">
        <v>2</v>
      </c>
      <c r="E327" s="77">
        <v>6.116409075961852</v>
      </c>
      <c r="F327" s="77">
        <v>7.428335771549431</v>
      </c>
      <c r="H327" s="79">
        <v>4.89</v>
      </c>
    </row>
    <row r="328" spans="1:8" ht="15">
      <c r="A328" s="32" t="s">
        <v>404</v>
      </c>
      <c r="D328" s="32">
        <v>5</v>
      </c>
      <c r="E328" s="78">
        <v>15.249917790200586</v>
      </c>
      <c r="F328" s="78">
        <v>18.137017876687942</v>
      </c>
      <c r="H328" s="79">
        <v>2.8031</v>
      </c>
    </row>
    <row r="329" spans="1:8" ht="15">
      <c r="A329" s="32" t="s">
        <v>249</v>
      </c>
      <c r="D329" s="32">
        <v>3</v>
      </c>
      <c r="E329" s="77">
        <v>5.228543242354487</v>
      </c>
      <c r="F329" s="77">
        <v>4.615629417467824</v>
      </c>
      <c r="H329" s="79">
        <v>9.648</v>
      </c>
    </row>
    <row r="330" spans="4:8" ht="15">
      <c r="D330" s="32">
        <f>SUM(D323:D329)</f>
        <v>32</v>
      </c>
      <c r="E330" s="79">
        <v>99.99999999999997</v>
      </c>
      <c r="F330" s="79">
        <v>100.00000000000001</v>
      </c>
      <c r="H330" s="79">
        <f>SUM(H323:H329)</f>
        <v>100.0011</v>
      </c>
    </row>
    <row r="331" spans="4:5" ht="15">
      <c r="D331" s="77"/>
      <c r="E331" s="77"/>
    </row>
    <row r="332" ht="15">
      <c r="A332" s="32" t="s">
        <v>281</v>
      </c>
    </row>
    <row r="333" ht="15">
      <c r="A333" s="32" t="s">
        <v>584</v>
      </c>
    </row>
    <row r="334" ht="15">
      <c r="A334" s="32" t="s">
        <v>150</v>
      </c>
    </row>
    <row r="335" ht="15">
      <c r="A335" s="32" t="s">
        <v>633</v>
      </c>
    </row>
    <row r="338" ht="15">
      <c r="A338" s="165" t="s">
        <v>613</v>
      </c>
    </row>
    <row r="339" ht="15">
      <c r="A339" s="32" t="s">
        <v>462</v>
      </c>
    </row>
    <row r="340" ht="15">
      <c r="A340" s="32" t="s">
        <v>358</v>
      </c>
    </row>
    <row r="341" ht="15">
      <c r="B341" s="32" t="s">
        <v>329</v>
      </c>
    </row>
    <row r="342" ht="15">
      <c r="B342" s="32" t="s">
        <v>429</v>
      </c>
    </row>
    <row r="344" ht="15">
      <c r="B344" s="32" t="s">
        <v>415</v>
      </c>
    </row>
    <row r="345" ht="15">
      <c r="B345" s="32" t="s">
        <v>639</v>
      </c>
    </row>
    <row r="346" ht="15">
      <c r="B346" s="32" t="s">
        <v>443</v>
      </c>
    </row>
    <row r="347" ht="15">
      <c r="B347" s="32" t="s">
        <v>349</v>
      </c>
    </row>
    <row r="348" ht="15">
      <c r="B348" s="32" t="s">
        <v>208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K18" sqref="K18"/>
    </sheetView>
  </sheetViews>
  <sheetFormatPr defaultColWidth="11.421875" defaultRowHeight="12.75"/>
  <cols>
    <col min="5" max="5" width="17.421875" style="0" customWidth="1"/>
  </cols>
  <sheetData>
    <row r="1" ht="16.5">
      <c r="B1" s="36" t="s">
        <v>753</v>
      </c>
    </row>
    <row r="3" ht="15">
      <c r="D3" s="169" t="s">
        <v>664</v>
      </c>
    </row>
    <row r="4" ht="15">
      <c r="D4" s="32" t="s">
        <v>665</v>
      </c>
    </row>
    <row r="5" ht="15">
      <c r="D5" s="32" t="s">
        <v>144</v>
      </c>
    </row>
    <row r="6" spans="2:6" ht="15">
      <c r="B6" s="32"/>
      <c r="C6" s="32"/>
      <c r="D6" s="32" t="s">
        <v>145</v>
      </c>
      <c r="E6" s="32"/>
      <c r="F6" s="32"/>
    </row>
    <row r="7" spans="2:6" ht="15">
      <c r="B7" s="32"/>
      <c r="C7" s="32"/>
      <c r="E7" s="32"/>
      <c r="F7" s="32"/>
    </row>
    <row r="8" spans="2:6" ht="15">
      <c r="B8" s="32"/>
      <c r="C8" s="32"/>
      <c r="D8" s="67" t="s">
        <v>288</v>
      </c>
      <c r="E8" s="67" t="s">
        <v>592</v>
      </c>
      <c r="F8" s="67" t="s">
        <v>638</v>
      </c>
    </row>
    <row r="9" spans="1:6" ht="15">
      <c r="A9" s="32" t="s">
        <v>3</v>
      </c>
      <c r="B9" s="32"/>
      <c r="C9" s="32"/>
      <c r="D9" s="32">
        <v>6</v>
      </c>
      <c r="E9" s="32">
        <v>0</v>
      </c>
      <c r="F9" s="32">
        <v>6</v>
      </c>
    </row>
    <row r="10" spans="1:6" ht="15">
      <c r="A10" s="32" t="s">
        <v>107</v>
      </c>
      <c r="B10" s="32"/>
      <c r="C10" s="32"/>
      <c r="D10" s="32">
        <v>6</v>
      </c>
      <c r="E10" s="32" t="s">
        <v>402</v>
      </c>
      <c r="F10" s="130">
        <v>11.027493</v>
      </c>
    </row>
    <row r="11" spans="1:6" ht="15">
      <c r="A11" s="32" t="s">
        <v>108</v>
      </c>
      <c r="B11" s="32"/>
      <c r="C11" s="32"/>
      <c r="D11" s="32">
        <v>6</v>
      </c>
      <c r="E11" s="32">
        <v>10</v>
      </c>
      <c r="F11" s="32">
        <v>16</v>
      </c>
    </row>
    <row r="12" spans="1:8" ht="15">
      <c r="A12" s="32" t="s">
        <v>209</v>
      </c>
      <c r="B12" s="32"/>
      <c r="C12" s="32"/>
      <c r="D12" s="32">
        <v>6</v>
      </c>
      <c r="E12" s="32" t="s">
        <v>449</v>
      </c>
      <c r="F12" s="32">
        <v>100</v>
      </c>
      <c r="G12" s="156" t="s">
        <v>756</v>
      </c>
      <c r="H12" s="156" t="s">
        <v>722</v>
      </c>
    </row>
    <row r="13" spans="1:8" ht="15">
      <c r="A13" s="32" t="s">
        <v>331</v>
      </c>
      <c r="B13" s="32"/>
      <c r="C13" s="32"/>
      <c r="D13" s="32">
        <v>6</v>
      </c>
      <c r="E13" s="32">
        <v>0</v>
      </c>
      <c r="F13" s="32">
        <v>6</v>
      </c>
      <c r="G13" s="156"/>
      <c r="H13" s="156"/>
    </row>
    <row r="14" spans="1:8" ht="15">
      <c r="A14" s="32" t="s">
        <v>624</v>
      </c>
      <c r="B14" s="32"/>
      <c r="C14" s="32"/>
      <c r="D14" s="32">
        <v>6</v>
      </c>
      <c r="E14" s="32"/>
      <c r="F14" s="32">
        <v>0</v>
      </c>
      <c r="G14" s="156"/>
      <c r="H14" s="156"/>
    </row>
    <row r="15" spans="1:8" ht="15">
      <c r="A15" s="32" t="s">
        <v>599</v>
      </c>
      <c r="B15" s="32"/>
      <c r="C15" s="32"/>
      <c r="D15" s="32">
        <v>6</v>
      </c>
      <c r="E15" s="32"/>
      <c r="F15" s="32">
        <v>0</v>
      </c>
      <c r="G15" s="156"/>
      <c r="H15" s="156"/>
    </row>
    <row r="16" spans="1:8" ht="15">
      <c r="A16" s="32" t="s">
        <v>432</v>
      </c>
      <c r="B16" s="32"/>
      <c r="C16" s="32"/>
      <c r="D16" s="32">
        <v>0</v>
      </c>
      <c r="E16" s="32"/>
      <c r="F16" s="32">
        <v>0</v>
      </c>
      <c r="G16" s="156"/>
      <c r="H16" s="156"/>
    </row>
    <row r="17" spans="1:8" ht="15">
      <c r="A17" s="32" t="s">
        <v>634</v>
      </c>
      <c r="B17" s="32"/>
      <c r="C17" s="32"/>
      <c r="D17" s="32">
        <v>6</v>
      </c>
      <c r="E17" s="32">
        <v>0</v>
      </c>
      <c r="F17" s="32">
        <v>6</v>
      </c>
      <c r="G17" s="156"/>
      <c r="H17" s="156"/>
    </row>
    <row r="18" spans="1:8" ht="15">
      <c r="A18" s="32" t="s">
        <v>492</v>
      </c>
      <c r="B18" s="32"/>
      <c r="C18" s="32"/>
      <c r="D18" s="32"/>
      <c r="E18" s="32"/>
      <c r="F18" s="32">
        <v>0</v>
      </c>
      <c r="G18" s="156"/>
      <c r="H18" s="156"/>
    </row>
    <row r="19" spans="1:8" ht="15">
      <c r="A19" s="32" t="s">
        <v>683</v>
      </c>
      <c r="B19" s="32"/>
      <c r="C19" s="32"/>
      <c r="D19" s="32"/>
      <c r="E19" s="32"/>
      <c r="F19" s="32">
        <v>0</v>
      </c>
      <c r="G19" s="156"/>
      <c r="H19" s="156"/>
    </row>
    <row r="20" spans="1:8" ht="15">
      <c r="A20" s="32" t="s">
        <v>482</v>
      </c>
      <c r="B20" s="32"/>
      <c r="C20" s="32"/>
      <c r="D20" s="32">
        <v>6</v>
      </c>
      <c r="E20" s="32">
        <v>10</v>
      </c>
      <c r="F20" s="32">
        <v>16</v>
      </c>
      <c r="G20" s="156"/>
      <c r="H20" s="156"/>
    </row>
    <row r="21" spans="1:8" ht="15">
      <c r="A21" s="32" t="s">
        <v>284</v>
      </c>
      <c r="B21" s="32"/>
      <c r="C21" s="32"/>
      <c r="D21" s="32"/>
      <c r="E21" s="32"/>
      <c r="F21" s="32">
        <v>0</v>
      </c>
      <c r="G21" s="156"/>
      <c r="H21" s="156"/>
    </row>
    <row r="22" spans="1:8" ht="15">
      <c r="A22" s="32" t="s">
        <v>483</v>
      </c>
      <c r="B22" s="32"/>
      <c r="C22" s="32"/>
      <c r="D22" s="32">
        <v>6</v>
      </c>
      <c r="E22" s="32">
        <v>10</v>
      </c>
      <c r="F22" s="32">
        <v>16</v>
      </c>
      <c r="G22" s="156"/>
      <c r="H22" s="156"/>
    </row>
    <row r="23" spans="1:8" ht="15">
      <c r="A23" s="32" t="s">
        <v>495</v>
      </c>
      <c r="B23" s="32"/>
      <c r="C23" s="32"/>
      <c r="D23" s="32">
        <v>6</v>
      </c>
      <c r="E23" s="32" t="s">
        <v>449</v>
      </c>
      <c r="F23" s="32">
        <v>100</v>
      </c>
      <c r="G23" s="156" t="s">
        <v>756</v>
      </c>
      <c r="H23" s="156" t="s">
        <v>722</v>
      </c>
    </row>
    <row r="24" spans="1:6" ht="15">
      <c r="A24" s="32" t="s">
        <v>496</v>
      </c>
      <c r="B24" s="32"/>
      <c r="C24" s="32"/>
      <c r="D24" s="32"/>
      <c r="E24" s="32"/>
      <c r="F24" s="32">
        <v>0</v>
      </c>
    </row>
    <row r="27" spans="1:4" ht="15">
      <c r="A27" s="169" t="s">
        <v>648</v>
      </c>
      <c r="B27" s="32"/>
      <c r="C27" s="32"/>
      <c r="D27" s="32"/>
    </row>
    <row r="28" spans="1:4" ht="15">
      <c r="A28" s="32" t="s">
        <v>119</v>
      </c>
      <c r="B28" s="32"/>
      <c r="C28" s="32"/>
      <c r="D28" s="32"/>
    </row>
    <row r="29" spans="1:4" ht="15">
      <c r="A29" s="32" t="s">
        <v>450</v>
      </c>
      <c r="B29" s="32"/>
      <c r="C29" s="32"/>
      <c r="D29" s="32"/>
    </row>
    <row r="30" spans="1:4" ht="15">
      <c r="A30" s="32"/>
      <c r="B30" s="32"/>
      <c r="C30" s="32"/>
      <c r="D30" s="32" t="s">
        <v>556</v>
      </c>
    </row>
    <row r="31" spans="1:4" ht="15">
      <c r="A31" s="32" t="s">
        <v>557</v>
      </c>
      <c r="B31" s="32"/>
      <c r="C31" s="32"/>
      <c r="D31" s="128">
        <v>25.386398763523957</v>
      </c>
    </row>
    <row r="32" spans="1:4" ht="15">
      <c r="A32" s="32" t="s">
        <v>731</v>
      </c>
      <c r="B32" s="32"/>
      <c r="C32" s="32"/>
      <c r="D32" s="128">
        <v>25.07952665733554</v>
      </c>
    </row>
    <row r="33" spans="1:4" ht="15">
      <c r="A33" s="32" t="s">
        <v>732</v>
      </c>
      <c r="B33" s="32"/>
      <c r="C33" s="32"/>
      <c r="D33" s="128">
        <v>16.79398148148148</v>
      </c>
    </row>
    <row r="34" spans="1:4" ht="15">
      <c r="A34" s="32" t="s">
        <v>733</v>
      </c>
      <c r="B34" s="32"/>
      <c r="C34" s="32"/>
      <c r="D34" s="128">
        <v>15.977615349474645</v>
      </c>
    </row>
    <row r="35" spans="1:4" ht="15">
      <c r="A35" s="32" t="s">
        <v>631</v>
      </c>
      <c r="B35" s="32"/>
      <c r="C35" s="32"/>
      <c r="D35" s="32"/>
    </row>
    <row r="36" spans="1:4" ht="15">
      <c r="A36" s="32" t="s">
        <v>714</v>
      </c>
      <c r="B36" s="32"/>
      <c r="C36" s="32"/>
      <c r="D36" s="32"/>
    </row>
    <row r="37" spans="1:4" ht="15">
      <c r="A37" s="32" t="s">
        <v>617</v>
      </c>
      <c r="B37" s="32"/>
      <c r="C37" s="32"/>
      <c r="D37" s="32"/>
    </row>
    <row r="38" spans="1:4" ht="15">
      <c r="A38" s="32"/>
      <c r="B38" s="32"/>
      <c r="C38" s="32"/>
      <c r="D38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327"/>
  <sheetViews>
    <sheetView tabSelected="1" workbookViewId="0" topLeftCell="A1">
      <pane xSplit="15900" ySplit="4160" topLeftCell="AE299" activePane="bottomRight" state="split"/>
      <selection pane="topLeft" activeCell="L5" sqref="L5"/>
      <selection pane="topRight" activeCell="AG10" sqref="AG10"/>
      <selection pane="bottomLeft" activeCell="F305" sqref="F305"/>
      <selection pane="bottomRight" activeCell="AG315" sqref="AG315"/>
    </sheetView>
  </sheetViews>
  <sheetFormatPr defaultColWidth="11.421875" defaultRowHeight="12.75"/>
  <cols>
    <col min="1" max="1" width="12.00390625" style="32" customWidth="1"/>
    <col min="2" max="2" width="10.8515625" style="32" customWidth="1"/>
    <col min="3" max="3" width="6.28125" style="32" customWidth="1"/>
    <col min="4" max="4" width="9.28125" style="32" customWidth="1"/>
    <col min="5" max="5" width="8.421875" style="32" customWidth="1"/>
    <col min="6" max="6" width="10.8515625" style="32" customWidth="1"/>
    <col min="7" max="7" width="16.00390625" style="32" customWidth="1"/>
    <col min="8" max="9" width="10.8515625" style="32" customWidth="1"/>
    <col min="10" max="10" width="10.28125" style="32" customWidth="1"/>
    <col min="11" max="11" width="9.28125" style="32" customWidth="1"/>
    <col min="12" max="12" width="16.00390625" style="32" customWidth="1"/>
    <col min="13" max="31" width="10.8515625" style="32" customWidth="1"/>
    <col min="32" max="32" width="15.421875" style="32" customWidth="1"/>
    <col min="33" max="36" width="10.8515625" style="32" customWidth="1"/>
    <col min="37" max="38" width="12.00390625" style="32" customWidth="1"/>
    <col min="39" max="39" width="15.00390625" style="32" customWidth="1"/>
    <col min="40" max="40" width="12.28125" style="32" customWidth="1"/>
    <col min="41" max="41" width="17.8515625" style="102" customWidth="1"/>
    <col min="42" max="42" width="8.28125" style="32" customWidth="1"/>
    <col min="43" max="43" width="12.7109375" style="32" customWidth="1"/>
    <col min="44" max="44" width="13.28125" style="32" customWidth="1"/>
    <col min="45" max="45" width="13.7109375" style="32" customWidth="1"/>
    <col min="46" max="68" width="10.8515625" style="32" customWidth="1"/>
    <col min="69" max="69" width="14.00390625" style="32" customWidth="1"/>
    <col min="70" max="70" width="18.7109375" style="171" customWidth="1"/>
    <col min="71" max="71" width="9.28125" style="290" customWidth="1"/>
    <col min="72" max="16384" width="10.8515625" style="32" customWidth="1"/>
  </cols>
  <sheetData>
    <row r="1" spans="1:72" ht="15">
      <c r="A1" s="210" t="s">
        <v>154</v>
      </c>
      <c r="BG1" s="32" t="s">
        <v>570</v>
      </c>
      <c r="BH1" s="102">
        <v>0.06</v>
      </c>
      <c r="BI1" s="32">
        <v>0.11</v>
      </c>
      <c r="BJ1" s="32">
        <v>0.16</v>
      </c>
      <c r="BK1" s="32">
        <v>0.06</v>
      </c>
      <c r="BL1" s="32">
        <v>0.06</v>
      </c>
      <c r="BM1" s="32">
        <v>0.06</v>
      </c>
      <c r="BN1" s="32">
        <v>0.16</v>
      </c>
      <c r="BO1" s="32">
        <v>0.16</v>
      </c>
      <c r="BP1" s="32">
        <v>0.06</v>
      </c>
      <c r="BT1" s="47" t="s">
        <v>697</v>
      </c>
    </row>
    <row r="2" spans="1:72" ht="16.5">
      <c r="A2" s="210" t="s">
        <v>155</v>
      </c>
      <c r="B2" s="36" t="s">
        <v>685</v>
      </c>
      <c r="AM2" s="143" t="s">
        <v>504</v>
      </c>
      <c r="AN2" s="144"/>
      <c r="AO2" s="101" t="s">
        <v>518</v>
      </c>
      <c r="AR2" s="143" t="s">
        <v>504</v>
      </c>
      <c r="AS2" s="144"/>
      <c r="AT2" s="101" t="s">
        <v>370</v>
      </c>
      <c r="AW2" s="143" t="s">
        <v>18</v>
      </c>
      <c r="AX2" s="144"/>
      <c r="BH2" s="143" t="s">
        <v>18</v>
      </c>
      <c r="BI2" s="144"/>
      <c r="BK2" s="211" t="s">
        <v>304</v>
      </c>
      <c r="BP2" s="211" t="s">
        <v>304</v>
      </c>
      <c r="BR2" s="293" t="s">
        <v>790</v>
      </c>
      <c r="BT2" s="47" t="s">
        <v>698</v>
      </c>
    </row>
    <row r="3" spans="1:73" ht="15">
      <c r="A3" s="210" t="s">
        <v>156</v>
      </c>
      <c r="D3" s="47"/>
      <c r="AK3" s="56" t="s">
        <v>752</v>
      </c>
      <c r="AM3" s="145" t="s">
        <v>505</v>
      </c>
      <c r="AN3" s="146"/>
      <c r="AO3" s="101" t="s">
        <v>519</v>
      </c>
      <c r="AR3" s="145" t="s">
        <v>505</v>
      </c>
      <c r="AS3" s="146"/>
      <c r="AT3" s="101" t="s">
        <v>405</v>
      </c>
      <c r="AW3" s="145" t="s">
        <v>344</v>
      </c>
      <c r="AX3" s="146"/>
      <c r="BH3" s="145" t="s">
        <v>344</v>
      </c>
      <c r="BI3" s="146"/>
      <c r="BK3" s="208" t="s">
        <v>302</v>
      </c>
      <c r="BP3" s="208" t="s">
        <v>302</v>
      </c>
      <c r="BR3" s="293" t="s">
        <v>791</v>
      </c>
      <c r="BS3" s="291" t="s">
        <v>700</v>
      </c>
      <c r="BT3" s="47" t="s">
        <v>699</v>
      </c>
      <c r="BU3" s="32" t="s">
        <v>82</v>
      </c>
    </row>
    <row r="4" spans="1:73" ht="15">
      <c r="A4" s="210" t="s">
        <v>157</v>
      </c>
      <c r="AK4" s="56" t="s">
        <v>751</v>
      </c>
      <c r="AM4" s="147" t="s">
        <v>89</v>
      </c>
      <c r="AN4" s="148"/>
      <c r="AR4" s="147" t="s">
        <v>89</v>
      </c>
      <c r="AS4" s="148"/>
      <c r="AW4" s="147" t="s">
        <v>231</v>
      </c>
      <c r="AX4" s="148"/>
      <c r="BH4" s="147" t="s">
        <v>231</v>
      </c>
      <c r="BI4" s="148"/>
      <c r="BK4" s="208" t="s">
        <v>303</v>
      </c>
      <c r="BP4" s="208" t="s">
        <v>303</v>
      </c>
      <c r="BR4" s="294" t="s">
        <v>734</v>
      </c>
      <c r="BS4" s="291" t="s">
        <v>701</v>
      </c>
      <c r="BT4" s="47" t="s">
        <v>704</v>
      </c>
      <c r="BU4" s="32" t="s">
        <v>701</v>
      </c>
    </row>
    <row r="5" spans="1:73" ht="15">
      <c r="A5" s="210" t="s">
        <v>301</v>
      </c>
      <c r="L5" s="132" t="s">
        <v>525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L5" s="131" t="s">
        <v>621</v>
      </c>
      <c r="AM5" s="39"/>
      <c r="AN5" s="39"/>
      <c r="AO5" s="103"/>
      <c r="AP5" s="39"/>
      <c r="AQ5" s="39"/>
      <c r="AR5" s="39"/>
      <c r="AS5" s="39"/>
      <c r="AT5" s="40"/>
      <c r="AW5" s="133" t="s">
        <v>717</v>
      </c>
      <c r="AX5" s="134"/>
      <c r="AY5" s="134"/>
      <c r="AZ5" s="134"/>
      <c r="BA5" s="134"/>
      <c r="BB5" s="134"/>
      <c r="BC5" s="134"/>
      <c r="BD5" s="134"/>
      <c r="BE5" s="134"/>
      <c r="BF5" s="135"/>
      <c r="BG5" s="32" t="s">
        <v>79</v>
      </c>
      <c r="BH5" s="136" t="s">
        <v>715</v>
      </c>
      <c r="BI5" s="137"/>
      <c r="BJ5" s="137"/>
      <c r="BK5" s="137"/>
      <c r="BL5" s="137"/>
      <c r="BM5" s="137"/>
      <c r="BN5" s="137"/>
      <c r="BO5" s="137"/>
      <c r="BP5" s="137"/>
      <c r="BQ5" s="138"/>
      <c r="BR5" s="294" t="s">
        <v>646</v>
      </c>
      <c r="BS5" s="291" t="s">
        <v>702</v>
      </c>
      <c r="BT5" s="288" t="s">
        <v>757</v>
      </c>
      <c r="BU5" s="32" t="s">
        <v>87</v>
      </c>
    </row>
    <row r="6" spans="1:74" ht="15">
      <c r="A6" s="32" t="s">
        <v>277</v>
      </c>
      <c r="H6" s="33" t="s">
        <v>446</v>
      </c>
      <c r="I6" s="33" t="s">
        <v>210</v>
      </c>
      <c r="J6" s="33" t="s">
        <v>375</v>
      </c>
      <c r="K6" s="41" t="s">
        <v>275</v>
      </c>
      <c r="L6" s="32" t="s">
        <v>3</v>
      </c>
      <c r="M6" s="206" t="s">
        <v>107</v>
      </c>
      <c r="N6" s="204"/>
      <c r="O6" s="205" t="s">
        <v>645</v>
      </c>
      <c r="P6" s="32" t="s">
        <v>108</v>
      </c>
      <c r="Q6" s="32" t="s">
        <v>209</v>
      </c>
      <c r="R6" s="32" t="s">
        <v>331</v>
      </c>
      <c r="S6" s="32" t="s">
        <v>624</v>
      </c>
      <c r="T6" s="32" t="s">
        <v>121</v>
      </c>
      <c r="U6" s="32" t="s">
        <v>432</v>
      </c>
      <c r="V6" s="32" t="s">
        <v>276</v>
      </c>
      <c r="X6" s="32" t="s">
        <v>492</v>
      </c>
      <c r="Y6" s="32" t="s">
        <v>683</v>
      </c>
      <c r="Z6" s="32" t="s">
        <v>482</v>
      </c>
      <c r="AA6" s="32" t="s">
        <v>284</v>
      </c>
      <c r="AB6" s="32" t="s">
        <v>483</v>
      </c>
      <c r="AC6" s="33" t="s">
        <v>495</v>
      </c>
      <c r="AD6" s="33" t="s">
        <v>496</v>
      </c>
      <c r="AE6" s="32" t="s">
        <v>442</v>
      </c>
      <c r="AF6" s="32" t="s">
        <v>274</v>
      </c>
      <c r="AG6" s="32" t="s">
        <v>385</v>
      </c>
      <c r="AH6" s="32" t="s">
        <v>497</v>
      </c>
      <c r="AI6" s="32" t="s">
        <v>386</v>
      </c>
      <c r="AJ6" s="32" t="s">
        <v>387</v>
      </c>
      <c r="AL6" s="32" t="s">
        <v>597</v>
      </c>
      <c r="AQ6" s="32" t="s">
        <v>738</v>
      </c>
      <c r="AW6" s="32" t="s">
        <v>3</v>
      </c>
      <c r="AX6" s="32" t="s">
        <v>107</v>
      </c>
      <c r="AY6" s="32" t="s">
        <v>108</v>
      </c>
      <c r="AZ6" s="32" t="s">
        <v>209</v>
      </c>
      <c r="BA6" s="32" t="s">
        <v>331</v>
      </c>
      <c r="BB6" s="32" t="s">
        <v>276</v>
      </c>
      <c r="BC6" s="32" t="s">
        <v>482</v>
      </c>
      <c r="BD6" s="32" t="s">
        <v>483</v>
      </c>
      <c r="BE6" s="33" t="s">
        <v>495</v>
      </c>
      <c r="BF6" s="45" t="s">
        <v>740</v>
      </c>
      <c r="BG6" s="32" t="s">
        <v>81</v>
      </c>
      <c r="BH6" s="32" t="s">
        <v>3</v>
      </c>
      <c r="BI6" s="32" t="s">
        <v>107</v>
      </c>
      <c r="BJ6" s="32" t="s">
        <v>108</v>
      </c>
      <c r="BK6" s="32" t="s">
        <v>209</v>
      </c>
      <c r="BL6" s="32" t="s">
        <v>331</v>
      </c>
      <c r="BM6" s="32" t="s">
        <v>276</v>
      </c>
      <c r="BN6" s="32" t="s">
        <v>482</v>
      </c>
      <c r="BO6" s="32" t="s">
        <v>483</v>
      </c>
      <c r="BP6" s="33" t="s">
        <v>495</v>
      </c>
      <c r="BQ6" s="45" t="s">
        <v>158</v>
      </c>
      <c r="BR6" s="294" t="s">
        <v>735</v>
      </c>
      <c r="BS6" s="291" t="s">
        <v>703</v>
      </c>
      <c r="BU6" s="32" t="s">
        <v>85</v>
      </c>
      <c r="BV6" s="32" t="s">
        <v>49</v>
      </c>
    </row>
    <row r="7" spans="1:74" ht="15">
      <c r="A7" s="42" t="s">
        <v>122</v>
      </c>
      <c r="B7" s="42" t="s">
        <v>365</v>
      </c>
      <c r="C7" s="42" t="s">
        <v>366</v>
      </c>
      <c r="D7" s="42" t="s">
        <v>91</v>
      </c>
      <c r="E7" s="42" t="s">
        <v>92</v>
      </c>
      <c r="F7" s="43" t="s">
        <v>367</v>
      </c>
      <c r="G7" s="43"/>
      <c r="H7" s="44" t="s">
        <v>478</v>
      </c>
      <c r="I7" s="33" t="s">
        <v>478</v>
      </c>
      <c r="J7" s="33" t="s">
        <v>493</v>
      </c>
      <c r="K7" s="41" t="s">
        <v>479</v>
      </c>
      <c r="L7" s="45" t="s">
        <v>250</v>
      </c>
      <c r="M7" s="205" t="s">
        <v>439</v>
      </c>
      <c r="N7" s="205" t="s">
        <v>440</v>
      </c>
      <c r="O7" s="205" t="s">
        <v>554</v>
      </c>
      <c r="P7" s="45" t="s">
        <v>441</v>
      </c>
      <c r="Q7" s="45" t="s">
        <v>94</v>
      </c>
      <c r="R7" s="45" t="s">
        <v>95</v>
      </c>
      <c r="S7" s="45" t="s">
        <v>378</v>
      </c>
      <c r="T7" s="45" t="s">
        <v>260</v>
      </c>
      <c r="U7" s="45" t="s">
        <v>261</v>
      </c>
      <c r="V7" s="45" t="s">
        <v>380</v>
      </c>
      <c r="W7" s="45" t="s">
        <v>381</v>
      </c>
      <c r="X7" s="45" t="s">
        <v>492</v>
      </c>
      <c r="Y7" s="45" t="s">
        <v>251</v>
      </c>
      <c r="Z7" s="45" t="s">
        <v>221</v>
      </c>
      <c r="AA7" s="45" t="s">
        <v>222</v>
      </c>
      <c r="AB7" s="45" t="s">
        <v>223</v>
      </c>
      <c r="AC7" s="45" t="s">
        <v>495</v>
      </c>
      <c r="AD7" s="45" t="s">
        <v>496</v>
      </c>
      <c r="AE7" s="45" t="s">
        <v>332</v>
      </c>
      <c r="AF7" s="45" t="s">
        <v>333</v>
      </c>
      <c r="AG7" s="45" t="s">
        <v>434</v>
      </c>
      <c r="AH7" s="45" t="s">
        <v>435</v>
      </c>
      <c r="AI7" s="45" t="s">
        <v>338</v>
      </c>
      <c r="AJ7" s="45" t="s">
        <v>338</v>
      </c>
      <c r="AL7" s="33" t="s">
        <v>585</v>
      </c>
      <c r="AM7" s="33" t="s">
        <v>368</v>
      </c>
      <c r="AN7" s="33" t="s">
        <v>475</v>
      </c>
      <c r="AO7" s="104" t="s">
        <v>623</v>
      </c>
      <c r="AP7" s="46"/>
      <c r="AQ7" s="46" t="s">
        <v>320</v>
      </c>
      <c r="AR7" s="46" t="s">
        <v>477</v>
      </c>
      <c r="AS7" s="46" t="s">
        <v>475</v>
      </c>
      <c r="AT7" s="46" t="s">
        <v>319</v>
      </c>
      <c r="AW7" s="45" t="s">
        <v>250</v>
      </c>
      <c r="AX7" s="45" t="s">
        <v>439</v>
      </c>
      <c r="AY7" s="45" t="s">
        <v>441</v>
      </c>
      <c r="AZ7" s="45" t="s">
        <v>94</v>
      </c>
      <c r="BA7" s="45" t="s">
        <v>95</v>
      </c>
      <c r="BB7" s="45" t="s">
        <v>380</v>
      </c>
      <c r="BC7" s="45" t="s">
        <v>221</v>
      </c>
      <c r="BD7" s="45" t="s">
        <v>223</v>
      </c>
      <c r="BE7" s="45" t="s">
        <v>495</v>
      </c>
      <c r="BF7" s="45" t="s">
        <v>741</v>
      </c>
      <c r="BG7" s="32" t="s">
        <v>80</v>
      </c>
      <c r="BH7" s="45" t="s">
        <v>250</v>
      </c>
      <c r="BI7" s="45" t="s">
        <v>439</v>
      </c>
      <c r="BJ7" s="45" t="s">
        <v>441</v>
      </c>
      <c r="BK7" s="45" t="s">
        <v>94</v>
      </c>
      <c r="BL7" s="45" t="s">
        <v>95</v>
      </c>
      <c r="BM7" s="45" t="s">
        <v>380</v>
      </c>
      <c r="BN7" s="45" t="s">
        <v>221</v>
      </c>
      <c r="BO7" s="45" t="s">
        <v>223</v>
      </c>
      <c r="BP7" s="45" t="s">
        <v>495</v>
      </c>
      <c r="BQ7" s="45" t="s">
        <v>159</v>
      </c>
      <c r="BR7" s="288" t="s">
        <v>757</v>
      </c>
      <c r="BS7" s="291" t="s">
        <v>695</v>
      </c>
      <c r="BT7" s="33" t="s">
        <v>696</v>
      </c>
      <c r="BU7" s="33" t="s">
        <v>696</v>
      </c>
      <c r="BV7" s="32" t="s">
        <v>50</v>
      </c>
    </row>
    <row r="8" spans="1:70" ht="15">
      <c r="A8" s="32">
        <v>1039</v>
      </c>
      <c r="B8" s="32" t="s">
        <v>546</v>
      </c>
      <c r="C8" s="32" t="s">
        <v>529</v>
      </c>
      <c r="D8" s="48">
        <v>1</v>
      </c>
      <c r="E8" s="48">
        <v>0</v>
      </c>
      <c r="F8" s="32" t="s">
        <v>350</v>
      </c>
      <c r="H8" s="49">
        <v>0.000848</v>
      </c>
      <c r="I8" s="50">
        <v>0.00046110848000000004</v>
      </c>
      <c r="J8" s="90">
        <v>0.54376</v>
      </c>
      <c r="K8" s="32">
        <v>2</v>
      </c>
      <c r="L8" s="32">
        <v>0</v>
      </c>
      <c r="M8" s="32">
        <v>0</v>
      </c>
      <c r="N8" s="32">
        <v>0</v>
      </c>
      <c r="O8" s="32">
        <f aca="true" t="shared" si="0" ref="O8:O71">N8*I8</f>
        <v>0</v>
      </c>
      <c r="P8" s="32">
        <v>14.5</v>
      </c>
      <c r="Q8" s="32">
        <v>0</v>
      </c>
      <c r="R8" s="32">
        <v>0</v>
      </c>
      <c r="S8" s="32">
        <v>138.6</v>
      </c>
      <c r="T8" s="32">
        <v>0</v>
      </c>
      <c r="U8" s="32">
        <v>33.8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14.5</v>
      </c>
      <c r="AB8" s="32">
        <v>0</v>
      </c>
      <c r="AC8" s="32">
        <v>0</v>
      </c>
      <c r="AD8" s="32">
        <v>33.1</v>
      </c>
      <c r="AE8" s="32">
        <v>153.1</v>
      </c>
      <c r="AF8" s="32">
        <v>153.1</v>
      </c>
      <c r="AG8" s="98">
        <v>119.3</v>
      </c>
      <c r="AH8" s="32">
        <v>153.1</v>
      </c>
      <c r="AI8" s="32">
        <v>153.1</v>
      </c>
      <c r="AJ8" s="32">
        <v>153.1</v>
      </c>
      <c r="AL8" s="89">
        <v>0.37707482762673683</v>
      </c>
      <c r="AM8" s="32">
        <v>14.712258976912022</v>
      </c>
      <c r="AN8" s="32">
        <v>0.031235896075925026</v>
      </c>
      <c r="AO8" s="101">
        <v>0.0003187797614838551</v>
      </c>
      <c r="AQ8" s="89">
        <v>0.314088</v>
      </c>
      <c r="AR8" s="32">
        <v>11.175226600000002</v>
      </c>
      <c r="AS8" s="32">
        <v>0.015876361376953637</v>
      </c>
      <c r="AT8" s="101">
        <v>0.0005051697135163705</v>
      </c>
      <c r="AW8" s="126">
        <f aca="true" t="shared" si="1" ref="AW8:AW71">$I8*0.76*L8*0.06</f>
        <v>0</v>
      </c>
      <c r="AX8" s="149">
        <f aca="true" t="shared" si="2" ref="AX8:AX71">$I8*0.76*M8*0.06</f>
        <v>0</v>
      </c>
      <c r="AY8" s="149">
        <f aca="true" t="shared" si="3" ref="AY8:AY71">$I8*0.76*P8*0.06</f>
        <v>0.000304884926976</v>
      </c>
      <c r="AZ8" s="149">
        <f aca="true" t="shared" si="4" ref="AZ8:AZ71">$I8*0.76*Q8*0.06</f>
        <v>0</v>
      </c>
      <c r="BA8" s="149">
        <f aca="true" t="shared" si="5" ref="BA8:BA71">$I8*0.76*R8*0.06</f>
        <v>0</v>
      </c>
      <c r="BB8" s="214">
        <f aca="true" t="shared" si="6" ref="BB8:BB71">$I8*0.76*V8*0.06</f>
        <v>0</v>
      </c>
      <c r="BC8" s="149">
        <f aca="true" t="shared" si="7" ref="BC8:BC71">$I8*0.76*Z8*0.06</f>
        <v>0</v>
      </c>
      <c r="BD8" s="214">
        <f aca="true" t="shared" si="8" ref="BD8:BD71">$I8*0.76*AB8*0.06</f>
        <v>0</v>
      </c>
      <c r="BE8" s="149">
        <f aca="true" t="shared" si="9" ref="BE8:BE71">$I8*0.76*AC8*0.06</f>
        <v>0</v>
      </c>
      <c r="BF8" s="126">
        <f aca="true" t="shared" si="10" ref="BF8:BF71">SUM(AW8:BE8)</f>
        <v>0.000304884926976</v>
      </c>
      <c r="BH8" s="126">
        <f aca="true" t="shared" si="11" ref="BH8:BH71">$I8*0.76*L8*BH$1</f>
        <v>0</v>
      </c>
      <c r="BI8" s="217">
        <f aca="true" t="shared" si="12" ref="BI8:BI71">$I8*0.76*M8*BI$1</f>
        <v>0</v>
      </c>
      <c r="BJ8" s="217">
        <f aca="true" t="shared" si="13" ref="BJ8:BJ71">$I8*0.76*P8*BJ$1</f>
        <v>0.000813026471936</v>
      </c>
      <c r="BK8" s="212">
        <f aca="true" t="shared" si="14" ref="BK8:BK71">AZ8</f>
        <v>0</v>
      </c>
      <c r="BL8" s="217">
        <f aca="true" t="shared" si="15" ref="BL8:BL71">$I8*0.76*R8*BL$1</f>
        <v>0</v>
      </c>
      <c r="BM8" s="217">
        <f aca="true" t="shared" si="16" ref="BM8:BM71">$I8*0.76*V8*BM$1</f>
        <v>0</v>
      </c>
      <c r="BN8" s="217">
        <f aca="true" t="shared" si="17" ref="BN8:BN71">$I8*0.76*Z8*BN$1</f>
        <v>0</v>
      </c>
      <c r="BO8" s="217">
        <f aca="true" t="shared" si="18" ref="BO8:BO71">$I8*0.76*AB8*BO$1</f>
        <v>0</v>
      </c>
      <c r="BP8" s="212">
        <f aca="true" t="shared" si="19" ref="BP8:BP71">BE8</f>
        <v>0</v>
      </c>
      <c r="BQ8" s="126">
        <f aca="true" t="shared" si="20" ref="BQ8:BQ71">SUM(BH8:BP8)</f>
        <v>0.000813026471936</v>
      </c>
      <c r="BR8" s="32"/>
    </row>
    <row r="9" spans="1:70" ht="15">
      <c r="A9" s="32">
        <v>1075</v>
      </c>
      <c r="B9" s="32" t="s">
        <v>546</v>
      </c>
      <c r="C9" s="32" t="s">
        <v>529</v>
      </c>
      <c r="D9" s="48">
        <v>1</v>
      </c>
      <c r="E9" s="48">
        <v>0</v>
      </c>
      <c r="F9" s="32" t="s">
        <v>350</v>
      </c>
      <c r="H9" s="49">
        <v>0.001488</v>
      </c>
      <c r="I9" s="50">
        <v>0.00080911488</v>
      </c>
      <c r="J9" s="90">
        <v>0.54376</v>
      </c>
      <c r="K9" s="32">
        <v>2</v>
      </c>
      <c r="L9" s="32">
        <v>0</v>
      </c>
      <c r="M9" s="32">
        <v>328.8</v>
      </c>
      <c r="N9" s="32">
        <v>1</v>
      </c>
      <c r="O9" s="32">
        <f t="shared" si="0"/>
        <v>0.00080911488</v>
      </c>
      <c r="P9" s="32">
        <v>1.5</v>
      </c>
      <c r="Q9" s="32">
        <v>0</v>
      </c>
      <c r="R9" s="32">
        <v>0</v>
      </c>
      <c r="S9" s="32">
        <v>43.7</v>
      </c>
      <c r="T9" s="32">
        <v>0</v>
      </c>
      <c r="U9" s="32">
        <v>82.7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1.5</v>
      </c>
      <c r="AB9" s="32">
        <v>0</v>
      </c>
      <c r="AC9" s="32">
        <v>0</v>
      </c>
      <c r="AD9" s="32">
        <v>0.5</v>
      </c>
      <c r="AE9" s="32">
        <v>374.1</v>
      </c>
      <c r="AF9" s="32">
        <v>374.1</v>
      </c>
      <c r="AG9" s="98">
        <v>291.4</v>
      </c>
      <c r="AH9" s="32">
        <v>374.1</v>
      </c>
      <c r="AI9" s="32">
        <v>374</v>
      </c>
      <c r="AJ9" s="32">
        <v>374.1</v>
      </c>
      <c r="AL9" s="99">
        <v>0.6896323269357058</v>
      </c>
      <c r="AM9" s="32">
        <v>75.30621391857548</v>
      </c>
      <c r="AN9" s="32">
        <v>0.15988415344804657</v>
      </c>
      <c r="AO9" s="101">
        <v>0.0008570046202734464</v>
      </c>
      <c r="AQ9" s="107">
        <v>0.5226710000000001</v>
      </c>
      <c r="AR9" s="32">
        <v>51.83909189999999</v>
      </c>
      <c r="AS9" s="32">
        <v>0.07364648484689428</v>
      </c>
      <c r="AT9" s="101">
        <v>0.0013349994346121485</v>
      </c>
      <c r="AW9" s="149">
        <f t="shared" si="1"/>
        <v>0</v>
      </c>
      <c r="AX9" s="149">
        <f t="shared" si="2"/>
        <v>0.012131285948006401</v>
      </c>
      <c r="AY9" s="149">
        <f t="shared" si="3"/>
        <v>5.5343457792E-05</v>
      </c>
      <c r="AZ9" s="214">
        <f t="shared" si="4"/>
        <v>0</v>
      </c>
      <c r="BA9" s="214">
        <f t="shared" si="5"/>
        <v>0</v>
      </c>
      <c r="BB9" s="214">
        <f t="shared" si="6"/>
        <v>0</v>
      </c>
      <c r="BC9" s="214">
        <f t="shared" si="7"/>
        <v>0</v>
      </c>
      <c r="BD9" s="214">
        <f t="shared" si="8"/>
        <v>0</v>
      </c>
      <c r="BE9" s="214">
        <f t="shared" si="9"/>
        <v>0</v>
      </c>
      <c r="BF9" s="149">
        <f t="shared" si="10"/>
        <v>0.012186629405798401</v>
      </c>
      <c r="BH9" s="214">
        <f t="shared" si="11"/>
        <v>0</v>
      </c>
      <c r="BI9" s="217">
        <f t="shared" si="12"/>
        <v>0.022240690904678402</v>
      </c>
      <c r="BJ9" s="217">
        <f t="shared" si="13"/>
        <v>0.00014758255411200002</v>
      </c>
      <c r="BK9" s="212">
        <f t="shared" si="14"/>
        <v>0</v>
      </c>
      <c r="BL9" s="217">
        <f t="shared" si="15"/>
        <v>0</v>
      </c>
      <c r="BM9" s="217">
        <f t="shared" si="16"/>
        <v>0</v>
      </c>
      <c r="BN9" s="217">
        <f t="shared" si="17"/>
        <v>0</v>
      </c>
      <c r="BO9" s="217">
        <f t="shared" si="18"/>
        <v>0</v>
      </c>
      <c r="BP9" s="212">
        <f t="shared" si="19"/>
        <v>0</v>
      </c>
      <c r="BQ9" s="214">
        <f t="shared" si="20"/>
        <v>0.0223882734587904</v>
      </c>
      <c r="BR9" s="32"/>
    </row>
    <row r="10" spans="1:70" ht="15">
      <c r="A10" s="32">
        <v>1001</v>
      </c>
      <c r="B10" s="32" t="s">
        <v>546</v>
      </c>
      <c r="C10" s="32" t="s">
        <v>529</v>
      </c>
      <c r="D10" s="48">
        <v>1</v>
      </c>
      <c r="E10" s="48">
        <v>0</v>
      </c>
      <c r="F10" s="32" t="s">
        <v>215</v>
      </c>
      <c r="H10" s="49">
        <v>0.002108</v>
      </c>
      <c r="I10" s="50">
        <v>0.0011462460800000002</v>
      </c>
      <c r="J10" s="90">
        <v>0.54376</v>
      </c>
      <c r="K10" s="32">
        <v>10</v>
      </c>
      <c r="L10" s="32">
        <v>0</v>
      </c>
      <c r="M10" s="32">
        <v>8489.1</v>
      </c>
      <c r="N10" s="32">
        <v>1</v>
      </c>
      <c r="O10" s="32">
        <f t="shared" si="0"/>
        <v>0.0011462460800000002</v>
      </c>
      <c r="P10" s="32">
        <v>627.9</v>
      </c>
      <c r="Q10" s="32">
        <v>314.8</v>
      </c>
      <c r="R10" s="32">
        <v>0</v>
      </c>
      <c r="S10" s="32">
        <v>358.7</v>
      </c>
      <c r="T10" s="32">
        <v>19.7</v>
      </c>
      <c r="U10" s="32">
        <v>2170.7</v>
      </c>
      <c r="V10" s="32">
        <v>1985.4</v>
      </c>
      <c r="W10" s="32">
        <v>1</v>
      </c>
      <c r="X10" s="32">
        <v>0</v>
      </c>
      <c r="Y10" s="32">
        <v>0</v>
      </c>
      <c r="Z10" s="32">
        <v>583.1</v>
      </c>
      <c r="AA10" s="32">
        <v>44.7</v>
      </c>
      <c r="AB10" s="32">
        <v>0</v>
      </c>
      <c r="AC10" s="32">
        <v>314.8</v>
      </c>
      <c r="AD10" s="32">
        <v>17.1</v>
      </c>
      <c r="AE10" s="32">
        <v>9810.5</v>
      </c>
      <c r="AF10" s="32">
        <v>11795.9</v>
      </c>
      <c r="AG10" s="98">
        <v>9625.2</v>
      </c>
      <c r="AH10" s="32">
        <v>11795.9</v>
      </c>
      <c r="AI10" s="32">
        <v>9810.2</v>
      </c>
      <c r="AJ10" s="32">
        <v>9810.5</v>
      </c>
      <c r="AL10" s="177">
        <v>0.9976981055665943</v>
      </c>
      <c r="AM10" s="32">
        <v>417.3020688388488</v>
      </c>
      <c r="AN10" s="32">
        <v>0.8859825044525342</v>
      </c>
      <c r="AO10" s="101">
        <v>0.000281643000423793</v>
      </c>
      <c r="AQ10" s="107">
        <v>0.9961709999999999</v>
      </c>
      <c r="AR10" s="32">
        <v>614.1783451999999</v>
      </c>
      <c r="AS10" s="32">
        <v>0.8725476187028346</v>
      </c>
      <c r="AT10" s="101">
        <v>0.0005775164077411224</v>
      </c>
      <c r="AW10" s="149">
        <f t="shared" si="1"/>
        <v>0</v>
      </c>
      <c r="AX10" s="149">
        <f t="shared" si="2"/>
        <v>0.44371525045639687</v>
      </c>
      <c r="AY10" s="149">
        <f t="shared" si="3"/>
        <v>0.03281959286161921</v>
      </c>
      <c r="AZ10" s="214">
        <f t="shared" si="4"/>
        <v>0.0164542249288704</v>
      </c>
      <c r="BA10" s="214">
        <f t="shared" si="5"/>
        <v>0</v>
      </c>
      <c r="BB10" s="214">
        <f t="shared" si="6"/>
        <v>0.10377451770577922</v>
      </c>
      <c r="BC10" s="214">
        <f t="shared" si="7"/>
        <v>0.030477949669708806</v>
      </c>
      <c r="BD10" s="214">
        <f t="shared" si="8"/>
        <v>0</v>
      </c>
      <c r="BE10" s="214">
        <f t="shared" si="9"/>
        <v>0.0164542249288704</v>
      </c>
      <c r="BF10" s="149">
        <f t="shared" si="10"/>
        <v>0.6436957605512449</v>
      </c>
      <c r="BH10" s="214">
        <f t="shared" si="11"/>
        <v>0</v>
      </c>
      <c r="BI10" s="217">
        <f t="shared" si="12"/>
        <v>0.8134779591700609</v>
      </c>
      <c r="BJ10" s="217">
        <f t="shared" si="13"/>
        <v>0.08751891429765123</v>
      </c>
      <c r="BK10" s="212">
        <f t="shared" si="14"/>
        <v>0.0164542249288704</v>
      </c>
      <c r="BL10" s="217">
        <f t="shared" si="15"/>
        <v>0</v>
      </c>
      <c r="BM10" s="217">
        <f t="shared" si="16"/>
        <v>0.10377451770577922</v>
      </c>
      <c r="BN10" s="217">
        <f t="shared" si="17"/>
        <v>0.08127453245255682</v>
      </c>
      <c r="BO10" s="217">
        <f t="shared" si="18"/>
        <v>0</v>
      </c>
      <c r="BP10" s="212">
        <f t="shared" si="19"/>
        <v>0.0164542249288704</v>
      </c>
      <c r="BQ10" s="214">
        <f t="shared" si="20"/>
        <v>1.118954373483789</v>
      </c>
      <c r="BR10" s="32"/>
    </row>
    <row r="11" spans="1:70" ht="15">
      <c r="A11" s="32">
        <v>1049</v>
      </c>
      <c r="B11" s="32" t="s">
        <v>546</v>
      </c>
      <c r="C11" s="32" t="s">
        <v>529</v>
      </c>
      <c r="D11" s="48">
        <v>1</v>
      </c>
      <c r="E11" s="48">
        <v>0</v>
      </c>
      <c r="F11" s="32" t="s">
        <v>215</v>
      </c>
      <c r="H11" s="49">
        <v>0.000848</v>
      </c>
      <c r="I11" s="50">
        <v>0.00046110848000000004</v>
      </c>
      <c r="J11" s="90">
        <v>0.54376</v>
      </c>
      <c r="K11" s="32">
        <v>10</v>
      </c>
      <c r="L11" s="32">
        <v>0</v>
      </c>
      <c r="M11" s="32">
        <v>1317</v>
      </c>
      <c r="N11" s="32">
        <v>1</v>
      </c>
      <c r="O11" s="32">
        <f t="shared" si="0"/>
        <v>0.00046110848000000004</v>
      </c>
      <c r="P11" s="32">
        <v>182.5</v>
      </c>
      <c r="Q11" s="32">
        <v>115</v>
      </c>
      <c r="R11" s="32">
        <v>0</v>
      </c>
      <c r="S11" s="32">
        <v>145.9</v>
      </c>
      <c r="T11" s="32">
        <v>0</v>
      </c>
      <c r="U11" s="32">
        <v>367</v>
      </c>
      <c r="V11" s="32">
        <v>2050.3</v>
      </c>
      <c r="W11" s="32">
        <v>1</v>
      </c>
      <c r="X11" s="32">
        <v>0</v>
      </c>
      <c r="Y11" s="32">
        <v>0</v>
      </c>
      <c r="Z11" s="32">
        <v>130.2</v>
      </c>
      <c r="AA11" s="32">
        <v>52.3</v>
      </c>
      <c r="AB11" s="32">
        <v>0</v>
      </c>
      <c r="AC11" s="32">
        <v>13.1</v>
      </c>
      <c r="AD11" s="32">
        <v>12</v>
      </c>
      <c r="AE11" s="32">
        <v>1760.6</v>
      </c>
      <c r="AF11" s="32">
        <v>3810.9</v>
      </c>
      <c r="AG11" s="98">
        <v>3443.9</v>
      </c>
      <c r="AH11" s="32">
        <v>3810.9</v>
      </c>
      <c r="AI11" s="32">
        <v>1760.4</v>
      </c>
      <c r="AJ11" s="32">
        <v>1760.6</v>
      </c>
      <c r="AL11" s="99">
        <v>0.9836392577579568</v>
      </c>
      <c r="AM11" s="32">
        <v>335.24063588999456</v>
      </c>
      <c r="AN11" s="32">
        <v>0.7117562081744145</v>
      </c>
      <c r="AO11" s="101">
        <v>0.00025207718387771716</v>
      </c>
      <c r="AQ11" s="107">
        <v>0.9720280000000001</v>
      </c>
      <c r="AR11" s="32">
        <v>473.23344499999996</v>
      </c>
      <c r="AS11" s="32">
        <v>0.67231076893606</v>
      </c>
      <c r="AT11" s="101">
        <v>0.0005111196523401321</v>
      </c>
      <c r="AW11" s="149">
        <f t="shared" si="1"/>
        <v>0</v>
      </c>
      <c r="AX11" s="149">
        <f t="shared" si="2"/>
        <v>0.027691961988096</v>
      </c>
      <c r="AY11" s="149">
        <f t="shared" si="3"/>
        <v>0.00383734477056</v>
      </c>
      <c r="AZ11" s="214">
        <f t="shared" si="4"/>
        <v>0.00241805286912</v>
      </c>
      <c r="BA11" s="214">
        <f t="shared" si="5"/>
        <v>0</v>
      </c>
      <c r="BB11" s="214">
        <f t="shared" si="6"/>
        <v>0.04311072867440641</v>
      </c>
      <c r="BC11" s="214">
        <f t="shared" si="7"/>
        <v>0.0027376563787775998</v>
      </c>
      <c r="BD11" s="214">
        <f t="shared" si="8"/>
        <v>0</v>
      </c>
      <c r="BE11" s="214">
        <f t="shared" si="9"/>
        <v>0.0002754477616128</v>
      </c>
      <c r="BF11" s="149">
        <f t="shared" si="10"/>
        <v>0.08007119244257281</v>
      </c>
      <c r="BH11" s="214">
        <f t="shared" si="11"/>
        <v>0</v>
      </c>
      <c r="BI11" s="217">
        <f t="shared" si="12"/>
        <v>0.050768596978176</v>
      </c>
      <c r="BJ11" s="217">
        <f t="shared" si="13"/>
        <v>0.01023291938816</v>
      </c>
      <c r="BK11" s="212">
        <f t="shared" si="14"/>
        <v>0.00241805286912</v>
      </c>
      <c r="BL11" s="217">
        <f t="shared" si="15"/>
        <v>0</v>
      </c>
      <c r="BM11" s="217">
        <f t="shared" si="16"/>
        <v>0.04311072867440641</v>
      </c>
      <c r="BN11" s="217">
        <f t="shared" si="17"/>
        <v>0.0073004170100736</v>
      </c>
      <c r="BO11" s="217">
        <f t="shared" si="18"/>
        <v>0</v>
      </c>
      <c r="BP11" s="212">
        <f t="shared" si="19"/>
        <v>0.0002754477616128</v>
      </c>
      <c r="BQ11" s="214">
        <f t="shared" si="20"/>
        <v>0.1141061626815488</v>
      </c>
      <c r="BR11" s="32"/>
    </row>
    <row r="12" spans="1:70" ht="15">
      <c r="A12" s="32">
        <v>1054</v>
      </c>
      <c r="B12" s="32" t="s">
        <v>546</v>
      </c>
      <c r="C12" s="32" t="s">
        <v>529</v>
      </c>
      <c r="D12" s="48">
        <v>1</v>
      </c>
      <c r="E12" s="48">
        <v>0</v>
      </c>
      <c r="F12" s="32" t="s">
        <v>215</v>
      </c>
      <c r="H12" s="49">
        <v>0.002108</v>
      </c>
      <c r="I12" s="50">
        <v>0.0011462460800000002</v>
      </c>
      <c r="J12" s="90">
        <v>0.54376</v>
      </c>
      <c r="K12" s="32">
        <v>10</v>
      </c>
      <c r="L12" s="32">
        <v>3246.8</v>
      </c>
      <c r="M12" s="32">
        <v>614.8</v>
      </c>
      <c r="N12" s="32">
        <v>1</v>
      </c>
      <c r="O12" s="32">
        <f t="shared" si="0"/>
        <v>0.0011462460800000002</v>
      </c>
      <c r="P12" s="32">
        <v>12.8</v>
      </c>
      <c r="Q12" s="32">
        <v>0</v>
      </c>
      <c r="R12" s="32">
        <v>0</v>
      </c>
      <c r="S12" s="32">
        <v>255.9</v>
      </c>
      <c r="T12" s="32">
        <v>20</v>
      </c>
      <c r="U12" s="32">
        <v>199.9</v>
      </c>
      <c r="V12" s="32">
        <v>0</v>
      </c>
      <c r="W12" s="32">
        <v>0</v>
      </c>
      <c r="X12" s="32">
        <v>133</v>
      </c>
      <c r="Y12" s="32">
        <v>0</v>
      </c>
      <c r="Z12" s="32">
        <v>0</v>
      </c>
      <c r="AA12" s="32">
        <v>12.8</v>
      </c>
      <c r="AB12" s="32">
        <v>0</v>
      </c>
      <c r="AC12" s="32">
        <v>0</v>
      </c>
      <c r="AD12" s="32">
        <v>6.4</v>
      </c>
      <c r="AE12" s="32">
        <v>4150.5</v>
      </c>
      <c r="AF12" s="32">
        <v>903.7</v>
      </c>
      <c r="AG12" s="98">
        <v>3950.6</v>
      </c>
      <c r="AH12" s="32">
        <v>4150.5</v>
      </c>
      <c r="AI12" s="32">
        <v>903.5</v>
      </c>
      <c r="AJ12" s="32">
        <v>903.7</v>
      </c>
      <c r="AL12" s="99">
        <v>0.9882376845743998</v>
      </c>
      <c r="AM12" s="32">
        <v>353.1572429857153</v>
      </c>
      <c r="AN12" s="32">
        <v>0.7497953208731075</v>
      </c>
      <c r="AO12" s="101">
        <v>0.0005563336687423641</v>
      </c>
      <c r="AQ12" s="107">
        <v>0.9799030000000001</v>
      </c>
      <c r="AR12" s="32">
        <v>503.92688919999995</v>
      </c>
      <c r="AS12" s="32">
        <v>0.7159161676867718</v>
      </c>
      <c r="AT12" s="101">
        <v>0.0011334649623592117</v>
      </c>
      <c r="AW12" s="149">
        <f t="shared" si="1"/>
        <v>0.16970640882800642</v>
      </c>
      <c r="AX12" s="149">
        <f t="shared" si="2"/>
        <v>0.032134871303270404</v>
      </c>
      <c r="AY12" s="149">
        <f t="shared" si="3"/>
        <v>0.0006690409119744002</v>
      </c>
      <c r="AZ12" s="214">
        <f t="shared" si="4"/>
        <v>0</v>
      </c>
      <c r="BA12" s="214">
        <f t="shared" si="5"/>
        <v>0</v>
      </c>
      <c r="BB12" s="214">
        <f t="shared" si="6"/>
        <v>0</v>
      </c>
      <c r="BC12" s="214">
        <f t="shared" si="7"/>
        <v>0</v>
      </c>
      <c r="BD12" s="214">
        <f t="shared" si="8"/>
        <v>0</v>
      </c>
      <c r="BE12" s="214">
        <f t="shared" si="9"/>
        <v>0</v>
      </c>
      <c r="BF12" s="149">
        <f t="shared" si="10"/>
        <v>0.20251032104325123</v>
      </c>
      <c r="BH12" s="214">
        <f t="shared" si="11"/>
        <v>0.16970640882800642</v>
      </c>
      <c r="BI12" s="217">
        <f t="shared" si="12"/>
        <v>0.05891393072266241</v>
      </c>
      <c r="BJ12" s="217">
        <f t="shared" si="13"/>
        <v>0.0017841090985984004</v>
      </c>
      <c r="BK12" s="212">
        <f t="shared" si="14"/>
        <v>0</v>
      </c>
      <c r="BL12" s="217">
        <f t="shared" si="15"/>
        <v>0</v>
      </c>
      <c r="BM12" s="217">
        <f t="shared" si="16"/>
        <v>0</v>
      </c>
      <c r="BN12" s="217">
        <f t="shared" si="17"/>
        <v>0</v>
      </c>
      <c r="BO12" s="217">
        <f t="shared" si="18"/>
        <v>0</v>
      </c>
      <c r="BP12" s="212">
        <f t="shared" si="19"/>
        <v>0</v>
      </c>
      <c r="BQ12" s="214">
        <f t="shared" si="20"/>
        <v>0.23040444864926724</v>
      </c>
      <c r="BR12" s="32"/>
    </row>
    <row r="13" spans="1:70" ht="15">
      <c r="A13" s="32">
        <v>1070</v>
      </c>
      <c r="B13" s="32" t="s">
        <v>546</v>
      </c>
      <c r="C13" s="32" t="s">
        <v>529</v>
      </c>
      <c r="D13" s="48">
        <v>1</v>
      </c>
      <c r="E13" s="48">
        <v>0</v>
      </c>
      <c r="F13" s="32" t="s">
        <v>287</v>
      </c>
      <c r="H13" s="49">
        <v>0.002108</v>
      </c>
      <c r="I13" s="50">
        <v>0.0011462460800000002</v>
      </c>
      <c r="J13" s="90">
        <v>0.54376</v>
      </c>
      <c r="K13" s="32">
        <v>11</v>
      </c>
      <c r="L13" s="32">
        <v>0</v>
      </c>
      <c r="M13" s="32">
        <v>4091.2</v>
      </c>
      <c r="N13" s="32">
        <v>1</v>
      </c>
      <c r="O13" s="32">
        <f t="shared" si="0"/>
        <v>0.0011462460800000002</v>
      </c>
      <c r="P13" s="32">
        <v>227</v>
      </c>
      <c r="Q13" s="32">
        <v>578</v>
      </c>
      <c r="R13" s="32">
        <v>0</v>
      </c>
      <c r="S13" s="32">
        <v>189.8</v>
      </c>
      <c r="T13" s="32">
        <v>4.2</v>
      </c>
      <c r="U13" s="32">
        <v>1126.3</v>
      </c>
      <c r="V13" s="32">
        <v>755</v>
      </c>
      <c r="W13" s="32">
        <v>1</v>
      </c>
      <c r="X13" s="32">
        <v>0</v>
      </c>
      <c r="Y13" s="32">
        <v>0</v>
      </c>
      <c r="Z13" s="32">
        <v>193.6</v>
      </c>
      <c r="AA13" s="32">
        <v>33.4</v>
      </c>
      <c r="AB13" s="32">
        <v>0</v>
      </c>
      <c r="AC13" s="32">
        <v>578</v>
      </c>
      <c r="AD13" s="32">
        <v>4.2</v>
      </c>
      <c r="AE13" s="32">
        <v>5090.4</v>
      </c>
      <c r="AF13" s="32">
        <v>5845.4</v>
      </c>
      <c r="AG13" s="98">
        <v>4719.1</v>
      </c>
      <c r="AH13" s="32">
        <v>5845.4</v>
      </c>
      <c r="AI13" s="32">
        <v>5090.2</v>
      </c>
      <c r="AJ13" s="32">
        <v>5090.4</v>
      </c>
      <c r="AL13" s="111">
        <v>0.9903526599536305</v>
      </c>
      <c r="AM13" s="32">
        <v>362.61731045228424</v>
      </c>
      <c r="AN13" s="32">
        <v>0.7698801823971403</v>
      </c>
      <c r="AO13" s="101">
        <v>0.0005172815959823437</v>
      </c>
      <c r="AQ13" s="107">
        <v>0.983707</v>
      </c>
      <c r="AR13" s="32">
        <v>520.9662367999999</v>
      </c>
      <c r="AS13" s="32">
        <v>0.7401235372380189</v>
      </c>
      <c r="AT13" s="101">
        <v>0.0010522958975171819</v>
      </c>
      <c r="AW13" s="149">
        <f t="shared" si="1"/>
        <v>0</v>
      </c>
      <c r="AX13" s="149">
        <f t="shared" si="2"/>
        <v>0.2138422014898176</v>
      </c>
      <c r="AY13" s="149">
        <f t="shared" si="3"/>
        <v>0.011865022423296002</v>
      </c>
      <c r="AZ13" s="214">
        <f t="shared" si="4"/>
        <v>0.030211378681344006</v>
      </c>
      <c r="BA13" s="214">
        <f t="shared" si="5"/>
        <v>0</v>
      </c>
      <c r="BB13" s="214">
        <f t="shared" si="6"/>
        <v>0.03946296004224</v>
      </c>
      <c r="BC13" s="214">
        <f t="shared" si="7"/>
        <v>0.0101192437936128</v>
      </c>
      <c r="BD13" s="214">
        <f t="shared" si="8"/>
        <v>0</v>
      </c>
      <c r="BE13" s="214">
        <f t="shared" si="9"/>
        <v>0.030211378681344006</v>
      </c>
      <c r="BF13" s="149">
        <f t="shared" si="10"/>
        <v>0.3357121851116544</v>
      </c>
      <c r="BH13" s="214">
        <f t="shared" si="11"/>
        <v>0</v>
      </c>
      <c r="BI13" s="217">
        <f t="shared" si="12"/>
        <v>0.39204403606466565</v>
      </c>
      <c r="BJ13" s="217">
        <f t="shared" si="13"/>
        <v>0.031640059795456005</v>
      </c>
      <c r="BK13" s="212">
        <f t="shared" si="14"/>
        <v>0.030211378681344006</v>
      </c>
      <c r="BL13" s="217">
        <f t="shared" si="15"/>
        <v>0</v>
      </c>
      <c r="BM13" s="217">
        <f t="shared" si="16"/>
        <v>0.03946296004224</v>
      </c>
      <c r="BN13" s="217">
        <f t="shared" si="17"/>
        <v>0.0269846501163008</v>
      </c>
      <c r="BO13" s="217">
        <f t="shared" si="18"/>
        <v>0</v>
      </c>
      <c r="BP13" s="212">
        <f t="shared" si="19"/>
        <v>0.030211378681344006</v>
      </c>
      <c r="BQ13" s="214">
        <f t="shared" si="20"/>
        <v>0.5505544633813505</v>
      </c>
      <c r="BR13" s="32"/>
    </row>
    <row r="14" spans="1:70" ht="15">
      <c r="A14" s="32">
        <v>1042</v>
      </c>
      <c r="B14" s="32" t="s">
        <v>546</v>
      </c>
      <c r="C14" s="32" t="s">
        <v>529</v>
      </c>
      <c r="D14" s="48">
        <v>2</v>
      </c>
      <c r="E14" s="48">
        <v>0</v>
      </c>
      <c r="F14" s="32" t="s">
        <v>199</v>
      </c>
      <c r="H14" s="49">
        <v>0.002108</v>
      </c>
      <c r="I14" s="50">
        <v>0.00126186873459712</v>
      </c>
      <c r="J14" s="90">
        <v>0.59860945664</v>
      </c>
      <c r="K14" s="32">
        <v>12</v>
      </c>
      <c r="L14" s="32">
        <v>0</v>
      </c>
      <c r="M14" s="32">
        <v>2937.2</v>
      </c>
      <c r="N14" s="32">
        <v>1</v>
      </c>
      <c r="O14" s="32">
        <f t="shared" si="0"/>
        <v>0.00126186873459712</v>
      </c>
      <c r="P14" s="32">
        <v>282.3</v>
      </c>
      <c r="Q14" s="32">
        <v>0</v>
      </c>
      <c r="R14" s="32">
        <v>38.6</v>
      </c>
      <c r="S14" s="32">
        <v>621.7</v>
      </c>
      <c r="T14" s="32">
        <v>57.9</v>
      </c>
      <c r="U14" s="32">
        <v>890.9</v>
      </c>
      <c r="V14" s="32">
        <v>4126.2</v>
      </c>
      <c r="W14" s="32">
        <v>1</v>
      </c>
      <c r="X14" s="32">
        <v>0</v>
      </c>
      <c r="Y14" s="32">
        <v>0</v>
      </c>
      <c r="Z14" s="32">
        <v>113.6</v>
      </c>
      <c r="AA14" s="32">
        <v>166.5</v>
      </c>
      <c r="AB14" s="32">
        <v>2.1</v>
      </c>
      <c r="AC14" s="32">
        <v>0</v>
      </c>
      <c r="AD14" s="32">
        <v>40</v>
      </c>
      <c r="AE14" s="32">
        <v>3937.7</v>
      </c>
      <c r="AF14" s="32">
        <v>8063.9</v>
      </c>
      <c r="AG14" s="98">
        <v>7173</v>
      </c>
      <c r="AH14" s="32">
        <v>8063.9</v>
      </c>
      <c r="AI14" s="32">
        <v>3937.7</v>
      </c>
      <c r="AJ14" s="32">
        <v>3937.7</v>
      </c>
      <c r="AL14" s="99">
        <v>0.9938916390612862</v>
      </c>
      <c r="AM14" s="32">
        <v>386.2196892475664</v>
      </c>
      <c r="AN14" s="32">
        <v>0.8199908725604256</v>
      </c>
      <c r="AO14" s="101">
        <v>0.0004615371240614375</v>
      </c>
      <c r="AP14" s="32">
        <v>0.18074003795070018</v>
      </c>
      <c r="AQ14" s="111">
        <v>0.9896189999999999</v>
      </c>
      <c r="AR14" s="32">
        <v>560.3949135999999</v>
      </c>
      <c r="AS14" s="32">
        <v>0.7961388596916958</v>
      </c>
      <c r="AT14" s="101">
        <v>0.0008565517629430404</v>
      </c>
      <c r="AW14" s="149">
        <f t="shared" si="1"/>
        <v>0</v>
      </c>
      <c r="AX14" s="149">
        <f t="shared" si="2"/>
        <v>0.16901005463499494</v>
      </c>
      <c r="AY14" s="149">
        <f t="shared" si="3"/>
        <v>0.016243884796220576</v>
      </c>
      <c r="AZ14" s="214">
        <f t="shared" si="4"/>
        <v>0</v>
      </c>
      <c r="BA14" s="214">
        <f t="shared" si="5"/>
        <v>0.002221090871888467</v>
      </c>
      <c r="BB14" s="214">
        <f t="shared" si="6"/>
        <v>0.23742655843487542</v>
      </c>
      <c r="BC14" s="214">
        <f t="shared" si="7"/>
        <v>0.006536681944210618</v>
      </c>
      <c r="BD14" s="214">
        <f t="shared" si="8"/>
        <v>0.00012083655002502022</v>
      </c>
      <c r="BE14" s="214">
        <f t="shared" si="9"/>
        <v>0</v>
      </c>
      <c r="BF14" s="149">
        <f t="shared" si="10"/>
        <v>0.4315591072322151</v>
      </c>
      <c r="BH14" s="214">
        <f t="shared" si="11"/>
        <v>0</v>
      </c>
      <c r="BI14" s="217">
        <f t="shared" si="12"/>
        <v>0.3098517668308241</v>
      </c>
      <c r="BJ14" s="217">
        <f t="shared" si="13"/>
        <v>0.04331702612325487</v>
      </c>
      <c r="BK14" s="212">
        <f t="shared" si="14"/>
        <v>0</v>
      </c>
      <c r="BL14" s="217">
        <f t="shared" si="15"/>
        <v>0.002221090871888467</v>
      </c>
      <c r="BM14" s="217">
        <f t="shared" si="16"/>
        <v>0.23742655843487542</v>
      </c>
      <c r="BN14" s="217">
        <f t="shared" si="17"/>
        <v>0.017431151851228316</v>
      </c>
      <c r="BO14" s="217">
        <f t="shared" si="18"/>
        <v>0.0003222308000667206</v>
      </c>
      <c r="BP14" s="212">
        <f t="shared" si="19"/>
        <v>0</v>
      </c>
      <c r="BQ14" s="214">
        <f t="shared" si="20"/>
        <v>0.610569824912138</v>
      </c>
      <c r="BR14" s="32" t="s">
        <v>581</v>
      </c>
    </row>
    <row r="15" spans="1:74" ht="15">
      <c r="A15" s="32">
        <v>1018</v>
      </c>
      <c r="B15" s="32" t="s">
        <v>546</v>
      </c>
      <c r="C15" s="32" t="s">
        <v>529</v>
      </c>
      <c r="D15" s="48">
        <v>1</v>
      </c>
      <c r="E15" s="48">
        <v>0</v>
      </c>
      <c r="F15" s="32" t="s">
        <v>593</v>
      </c>
      <c r="H15" s="49">
        <v>0.002108</v>
      </c>
      <c r="I15" s="50">
        <v>0.0011462460800000002</v>
      </c>
      <c r="J15" s="90">
        <v>0.54376</v>
      </c>
      <c r="K15" s="32">
        <v>16</v>
      </c>
      <c r="L15" s="32">
        <v>0</v>
      </c>
      <c r="M15" s="32">
        <v>214.4</v>
      </c>
      <c r="N15" s="32">
        <v>1</v>
      </c>
      <c r="O15" s="32">
        <f t="shared" si="0"/>
        <v>0.0011462460800000002</v>
      </c>
      <c r="P15" s="32">
        <v>21.8</v>
      </c>
      <c r="Q15" s="32">
        <v>0</v>
      </c>
      <c r="R15" s="32">
        <v>0</v>
      </c>
      <c r="S15" s="32">
        <v>38.9</v>
      </c>
      <c r="T15" s="32">
        <v>1.1</v>
      </c>
      <c r="U15" s="32">
        <v>61.1</v>
      </c>
      <c r="V15" s="32">
        <v>382.6</v>
      </c>
      <c r="W15" s="32">
        <v>1</v>
      </c>
      <c r="X15" s="32">
        <v>0</v>
      </c>
      <c r="Y15" s="32">
        <v>0</v>
      </c>
      <c r="Z15" s="32">
        <v>7.1</v>
      </c>
      <c r="AA15" s="32">
        <v>6</v>
      </c>
      <c r="AB15" s="32">
        <v>8.7</v>
      </c>
      <c r="AC15" s="32">
        <v>0</v>
      </c>
      <c r="AD15" s="32">
        <v>7.8</v>
      </c>
      <c r="AE15" s="32">
        <v>276.4</v>
      </c>
      <c r="AF15" s="32">
        <v>659.1</v>
      </c>
      <c r="AG15" s="98">
        <v>598</v>
      </c>
      <c r="AH15" s="32">
        <v>659.1</v>
      </c>
      <c r="AI15" s="32">
        <v>276.2</v>
      </c>
      <c r="AJ15" s="32">
        <v>276.4</v>
      </c>
      <c r="AK15" s="32">
        <f>SUM(AG8:AG15)/SUM($I8:$I15)/1000</f>
        <v>3948.240959564324</v>
      </c>
      <c r="AL15" s="99">
        <v>0.8147980579990173</v>
      </c>
      <c r="AM15" s="32">
        <v>128.25549338906885</v>
      </c>
      <c r="AN15" s="32">
        <v>0.2723018449413066</v>
      </c>
      <c r="AO15" s="101">
        <v>0.0012440225714347088</v>
      </c>
      <c r="AQ15" s="107">
        <v>0.6820919999999999</v>
      </c>
      <c r="AR15" s="32">
        <v>120.90803709999997</v>
      </c>
      <c r="AS15" s="32">
        <v>0.17177098586776904</v>
      </c>
      <c r="AT15" s="101">
        <v>0.0021508449061153102</v>
      </c>
      <c r="AW15" s="149">
        <f t="shared" si="1"/>
        <v>0</v>
      </c>
      <c r="AX15" s="149">
        <f t="shared" si="2"/>
        <v>0.011206435275571202</v>
      </c>
      <c r="AY15" s="149">
        <f t="shared" si="3"/>
        <v>0.0011394603032064002</v>
      </c>
      <c r="AZ15" s="214">
        <f t="shared" si="4"/>
        <v>0</v>
      </c>
      <c r="BA15" s="214">
        <f t="shared" si="5"/>
        <v>0</v>
      </c>
      <c r="BB15" s="214">
        <f t="shared" si="6"/>
        <v>0.019998051009484805</v>
      </c>
      <c r="BC15" s="214">
        <f t="shared" si="7"/>
        <v>0.0003711086308608</v>
      </c>
      <c r="BD15" s="214">
        <f t="shared" si="8"/>
        <v>0.0004547387448576</v>
      </c>
      <c r="BE15" s="214">
        <f t="shared" si="9"/>
        <v>0</v>
      </c>
      <c r="BF15" s="149">
        <f t="shared" si="10"/>
        <v>0.033169793963980815</v>
      </c>
      <c r="BG15" s="32">
        <f>SUM(BF8:BF15)/SUM($I8:$I15)</f>
        <v>229.50216956538844</v>
      </c>
      <c r="BH15" s="214">
        <f t="shared" si="11"/>
        <v>0</v>
      </c>
      <c r="BI15" s="217">
        <f t="shared" si="12"/>
        <v>0.020545131338547202</v>
      </c>
      <c r="BJ15" s="217">
        <f t="shared" si="13"/>
        <v>0.0030385608085504007</v>
      </c>
      <c r="BK15" s="212">
        <f t="shared" si="14"/>
        <v>0</v>
      </c>
      <c r="BL15" s="217">
        <f t="shared" si="15"/>
        <v>0</v>
      </c>
      <c r="BM15" s="217">
        <f t="shared" si="16"/>
        <v>0.019998051009484805</v>
      </c>
      <c r="BN15" s="217">
        <f t="shared" si="17"/>
        <v>0.0009896230156288001</v>
      </c>
      <c r="BO15" s="217">
        <f t="shared" si="18"/>
        <v>0.0012126366529536</v>
      </c>
      <c r="BP15" s="212">
        <f t="shared" si="19"/>
        <v>0</v>
      </c>
      <c r="BQ15" s="214">
        <f t="shared" si="20"/>
        <v>0.0457840028251648</v>
      </c>
      <c r="BR15" s="32" t="s">
        <v>163</v>
      </c>
      <c r="BS15" s="290">
        <f>SUM(BQ8:BQ15)/SUM($I8:$I15)</f>
        <v>355.4379595283263</v>
      </c>
      <c r="BT15" s="292">
        <f>BS15*4.44</f>
        <v>1578.144540305769</v>
      </c>
      <c r="BU15" s="290">
        <f>4.44*SUM(BI8:BI15)/SUM($I8:$I15)</f>
        <v>977.17581192856</v>
      </c>
      <c r="BV15" s="295">
        <f>100*SUM($I8:$I15)</f>
        <v>0.757818489459712</v>
      </c>
    </row>
    <row r="16" spans="1:70" ht="15">
      <c r="A16" s="32">
        <v>1027</v>
      </c>
      <c r="B16" s="32" t="s">
        <v>546</v>
      </c>
      <c r="C16" s="32" t="s">
        <v>529</v>
      </c>
      <c r="D16" s="48">
        <v>1</v>
      </c>
      <c r="E16" s="48">
        <v>0</v>
      </c>
      <c r="F16" s="32" t="s">
        <v>286</v>
      </c>
      <c r="H16" s="49">
        <v>0.002108</v>
      </c>
      <c r="I16" s="50">
        <v>0.0011462460800000002</v>
      </c>
      <c r="J16" s="90">
        <v>0.54376</v>
      </c>
      <c r="K16" s="32">
        <v>20</v>
      </c>
      <c r="L16" s="32">
        <v>0</v>
      </c>
      <c r="M16" s="32">
        <v>484</v>
      </c>
      <c r="N16" s="32">
        <v>1</v>
      </c>
      <c r="O16" s="32">
        <f t="shared" si="0"/>
        <v>0.0011462460800000002</v>
      </c>
      <c r="P16" s="32">
        <v>7.8</v>
      </c>
      <c r="Q16" s="32">
        <v>0</v>
      </c>
      <c r="R16" s="32">
        <v>0</v>
      </c>
      <c r="S16" s="32">
        <v>12.7</v>
      </c>
      <c r="T16" s="32">
        <v>0</v>
      </c>
      <c r="U16" s="32">
        <v>111.6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7.8</v>
      </c>
      <c r="AB16" s="32">
        <v>0</v>
      </c>
      <c r="AC16" s="32">
        <v>0</v>
      </c>
      <c r="AD16" s="32">
        <v>11</v>
      </c>
      <c r="AE16" s="32">
        <v>504.6</v>
      </c>
      <c r="AF16" s="32">
        <v>504.6</v>
      </c>
      <c r="AG16" s="98">
        <v>393</v>
      </c>
      <c r="AH16" s="32">
        <v>504.6</v>
      </c>
      <c r="AI16" s="32">
        <v>504.5</v>
      </c>
      <c r="AJ16" s="32">
        <v>504.6</v>
      </c>
      <c r="AL16" s="99">
        <v>0.7407227426585171</v>
      </c>
      <c r="AM16" s="32">
        <v>93.21568680389879</v>
      </c>
      <c r="AN16" s="32">
        <v>0.19790811935963448</v>
      </c>
      <c r="AO16" s="101">
        <v>0.001244180671689751</v>
      </c>
      <c r="AQ16" s="107">
        <v>0.585493</v>
      </c>
      <c r="AR16" s="32">
        <v>73.7467846</v>
      </c>
      <c r="AS16" s="32">
        <v>0.10477018897298772</v>
      </c>
      <c r="AT16" s="101">
        <v>0.0020247647166407082</v>
      </c>
      <c r="AW16" s="149">
        <f t="shared" si="1"/>
        <v>0</v>
      </c>
      <c r="AX16" s="149">
        <f t="shared" si="2"/>
        <v>0.025298109484032005</v>
      </c>
      <c r="AY16" s="149">
        <f t="shared" si="3"/>
        <v>0.0004076968057344</v>
      </c>
      <c r="AZ16" s="214">
        <f t="shared" si="4"/>
        <v>0</v>
      </c>
      <c r="BA16" s="214">
        <f t="shared" si="5"/>
        <v>0</v>
      </c>
      <c r="BB16" s="214">
        <f t="shared" si="6"/>
        <v>0</v>
      </c>
      <c r="BC16" s="214">
        <f t="shared" si="7"/>
        <v>0</v>
      </c>
      <c r="BD16" s="214">
        <f t="shared" si="8"/>
        <v>0</v>
      </c>
      <c r="BE16" s="214">
        <f t="shared" si="9"/>
        <v>0</v>
      </c>
      <c r="BF16" s="149">
        <f t="shared" si="10"/>
        <v>0.025705806289766403</v>
      </c>
      <c r="BH16" s="214">
        <f t="shared" si="11"/>
        <v>0</v>
      </c>
      <c r="BI16" s="217">
        <f t="shared" si="12"/>
        <v>0.04637986738739201</v>
      </c>
      <c r="BJ16" s="217">
        <f t="shared" si="13"/>
        <v>0.0010871914819584002</v>
      </c>
      <c r="BK16" s="212">
        <f t="shared" si="14"/>
        <v>0</v>
      </c>
      <c r="BL16" s="217">
        <f t="shared" si="15"/>
        <v>0</v>
      </c>
      <c r="BM16" s="217">
        <f t="shared" si="16"/>
        <v>0</v>
      </c>
      <c r="BN16" s="217">
        <f t="shared" si="17"/>
        <v>0</v>
      </c>
      <c r="BO16" s="217">
        <f t="shared" si="18"/>
        <v>0</v>
      </c>
      <c r="BP16" s="212">
        <f t="shared" si="19"/>
        <v>0</v>
      </c>
      <c r="BQ16" s="214">
        <f t="shared" si="20"/>
        <v>0.04746705886935041</v>
      </c>
      <c r="BR16" s="32"/>
    </row>
    <row r="17" spans="1:70" ht="15">
      <c r="A17" s="32">
        <v>1010</v>
      </c>
      <c r="B17" s="32" t="s">
        <v>546</v>
      </c>
      <c r="C17" s="32" t="s">
        <v>529</v>
      </c>
      <c r="D17" s="48">
        <v>1</v>
      </c>
      <c r="E17" s="48">
        <v>0</v>
      </c>
      <c r="F17" s="32" t="s">
        <v>280</v>
      </c>
      <c r="H17" s="49">
        <v>0.002108</v>
      </c>
      <c r="I17" s="50">
        <v>0.0011462460800000002</v>
      </c>
      <c r="J17" s="90">
        <v>0.54376</v>
      </c>
      <c r="K17" s="32">
        <v>30</v>
      </c>
      <c r="L17" s="32">
        <v>0</v>
      </c>
      <c r="M17" s="32">
        <v>82.2</v>
      </c>
      <c r="N17" s="32">
        <v>1</v>
      </c>
      <c r="O17" s="32">
        <f t="shared" si="0"/>
        <v>0.0011462460800000002</v>
      </c>
      <c r="P17" s="32">
        <v>0</v>
      </c>
      <c r="Q17" s="32">
        <v>0</v>
      </c>
      <c r="R17" s="32">
        <v>0.7</v>
      </c>
      <c r="S17" s="32">
        <v>28.3</v>
      </c>
      <c r="T17" s="32">
        <v>10.9</v>
      </c>
      <c r="U17" s="32">
        <v>27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4.2</v>
      </c>
      <c r="AE17" s="32">
        <v>122.2</v>
      </c>
      <c r="AF17" s="32">
        <v>122.2</v>
      </c>
      <c r="AG17" s="98">
        <v>95.2</v>
      </c>
      <c r="AH17" s="32">
        <v>122.2</v>
      </c>
      <c r="AI17" s="32">
        <v>122.1</v>
      </c>
      <c r="AJ17" s="32">
        <v>122.2</v>
      </c>
      <c r="AL17" s="99">
        <v>0.3682670024676399</v>
      </c>
      <c r="AM17" s="32">
        <v>13.780544245997303</v>
      </c>
      <c r="AN17" s="32">
        <v>0.02925775359264412</v>
      </c>
      <c r="AO17" s="101">
        <v>0.0007761277279646569</v>
      </c>
      <c r="AQ17" s="107">
        <v>0.30420899999999995</v>
      </c>
      <c r="AR17" s="32">
        <v>10.154777600000001</v>
      </c>
      <c r="AS17" s="32">
        <v>0.014426635329273229</v>
      </c>
      <c r="AT17" s="101">
        <v>0.0012178797831367669</v>
      </c>
      <c r="AW17" s="149">
        <f t="shared" si="1"/>
        <v>0</v>
      </c>
      <c r="AX17" s="149">
        <f t="shared" si="2"/>
        <v>0.0042964971065856</v>
      </c>
      <c r="AY17" s="149">
        <f t="shared" si="3"/>
        <v>0</v>
      </c>
      <c r="AZ17" s="214">
        <f t="shared" si="4"/>
        <v>0</v>
      </c>
      <c r="BA17" s="214">
        <f t="shared" si="5"/>
        <v>3.6588174873600006E-05</v>
      </c>
      <c r="BB17" s="214">
        <f t="shared" si="6"/>
        <v>0</v>
      </c>
      <c r="BC17" s="214">
        <f t="shared" si="7"/>
        <v>0</v>
      </c>
      <c r="BD17" s="214">
        <f t="shared" si="8"/>
        <v>0</v>
      </c>
      <c r="BE17" s="214">
        <f t="shared" si="9"/>
        <v>0</v>
      </c>
      <c r="BF17" s="149">
        <f t="shared" si="10"/>
        <v>0.0043330852814592</v>
      </c>
      <c r="BH17" s="214">
        <f t="shared" si="11"/>
        <v>0</v>
      </c>
      <c r="BI17" s="217">
        <f t="shared" si="12"/>
        <v>0.007876911362073602</v>
      </c>
      <c r="BJ17" s="217">
        <f t="shared" si="13"/>
        <v>0</v>
      </c>
      <c r="BK17" s="212">
        <f t="shared" si="14"/>
        <v>0</v>
      </c>
      <c r="BL17" s="217">
        <f t="shared" si="15"/>
        <v>3.6588174873600006E-05</v>
      </c>
      <c r="BM17" s="217">
        <f t="shared" si="16"/>
        <v>0</v>
      </c>
      <c r="BN17" s="217">
        <f t="shared" si="17"/>
        <v>0</v>
      </c>
      <c r="BO17" s="217">
        <f t="shared" si="18"/>
        <v>0</v>
      </c>
      <c r="BP17" s="212">
        <f t="shared" si="19"/>
        <v>0</v>
      </c>
      <c r="BQ17" s="214">
        <f t="shared" si="20"/>
        <v>0.007913499536947203</v>
      </c>
      <c r="BR17" s="32"/>
    </row>
    <row r="18" spans="1:70" ht="15">
      <c r="A18" s="32">
        <v>1011</v>
      </c>
      <c r="B18" s="32" t="s">
        <v>546</v>
      </c>
      <c r="C18" s="32" t="s">
        <v>529</v>
      </c>
      <c r="D18" s="48">
        <v>1</v>
      </c>
      <c r="E18" s="48">
        <v>0</v>
      </c>
      <c r="F18" s="32" t="s">
        <v>280</v>
      </c>
      <c r="H18" s="49">
        <v>0.001488</v>
      </c>
      <c r="I18" s="50">
        <v>0.00080911488</v>
      </c>
      <c r="J18" s="90">
        <v>0.54376</v>
      </c>
      <c r="K18" s="32">
        <v>30</v>
      </c>
      <c r="L18" s="32">
        <v>0</v>
      </c>
      <c r="M18" s="32">
        <v>5</v>
      </c>
      <c r="N18" s="32">
        <v>1</v>
      </c>
      <c r="O18" s="32">
        <f t="shared" si="0"/>
        <v>0.00080911488</v>
      </c>
      <c r="P18" s="32">
        <v>11.4</v>
      </c>
      <c r="Q18" s="32">
        <v>0</v>
      </c>
      <c r="R18" s="32">
        <v>0</v>
      </c>
      <c r="S18" s="32">
        <v>30.3</v>
      </c>
      <c r="T18" s="32">
        <v>25.2</v>
      </c>
      <c r="U18" s="32">
        <v>15.9</v>
      </c>
      <c r="V18" s="32">
        <v>680.7</v>
      </c>
      <c r="W18" s="32">
        <v>1</v>
      </c>
      <c r="X18" s="32">
        <v>0</v>
      </c>
      <c r="Y18" s="32">
        <v>0</v>
      </c>
      <c r="Z18" s="32">
        <v>0</v>
      </c>
      <c r="AA18" s="32">
        <v>11.4</v>
      </c>
      <c r="AB18" s="32">
        <v>0</v>
      </c>
      <c r="AC18" s="32">
        <v>0</v>
      </c>
      <c r="AD18" s="32">
        <v>7.7</v>
      </c>
      <c r="AE18" s="32">
        <v>72</v>
      </c>
      <c r="AF18" s="32">
        <v>752.8</v>
      </c>
      <c r="AG18" s="98">
        <v>736.9</v>
      </c>
      <c r="AH18" s="32">
        <v>752.8</v>
      </c>
      <c r="AI18" s="32">
        <v>71.9</v>
      </c>
      <c r="AJ18" s="32">
        <v>72</v>
      </c>
      <c r="AL18" s="99">
        <v>0.8459106209576478</v>
      </c>
      <c r="AM18" s="32">
        <v>148.9595799400021</v>
      </c>
      <c r="AN18" s="32">
        <v>0.3162591119297951</v>
      </c>
      <c r="AO18" s="101">
        <v>0.0008574674117137549</v>
      </c>
      <c r="AQ18" s="107">
        <v>0.7457110000000001</v>
      </c>
      <c r="AR18" s="32">
        <v>163.10472449999992</v>
      </c>
      <c r="AS18" s="32">
        <v>0.23171875087082905</v>
      </c>
      <c r="AT18" s="101">
        <v>0.0015297447660573382</v>
      </c>
      <c r="AW18" s="149">
        <f t="shared" si="1"/>
        <v>0</v>
      </c>
      <c r="AX18" s="149">
        <f t="shared" si="2"/>
        <v>0.00018447819264</v>
      </c>
      <c r="AY18" s="149">
        <f t="shared" si="3"/>
        <v>0.00042061027921920003</v>
      </c>
      <c r="AZ18" s="214">
        <f t="shared" si="4"/>
        <v>0</v>
      </c>
      <c r="BA18" s="214">
        <f t="shared" si="5"/>
        <v>0</v>
      </c>
      <c r="BB18" s="214">
        <f t="shared" si="6"/>
        <v>0.025114861146009602</v>
      </c>
      <c r="BC18" s="214">
        <f t="shared" si="7"/>
        <v>0</v>
      </c>
      <c r="BD18" s="214">
        <f t="shared" si="8"/>
        <v>0</v>
      </c>
      <c r="BE18" s="214">
        <f t="shared" si="9"/>
        <v>0</v>
      </c>
      <c r="BF18" s="149">
        <f t="shared" si="10"/>
        <v>0.025719949617868804</v>
      </c>
      <c r="BH18" s="214">
        <f t="shared" si="11"/>
        <v>0</v>
      </c>
      <c r="BI18" s="217">
        <f t="shared" si="12"/>
        <v>0.00033821001984</v>
      </c>
      <c r="BJ18" s="217">
        <f t="shared" si="13"/>
        <v>0.0011216274112512</v>
      </c>
      <c r="BK18" s="212">
        <f t="shared" si="14"/>
        <v>0</v>
      </c>
      <c r="BL18" s="217">
        <f t="shared" si="15"/>
        <v>0</v>
      </c>
      <c r="BM18" s="217">
        <f t="shared" si="16"/>
        <v>0.025114861146009602</v>
      </c>
      <c r="BN18" s="217">
        <f t="shared" si="17"/>
        <v>0</v>
      </c>
      <c r="BO18" s="217">
        <f t="shared" si="18"/>
        <v>0</v>
      </c>
      <c r="BP18" s="212">
        <f t="shared" si="19"/>
        <v>0</v>
      </c>
      <c r="BQ18" s="214">
        <f t="shared" si="20"/>
        <v>0.026574698577100802</v>
      </c>
      <c r="BR18" s="32"/>
    </row>
    <row r="19" spans="1:70" ht="15">
      <c r="A19" s="32">
        <v>1037</v>
      </c>
      <c r="B19" s="32" t="s">
        <v>546</v>
      </c>
      <c r="C19" s="32" t="s">
        <v>529</v>
      </c>
      <c r="D19" s="48">
        <v>1</v>
      </c>
      <c r="E19" s="48">
        <v>0</v>
      </c>
      <c r="F19" s="32" t="s">
        <v>280</v>
      </c>
      <c r="H19" s="49">
        <v>0.002108</v>
      </c>
      <c r="I19" s="50">
        <v>0.0011462460800000002</v>
      </c>
      <c r="J19" s="90">
        <v>0.54376</v>
      </c>
      <c r="K19" s="32">
        <v>30</v>
      </c>
      <c r="L19" s="32">
        <v>0</v>
      </c>
      <c r="M19" s="32">
        <v>92.9</v>
      </c>
      <c r="N19" s="32">
        <v>1</v>
      </c>
      <c r="O19" s="32">
        <f t="shared" si="0"/>
        <v>0.0011462460800000002</v>
      </c>
      <c r="P19" s="32">
        <v>0.7</v>
      </c>
      <c r="Q19" s="32">
        <v>0</v>
      </c>
      <c r="R19" s="32">
        <v>0</v>
      </c>
      <c r="S19" s="32">
        <v>11.2</v>
      </c>
      <c r="T19" s="32">
        <v>0</v>
      </c>
      <c r="U19" s="32">
        <v>23.1</v>
      </c>
      <c r="V19" s="32">
        <v>285.9</v>
      </c>
      <c r="W19" s="32">
        <v>1</v>
      </c>
      <c r="X19" s="32">
        <v>0</v>
      </c>
      <c r="Y19" s="32">
        <v>0</v>
      </c>
      <c r="Z19" s="32">
        <v>0</v>
      </c>
      <c r="AA19" s="32">
        <v>0</v>
      </c>
      <c r="AB19" s="32">
        <v>0.7</v>
      </c>
      <c r="AC19" s="32">
        <v>0</v>
      </c>
      <c r="AD19" s="32">
        <v>0</v>
      </c>
      <c r="AE19" s="32">
        <v>104.8</v>
      </c>
      <c r="AF19" s="32">
        <v>390.8</v>
      </c>
      <c r="AG19" s="98">
        <v>367.7</v>
      </c>
      <c r="AH19" s="32">
        <v>390.8</v>
      </c>
      <c r="AI19" s="32">
        <v>104.8</v>
      </c>
      <c r="AJ19" s="32">
        <v>104.8</v>
      </c>
      <c r="AL19" s="99">
        <v>0.726271239914276</v>
      </c>
      <c r="AM19" s="32">
        <v>87.77168242521738</v>
      </c>
      <c r="AN19" s="32">
        <v>0.1863498430081761</v>
      </c>
      <c r="AO19" s="101">
        <v>0.0012374773978721639</v>
      </c>
      <c r="AQ19" s="177">
        <v>0.5642890000000002</v>
      </c>
      <c r="AR19" s="32">
        <v>65.7995148</v>
      </c>
      <c r="AS19" s="32">
        <v>0.09347970406193007</v>
      </c>
      <c r="AT19" s="101">
        <v>0.0019828096181031428</v>
      </c>
      <c r="AW19" s="149">
        <f t="shared" si="1"/>
        <v>0</v>
      </c>
      <c r="AX19" s="149">
        <f t="shared" si="2"/>
        <v>0.004855773493939201</v>
      </c>
      <c r="AY19" s="149">
        <f t="shared" si="3"/>
        <v>3.6588174873600006E-05</v>
      </c>
      <c r="AZ19" s="214">
        <f t="shared" si="4"/>
        <v>0</v>
      </c>
      <c r="BA19" s="214">
        <f t="shared" si="5"/>
        <v>0</v>
      </c>
      <c r="BB19" s="214">
        <f t="shared" si="6"/>
        <v>0.0149436559948032</v>
      </c>
      <c r="BC19" s="214">
        <f t="shared" si="7"/>
        <v>0</v>
      </c>
      <c r="BD19" s="214">
        <f t="shared" si="8"/>
        <v>3.6588174873600006E-05</v>
      </c>
      <c r="BE19" s="214">
        <f t="shared" si="9"/>
        <v>0</v>
      </c>
      <c r="BF19" s="149">
        <f t="shared" si="10"/>
        <v>0.0198726058384896</v>
      </c>
      <c r="BH19" s="214">
        <f t="shared" si="11"/>
        <v>0</v>
      </c>
      <c r="BI19" s="217">
        <f t="shared" si="12"/>
        <v>0.008902251405555202</v>
      </c>
      <c r="BJ19" s="217">
        <f t="shared" si="13"/>
        <v>9.756846632960001E-05</v>
      </c>
      <c r="BK19" s="212">
        <f t="shared" si="14"/>
        <v>0</v>
      </c>
      <c r="BL19" s="217">
        <f t="shared" si="15"/>
        <v>0</v>
      </c>
      <c r="BM19" s="217">
        <f t="shared" si="16"/>
        <v>0.0149436559948032</v>
      </c>
      <c r="BN19" s="217">
        <f t="shared" si="17"/>
        <v>0</v>
      </c>
      <c r="BO19" s="217">
        <f t="shared" si="18"/>
        <v>9.756846632960001E-05</v>
      </c>
      <c r="BP19" s="212">
        <f t="shared" si="19"/>
        <v>0</v>
      </c>
      <c r="BQ19" s="214">
        <f t="shared" si="20"/>
        <v>0.0240410443330176</v>
      </c>
      <c r="BR19" s="32"/>
    </row>
    <row r="20" spans="1:70" ht="15">
      <c r="A20" s="32">
        <v>1074</v>
      </c>
      <c r="B20" s="32" t="s">
        <v>546</v>
      </c>
      <c r="C20" s="32" t="s">
        <v>529</v>
      </c>
      <c r="D20" s="48">
        <v>1</v>
      </c>
      <c r="E20" s="48">
        <v>0</v>
      </c>
      <c r="F20" s="32" t="s">
        <v>280</v>
      </c>
      <c r="H20" s="49">
        <v>0.001488</v>
      </c>
      <c r="I20" s="50">
        <v>0.00080911488</v>
      </c>
      <c r="J20" s="90">
        <v>0.54376</v>
      </c>
      <c r="K20" s="32">
        <v>30</v>
      </c>
      <c r="L20" s="32">
        <v>0</v>
      </c>
      <c r="M20" s="32">
        <v>0</v>
      </c>
      <c r="N20" s="32">
        <v>0</v>
      </c>
      <c r="O20" s="32">
        <f t="shared" si="0"/>
        <v>0</v>
      </c>
      <c r="P20" s="32">
        <v>8.4</v>
      </c>
      <c r="Q20" s="32">
        <v>0</v>
      </c>
      <c r="R20" s="32">
        <v>0</v>
      </c>
      <c r="S20" s="32">
        <v>12.2</v>
      </c>
      <c r="T20" s="32">
        <v>0</v>
      </c>
      <c r="U20" s="32">
        <v>4.5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8.4</v>
      </c>
      <c r="AB20" s="32">
        <v>0</v>
      </c>
      <c r="AC20" s="32">
        <v>0</v>
      </c>
      <c r="AD20" s="32">
        <v>10.5</v>
      </c>
      <c r="AE20" s="32">
        <v>20.7</v>
      </c>
      <c r="AF20" s="32">
        <v>20.7</v>
      </c>
      <c r="AG20" s="98">
        <v>16.2</v>
      </c>
      <c r="AH20" s="32">
        <v>20.7</v>
      </c>
      <c r="AI20" s="32">
        <v>20.6</v>
      </c>
      <c r="AJ20" s="32">
        <v>20.7</v>
      </c>
      <c r="AL20" s="99">
        <v>0.08564386467880183</v>
      </c>
      <c r="AM20" s="32">
        <v>-0.23413235609298486</v>
      </c>
      <c r="AN20" s="32">
        <v>-0.0004970911642059032</v>
      </c>
      <c r="AO20" s="101">
        <v>0.00013876370838354236</v>
      </c>
      <c r="AQ20" s="107">
        <v>0.08383100000000002</v>
      </c>
      <c r="AR20" s="32">
        <v>-0.15157829999999994</v>
      </c>
      <c r="AS20" s="32">
        <v>-0.0002153434515327224</v>
      </c>
      <c r="AT20" s="101">
        <v>0.00024795873248021337</v>
      </c>
      <c r="AW20" s="149">
        <f t="shared" si="1"/>
        <v>0</v>
      </c>
      <c r="AX20" s="149">
        <f t="shared" si="2"/>
        <v>0</v>
      </c>
      <c r="AY20" s="149">
        <f t="shared" si="3"/>
        <v>0.0003099233636352</v>
      </c>
      <c r="AZ20" s="214">
        <f t="shared" si="4"/>
        <v>0</v>
      </c>
      <c r="BA20" s="214">
        <f t="shared" si="5"/>
        <v>0</v>
      </c>
      <c r="BB20" s="214">
        <f t="shared" si="6"/>
        <v>0</v>
      </c>
      <c r="BC20" s="214">
        <f t="shared" si="7"/>
        <v>0</v>
      </c>
      <c r="BD20" s="214">
        <f t="shared" si="8"/>
        <v>0</v>
      </c>
      <c r="BE20" s="214">
        <f t="shared" si="9"/>
        <v>0</v>
      </c>
      <c r="BF20" s="149">
        <f t="shared" si="10"/>
        <v>0.0003099233636352</v>
      </c>
      <c r="BH20" s="214">
        <f t="shared" si="11"/>
        <v>0</v>
      </c>
      <c r="BI20" s="217">
        <f t="shared" si="12"/>
        <v>0</v>
      </c>
      <c r="BJ20" s="217">
        <f t="shared" si="13"/>
        <v>0.0008264623030272</v>
      </c>
      <c r="BK20" s="212">
        <f t="shared" si="14"/>
        <v>0</v>
      </c>
      <c r="BL20" s="217">
        <f t="shared" si="15"/>
        <v>0</v>
      </c>
      <c r="BM20" s="217">
        <f t="shared" si="16"/>
        <v>0</v>
      </c>
      <c r="BN20" s="217">
        <f t="shared" si="17"/>
        <v>0</v>
      </c>
      <c r="BO20" s="217">
        <f t="shared" si="18"/>
        <v>0</v>
      </c>
      <c r="BP20" s="212">
        <f t="shared" si="19"/>
        <v>0</v>
      </c>
      <c r="BQ20" s="214">
        <f t="shared" si="20"/>
        <v>0.0008264623030272</v>
      </c>
      <c r="BR20" s="32"/>
    </row>
    <row r="21" spans="1:70" ht="15">
      <c r="A21" s="32">
        <v>1076</v>
      </c>
      <c r="B21" s="32" t="s">
        <v>546</v>
      </c>
      <c r="C21" s="32" t="s">
        <v>529</v>
      </c>
      <c r="D21" s="48">
        <v>1</v>
      </c>
      <c r="E21" s="48">
        <v>0</v>
      </c>
      <c r="F21" s="32" t="s">
        <v>280</v>
      </c>
      <c r="H21" s="49">
        <v>0.000848</v>
      </c>
      <c r="I21" s="50">
        <v>0.00046110848000000004</v>
      </c>
      <c r="J21" s="90">
        <v>0.54376</v>
      </c>
      <c r="K21" s="32">
        <v>30</v>
      </c>
      <c r="L21" s="32">
        <v>0</v>
      </c>
      <c r="M21" s="32">
        <v>0</v>
      </c>
      <c r="N21" s="32">
        <v>0</v>
      </c>
      <c r="O21" s="32">
        <f t="shared" si="0"/>
        <v>0</v>
      </c>
      <c r="P21" s="32">
        <v>0.7</v>
      </c>
      <c r="Q21" s="32">
        <v>0</v>
      </c>
      <c r="R21" s="32">
        <v>0.7</v>
      </c>
      <c r="S21" s="32">
        <v>5.6</v>
      </c>
      <c r="T21" s="32">
        <v>0</v>
      </c>
      <c r="U21" s="32">
        <v>1.5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0.7</v>
      </c>
      <c r="AC21" s="32">
        <v>0</v>
      </c>
      <c r="AD21" s="32">
        <v>5.2</v>
      </c>
      <c r="AE21" s="32">
        <v>7</v>
      </c>
      <c r="AF21" s="32">
        <v>7</v>
      </c>
      <c r="AG21" s="98">
        <v>5.5</v>
      </c>
      <c r="AH21" s="32">
        <v>7</v>
      </c>
      <c r="AI21" s="32">
        <v>7</v>
      </c>
      <c r="AJ21" s="32">
        <v>7</v>
      </c>
      <c r="AL21" s="99">
        <v>0.04542764477343104</v>
      </c>
      <c r="AM21" s="32">
        <v>-0.6420924317320456</v>
      </c>
      <c r="AN21" s="32">
        <v>-0.00136323949301019</v>
      </c>
      <c r="AO21" s="101">
        <v>4.294120882375312E-05</v>
      </c>
      <c r="AQ21" s="107">
        <v>0.042752000000000005</v>
      </c>
      <c r="AR21" s="32">
        <v>-0.581459</v>
      </c>
      <c r="AS21" s="32">
        <v>-0.000826064073714808</v>
      </c>
      <c r="AT21" s="101">
        <v>7.319491153963413E-05</v>
      </c>
      <c r="AW21" s="149">
        <f t="shared" si="1"/>
        <v>0</v>
      </c>
      <c r="AX21" s="149">
        <f t="shared" si="2"/>
        <v>0</v>
      </c>
      <c r="AY21" s="149">
        <f t="shared" si="3"/>
        <v>1.47185826816E-05</v>
      </c>
      <c r="AZ21" s="214">
        <f t="shared" si="4"/>
        <v>0</v>
      </c>
      <c r="BA21" s="214">
        <f t="shared" si="5"/>
        <v>1.47185826816E-05</v>
      </c>
      <c r="BB21" s="214">
        <f t="shared" si="6"/>
        <v>0</v>
      </c>
      <c r="BC21" s="214">
        <f t="shared" si="7"/>
        <v>0</v>
      </c>
      <c r="BD21" s="214">
        <f t="shared" si="8"/>
        <v>1.47185826816E-05</v>
      </c>
      <c r="BE21" s="214">
        <f t="shared" si="9"/>
        <v>0</v>
      </c>
      <c r="BF21" s="149">
        <f t="shared" si="10"/>
        <v>4.41557480448E-05</v>
      </c>
      <c r="BH21" s="214">
        <f t="shared" si="11"/>
        <v>0</v>
      </c>
      <c r="BI21" s="217">
        <f t="shared" si="12"/>
        <v>0</v>
      </c>
      <c r="BJ21" s="217">
        <f t="shared" si="13"/>
        <v>3.9249553817600005E-05</v>
      </c>
      <c r="BK21" s="212">
        <f t="shared" si="14"/>
        <v>0</v>
      </c>
      <c r="BL21" s="217">
        <f t="shared" si="15"/>
        <v>1.47185826816E-05</v>
      </c>
      <c r="BM21" s="217">
        <f t="shared" si="16"/>
        <v>0</v>
      </c>
      <c r="BN21" s="217">
        <f t="shared" si="17"/>
        <v>0</v>
      </c>
      <c r="BO21" s="217">
        <f t="shared" si="18"/>
        <v>3.9249553817600005E-05</v>
      </c>
      <c r="BP21" s="212">
        <f t="shared" si="19"/>
        <v>0</v>
      </c>
      <c r="BQ21" s="214">
        <f t="shared" si="20"/>
        <v>9.321769031680002E-05</v>
      </c>
      <c r="BR21" s="32" t="s">
        <v>581</v>
      </c>
    </row>
    <row r="22" spans="1:74" ht="15">
      <c r="A22" s="32">
        <v>1077</v>
      </c>
      <c r="B22" s="32" t="s">
        <v>546</v>
      </c>
      <c r="C22" s="32" t="s">
        <v>529</v>
      </c>
      <c r="D22" s="48">
        <v>1</v>
      </c>
      <c r="E22" s="48">
        <v>0</v>
      </c>
      <c r="F22" s="32" t="s">
        <v>101</v>
      </c>
      <c r="H22" s="49">
        <v>0.002108</v>
      </c>
      <c r="I22" s="50">
        <v>0.0011462460800000002</v>
      </c>
      <c r="J22" s="90">
        <v>0.54376</v>
      </c>
      <c r="K22" s="32">
        <v>31</v>
      </c>
      <c r="L22" s="32">
        <v>0</v>
      </c>
      <c r="M22" s="32">
        <v>0</v>
      </c>
      <c r="N22" s="32">
        <v>0</v>
      </c>
      <c r="O22" s="32">
        <f t="shared" si="0"/>
        <v>0</v>
      </c>
      <c r="P22" s="32">
        <v>4.9</v>
      </c>
      <c r="Q22" s="32">
        <v>0</v>
      </c>
      <c r="R22" s="32">
        <v>0</v>
      </c>
      <c r="S22" s="32">
        <v>0.4</v>
      </c>
      <c r="T22" s="32">
        <v>0</v>
      </c>
      <c r="U22" s="32">
        <v>1.1</v>
      </c>
      <c r="V22" s="32">
        <v>165.8</v>
      </c>
      <c r="W22" s="32">
        <v>1</v>
      </c>
      <c r="X22" s="32">
        <v>0</v>
      </c>
      <c r="Y22" s="32">
        <v>0</v>
      </c>
      <c r="Z22" s="32">
        <v>0</v>
      </c>
      <c r="AA22" s="32">
        <v>4.9</v>
      </c>
      <c r="AB22" s="32">
        <v>0</v>
      </c>
      <c r="AC22" s="32">
        <v>0</v>
      </c>
      <c r="AD22" s="32">
        <v>0.4</v>
      </c>
      <c r="AE22" s="32">
        <v>5.4</v>
      </c>
      <c r="AF22" s="32">
        <v>171.3</v>
      </c>
      <c r="AG22" s="98">
        <v>170.2</v>
      </c>
      <c r="AH22" s="32">
        <v>171.3</v>
      </c>
      <c r="AI22" s="32">
        <v>5.3</v>
      </c>
      <c r="AJ22" s="32">
        <v>5.4</v>
      </c>
      <c r="AL22" s="99">
        <v>0.4732250317324566</v>
      </c>
      <c r="AM22" s="32">
        <v>29.493462821119383</v>
      </c>
      <c r="AN22" s="32">
        <v>0.06261817040098129</v>
      </c>
      <c r="AO22" s="101">
        <v>0.0009404739076079952</v>
      </c>
      <c r="AQ22" s="107">
        <v>0.3897719999999999</v>
      </c>
      <c r="AR22" s="32">
        <v>22.9046931</v>
      </c>
      <c r="AS22" s="32">
        <v>0.03254011734167577</v>
      </c>
      <c r="AT22" s="101">
        <v>0.0015027204260394287</v>
      </c>
      <c r="AW22" s="149">
        <f t="shared" si="1"/>
        <v>0</v>
      </c>
      <c r="AX22" s="149">
        <f t="shared" si="2"/>
        <v>0</v>
      </c>
      <c r="AY22" s="149">
        <f t="shared" si="3"/>
        <v>0.0002561172241152</v>
      </c>
      <c r="AZ22" s="214">
        <f t="shared" si="4"/>
        <v>0</v>
      </c>
      <c r="BA22" s="214">
        <f t="shared" si="5"/>
        <v>0</v>
      </c>
      <c r="BB22" s="214">
        <f t="shared" si="6"/>
        <v>0.008666170562918402</v>
      </c>
      <c r="BC22" s="214">
        <f t="shared" si="7"/>
        <v>0</v>
      </c>
      <c r="BD22" s="214">
        <f t="shared" si="8"/>
        <v>0</v>
      </c>
      <c r="BE22" s="214">
        <f t="shared" si="9"/>
        <v>0</v>
      </c>
      <c r="BF22" s="149">
        <f t="shared" si="10"/>
        <v>0.008922287787033602</v>
      </c>
      <c r="BH22" s="214">
        <f t="shared" si="11"/>
        <v>0</v>
      </c>
      <c r="BI22" s="217">
        <f t="shared" si="12"/>
        <v>0</v>
      </c>
      <c r="BJ22" s="217">
        <f t="shared" si="13"/>
        <v>0.0006829792643072002</v>
      </c>
      <c r="BK22" s="212">
        <f t="shared" si="14"/>
        <v>0</v>
      </c>
      <c r="BL22" s="217">
        <f t="shared" si="15"/>
        <v>0</v>
      </c>
      <c r="BM22" s="217">
        <f t="shared" si="16"/>
        <v>0.008666170562918402</v>
      </c>
      <c r="BN22" s="217">
        <f t="shared" si="17"/>
        <v>0</v>
      </c>
      <c r="BO22" s="217">
        <f t="shared" si="18"/>
        <v>0</v>
      </c>
      <c r="BP22" s="212">
        <f t="shared" si="19"/>
        <v>0</v>
      </c>
      <c r="BQ22" s="214">
        <f t="shared" si="20"/>
        <v>0.009349149827225602</v>
      </c>
      <c r="BR22" s="32" t="s">
        <v>35</v>
      </c>
      <c r="BS22" s="290">
        <f>SUM(BQ16:BQ22)/SUM(I16:I22)</f>
        <v>17.445903929503917</v>
      </c>
      <c r="BT22" s="292">
        <f>BS22*4.44</f>
        <v>77.4598134469974</v>
      </c>
      <c r="BU22" s="290">
        <f>4.44*SUM(BI16:BI22)/SUM(I16:I22)</f>
        <v>42.304036732637094</v>
      </c>
      <c r="BV22" s="296">
        <f>100*SUM($I16:$I22)</f>
        <v>0.666432256</v>
      </c>
    </row>
    <row r="23" spans="1:73" ht="15">
      <c r="A23" s="32">
        <v>1079</v>
      </c>
      <c r="B23" s="32" t="s">
        <v>546</v>
      </c>
      <c r="C23" s="32" t="s">
        <v>529</v>
      </c>
      <c r="D23" s="48">
        <v>1</v>
      </c>
      <c r="E23" s="48">
        <v>0</v>
      </c>
      <c r="F23" s="32" t="s">
        <v>742</v>
      </c>
      <c r="H23" s="49">
        <v>0.001488</v>
      </c>
      <c r="I23" s="50">
        <v>0.00080911488</v>
      </c>
      <c r="J23" s="90">
        <v>0.54376</v>
      </c>
      <c r="K23" s="32">
        <v>48</v>
      </c>
      <c r="L23" s="32">
        <v>0</v>
      </c>
      <c r="M23" s="32">
        <v>233</v>
      </c>
      <c r="N23" s="32">
        <v>1</v>
      </c>
      <c r="O23" s="32">
        <f t="shared" si="0"/>
        <v>0.00080911488</v>
      </c>
      <c r="P23" s="32">
        <v>24.6</v>
      </c>
      <c r="Q23" s="32">
        <v>0</v>
      </c>
      <c r="R23" s="32">
        <v>31.8</v>
      </c>
      <c r="S23" s="32">
        <v>92.1</v>
      </c>
      <c r="T23" s="32">
        <v>0</v>
      </c>
      <c r="U23" s="32">
        <v>84.4</v>
      </c>
      <c r="V23" s="32">
        <v>1537.1</v>
      </c>
      <c r="W23" s="32">
        <v>1</v>
      </c>
      <c r="X23" s="32">
        <v>0</v>
      </c>
      <c r="Y23" s="32">
        <v>0</v>
      </c>
      <c r="Z23" s="32">
        <v>0</v>
      </c>
      <c r="AA23" s="32">
        <v>17</v>
      </c>
      <c r="AB23" s="32">
        <v>7.5</v>
      </c>
      <c r="AC23" s="32">
        <v>0</v>
      </c>
      <c r="AD23" s="32">
        <v>0</v>
      </c>
      <c r="AE23" s="32">
        <v>381.6</v>
      </c>
      <c r="AF23" s="32">
        <v>1918.8</v>
      </c>
      <c r="AG23" s="98">
        <v>1834.4</v>
      </c>
      <c r="AH23" s="32">
        <v>1918.8</v>
      </c>
      <c r="AI23" s="32">
        <v>381.5</v>
      </c>
      <c r="AJ23" s="32">
        <v>381.6</v>
      </c>
      <c r="AL23" s="99">
        <v>0.9513743121212507</v>
      </c>
      <c r="AM23" s="32">
        <v>264.72706126756566</v>
      </c>
      <c r="AN23" s="32">
        <v>0.5620474046314204</v>
      </c>
      <c r="AO23" s="101">
        <v>0.0006319154208401281</v>
      </c>
      <c r="AQ23" s="107">
        <v>0.9174730000000003</v>
      </c>
      <c r="AR23" s="32">
        <v>353.9906929999999</v>
      </c>
      <c r="AS23" s="32">
        <v>0.5029056114303981</v>
      </c>
      <c r="AT23" s="101">
        <v>0.0012373086532157201</v>
      </c>
      <c r="AW23" s="149">
        <f t="shared" si="1"/>
        <v>0</v>
      </c>
      <c r="AX23" s="149">
        <f t="shared" si="2"/>
        <v>0.008596683777024001</v>
      </c>
      <c r="AY23" s="149">
        <f t="shared" si="3"/>
        <v>0.0009076327077888</v>
      </c>
      <c r="AZ23" s="214">
        <f t="shared" si="4"/>
        <v>0</v>
      </c>
      <c r="BA23" s="214">
        <f t="shared" si="5"/>
        <v>0.0011732813051904</v>
      </c>
      <c r="BB23" s="214">
        <f t="shared" si="6"/>
        <v>0.0567122859813888</v>
      </c>
      <c r="BC23" s="214">
        <f t="shared" si="7"/>
        <v>0</v>
      </c>
      <c r="BD23" s="214">
        <f t="shared" si="8"/>
        <v>0.00027671728895999997</v>
      </c>
      <c r="BE23" s="214">
        <f t="shared" si="9"/>
        <v>0</v>
      </c>
      <c r="BF23" s="149">
        <f t="shared" si="10"/>
        <v>0.06766660106035201</v>
      </c>
      <c r="BH23" s="214">
        <f t="shared" si="11"/>
        <v>0</v>
      </c>
      <c r="BI23" s="217">
        <f t="shared" si="12"/>
        <v>0.015760586924544004</v>
      </c>
      <c r="BJ23" s="217">
        <f t="shared" si="13"/>
        <v>0.0024203538874368003</v>
      </c>
      <c r="BK23" s="212">
        <f t="shared" si="14"/>
        <v>0</v>
      </c>
      <c r="BL23" s="217">
        <f t="shared" si="15"/>
        <v>0.0011732813051904</v>
      </c>
      <c r="BM23" s="217">
        <f t="shared" si="16"/>
        <v>0.0567122859813888</v>
      </c>
      <c r="BN23" s="217">
        <f t="shared" si="17"/>
        <v>0</v>
      </c>
      <c r="BO23" s="217">
        <f t="shared" si="18"/>
        <v>0.00073791277056</v>
      </c>
      <c r="BP23" s="212">
        <f t="shared" si="19"/>
        <v>0</v>
      </c>
      <c r="BQ23" s="214">
        <f t="shared" si="20"/>
        <v>0.07680442086912</v>
      </c>
      <c r="BR23" s="32"/>
      <c r="BU23" s="290"/>
    </row>
    <row r="24" spans="1:73" ht="15">
      <c r="A24" s="32">
        <v>1058</v>
      </c>
      <c r="B24" s="32" t="s">
        <v>546</v>
      </c>
      <c r="C24" s="32" t="s">
        <v>529</v>
      </c>
      <c r="D24" s="48">
        <v>1</v>
      </c>
      <c r="E24" s="48">
        <v>0</v>
      </c>
      <c r="F24" s="32" t="s">
        <v>517</v>
      </c>
      <c r="H24" s="49">
        <v>0.002108</v>
      </c>
      <c r="I24" s="50">
        <v>0.0011462460800000002</v>
      </c>
      <c r="J24" s="90">
        <v>0.54376</v>
      </c>
      <c r="K24" s="32">
        <v>63</v>
      </c>
      <c r="L24" s="32">
        <v>0</v>
      </c>
      <c r="M24" s="32">
        <v>0</v>
      </c>
      <c r="N24" s="32">
        <v>0</v>
      </c>
      <c r="O24" s="32">
        <f t="shared" si="0"/>
        <v>0</v>
      </c>
      <c r="P24" s="32">
        <v>0.9</v>
      </c>
      <c r="Q24" s="32">
        <v>0</v>
      </c>
      <c r="R24" s="32">
        <v>5.1</v>
      </c>
      <c r="S24" s="32">
        <v>10.3</v>
      </c>
      <c r="T24" s="32">
        <v>0</v>
      </c>
      <c r="U24" s="32">
        <v>3.6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0.9</v>
      </c>
      <c r="AC24" s="32">
        <v>0</v>
      </c>
      <c r="AD24" s="32">
        <v>7.5</v>
      </c>
      <c r="AE24" s="32">
        <v>16.4</v>
      </c>
      <c r="AF24" s="32">
        <v>16.4</v>
      </c>
      <c r="AG24" s="98">
        <v>12.8</v>
      </c>
      <c r="AH24" s="32">
        <v>16.4</v>
      </c>
      <c r="AI24" s="32">
        <v>16.3</v>
      </c>
      <c r="AJ24" s="32">
        <v>16.4</v>
      </c>
      <c r="AL24" s="99">
        <v>0.07560197545497936</v>
      </c>
      <c r="AM24" s="32">
        <v>-0.3811275159058056</v>
      </c>
      <c r="AN24" s="32">
        <v>-0.000809179575834787</v>
      </c>
      <c r="AO24" s="101">
        <v>0.00017389379969510817</v>
      </c>
      <c r="AQ24" s="107">
        <v>0.072176</v>
      </c>
      <c r="AR24" s="32">
        <v>-0.32187639999999995</v>
      </c>
      <c r="AS24" s="32">
        <v>-0.00045728164877774184</v>
      </c>
      <c r="AT24" s="101">
        <v>0.0003018590578426732</v>
      </c>
      <c r="AW24" s="149">
        <f t="shared" si="1"/>
        <v>0</v>
      </c>
      <c r="AX24" s="149">
        <f t="shared" si="2"/>
        <v>0</v>
      </c>
      <c r="AY24" s="149">
        <f t="shared" si="3"/>
        <v>4.70419391232E-05</v>
      </c>
      <c r="AZ24" s="214">
        <f t="shared" si="4"/>
        <v>0</v>
      </c>
      <c r="BA24" s="214">
        <f t="shared" si="5"/>
        <v>0.0002665709883648</v>
      </c>
      <c r="BB24" s="214">
        <f t="shared" si="6"/>
        <v>0</v>
      </c>
      <c r="BC24" s="214">
        <f t="shared" si="7"/>
        <v>0</v>
      </c>
      <c r="BD24" s="214">
        <f t="shared" si="8"/>
        <v>4.70419391232E-05</v>
      </c>
      <c r="BE24" s="214">
        <f t="shared" si="9"/>
        <v>0</v>
      </c>
      <c r="BF24" s="149">
        <f t="shared" si="10"/>
        <v>0.0003606548666112</v>
      </c>
      <c r="BH24" s="214">
        <f t="shared" si="11"/>
        <v>0</v>
      </c>
      <c r="BI24" s="217">
        <f t="shared" si="12"/>
        <v>0</v>
      </c>
      <c r="BJ24" s="217">
        <f t="shared" si="13"/>
        <v>0.0001254451709952</v>
      </c>
      <c r="BK24" s="212">
        <f t="shared" si="14"/>
        <v>0</v>
      </c>
      <c r="BL24" s="217">
        <f t="shared" si="15"/>
        <v>0.0002665709883648</v>
      </c>
      <c r="BM24" s="217">
        <f t="shared" si="16"/>
        <v>0</v>
      </c>
      <c r="BN24" s="217">
        <f t="shared" si="17"/>
        <v>0</v>
      </c>
      <c r="BO24" s="217">
        <f t="shared" si="18"/>
        <v>0.0001254451709952</v>
      </c>
      <c r="BP24" s="212">
        <f t="shared" si="19"/>
        <v>0</v>
      </c>
      <c r="BQ24" s="214">
        <f t="shared" si="20"/>
        <v>0.0005174613303552</v>
      </c>
      <c r="BR24" s="32" t="s">
        <v>691</v>
      </c>
      <c r="BU24" s="290"/>
    </row>
    <row r="25" spans="1:73" ht="15">
      <c r="A25" s="32">
        <v>1038</v>
      </c>
      <c r="B25" s="32" t="s">
        <v>546</v>
      </c>
      <c r="C25" s="32" t="s">
        <v>529</v>
      </c>
      <c r="D25" s="48">
        <v>1</v>
      </c>
      <c r="E25" s="48">
        <v>0</v>
      </c>
      <c r="F25" s="32" t="s">
        <v>448</v>
      </c>
      <c r="H25" s="49">
        <v>0.000848</v>
      </c>
      <c r="I25" s="50">
        <v>0.00046110848000000004</v>
      </c>
      <c r="J25" s="90">
        <v>0.54376</v>
      </c>
      <c r="K25" s="32">
        <v>64</v>
      </c>
      <c r="L25" s="32">
        <v>299.9</v>
      </c>
      <c r="M25" s="32">
        <v>662</v>
      </c>
      <c r="N25" s="32">
        <v>1</v>
      </c>
      <c r="O25" s="32">
        <f t="shared" si="0"/>
        <v>0.00046110848000000004</v>
      </c>
      <c r="P25" s="32">
        <v>30.3</v>
      </c>
      <c r="Q25" s="32">
        <v>0</v>
      </c>
      <c r="R25" s="32">
        <v>154.7</v>
      </c>
      <c r="S25" s="32">
        <v>85.5</v>
      </c>
      <c r="T25" s="32">
        <v>16.9</v>
      </c>
      <c r="U25" s="32">
        <v>210.1</v>
      </c>
      <c r="V25" s="32">
        <v>533.6</v>
      </c>
      <c r="W25" s="32">
        <v>1</v>
      </c>
      <c r="X25" s="32">
        <v>81.1</v>
      </c>
      <c r="Y25" s="32">
        <v>0</v>
      </c>
      <c r="Z25" s="32">
        <v>7.5</v>
      </c>
      <c r="AA25" s="32">
        <v>7</v>
      </c>
      <c r="AB25" s="32">
        <v>15.7</v>
      </c>
      <c r="AC25" s="32">
        <v>0</v>
      </c>
      <c r="AD25" s="32">
        <v>0</v>
      </c>
      <c r="AE25" s="32">
        <v>1249.5</v>
      </c>
      <c r="AF25" s="32">
        <v>1483.3</v>
      </c>
      <c r="AG25" s="98">
        <v>1573.1</v>
      </c>
      <c r="AH25" s="32">
        <v>1783.2</v>
      </c>
      <c r="AI25" s="32">
        <v>949.4</v>
      </c>
      <c r="AJ25" s="32">
        <v>949.6</v>
      </c>
      <c r="AL25" s="99">
        <v>0.9378806628550491</v>
      </c>
      <c r="AM25" s="32">
        <v>241.75175325382662</v>
      </c>
      <c r="AN25" s="32">
        <v>0.5132680611902986</v>
      </c>
      <c r="AO25" s="101">
        <v>0.0003920824505057868</v>
      </c>
      <c r="AQ25" s="107">
        <v>0.8947950000000002</v>
      </c>
      <c r="AR25" s="32">
        <v>315.35945499999985</v>
      </c>
      <c r="AS25" s="32">
        <v>0.4480231900818141</v>
      </c>
      <c r="AT25" s="101">
        <v>0.000758612984778002</v>
      </c>
      <c r="AW25" s="149">
        <f t="shared" si="1"/>
        <v>0.0063058613517312</v>
      </c>
      <c r="AX25" s="149">
        <f t="shared" si="2"/>
        <v>0.013919573907456</v>
      </c>
      <c r="AY25" s="149">
        <f t="shared" si="3"/>
        <v>0.0006371043646464001</v>
      </c>
      <c r="AZ25" s="214">
        <f t="shared" si="4"/>
        <v>0</v>
      </c>
      <c r="BA25" s="214">
        <f t="shared" si="5"/>
        <v>0.0032528067726336</v>
      </c>
      <c r="BB25" s="214">
        <f t="shared" si="6"/>
        <v>0.0112197653127168</v>
      </c>
      <c r="BC25" s="214">
        <f t="shared" si="7"/>
        <v>0.00015769910016</v>
      </c>
      <c r="BD25" s="214">
        <f t="shared" si="8"/>
        <v>0.00033011678300159995</v>
      </c>
      <c r="BE25" s="214">
        <f t="shared" si="9"/>
        <v>0</v>
      </c>
      <c r="BF25" s="149">
        <f t="shared" si="10"/>
        <v>0.0358229275923456</v>
      </c>
      <c r="BH25" s="214">
        <f t="shared" si="11"/>
        <v>0.0063058613517312</v>
      </c>
      <c r="BI25" s="217">
        <f t="shared" si="12"/>
        <v>0.025519218830336</v>
      </c>
      <c r="BJ25" s="217">
        <f t="shared" si="13"/>
        <v>0.0016989449723904002</v>
      </c>
      <c r="BK25" s="212">
        <f t="shared" si="14"/>
        <v>0</v>
      </c>
      <c r="BL25" s="217">
        <f t="shared" si="15"/>
        <v>0.0032528067726336</v>
      </c>
      <c r="BM25" s="217">
        <f t="shared" si="16"/>
        <v>0.0112197653127168</v>
      </c>
      <c r="BN25" s="217">
        <f t="shared" si="17"/>
        <v>0.00042053093376</v>
      </c>
      <c r="BO25" s="217">
        <f t="shared" si="18"/>
        <v>0.0008803114213376</v>
      </c>
      <c r="BP25" s="212">
        <f t="shared" si="19"/>
        <v>0</v>
      </c>
      <c r="BQ25" s="214">
        <f t="shared" si="20"/>
        <v>0.049297439594905595</v>
      </c>
      <c r="BR25" s="32" t="s">
        <v>692</v>
      </c>
      <c r="BU25" s="290"/>
    </row>
    <row r="26" spans="1:74" ht="15">
      <c r="A26" s="32">
        <v>1084</v>
      </c>
      <c r="B26" s="32" t="s">
        <v>546</v>
      </c>
      <c r="C26" s="32" t="s">
        <v>529</v>
      </c>
      <c r="D26" s="48">
        <v>1</v>
      </c>
      <c r="E26" s="48">
        <v>0</v>
      </c>
      <c r="F26" s="32" t="s">
        <v>447</v>
      </c>
      <c r="H26" s="49">
        <v>0.001488</v>
      </c>
      <c r="I26" s="50">
        <v>0.00080911488</v>
      </c>
      <c r="J26" s="90">
        <v>0.54376</v>
      </c>
      <c r="K26" s="32">
        <v>64</v>
      </c>
      <c r="L26" s="32">
        <v>267.1</v>
      </c>
      <c r="M26" s="32">
        <v>100</v>
      </c>
      <c r="N26" s="32">
        <v>1</v>
      </c>
      <c r="O26" s="32">
        <f t="shared" si="0"/>
        <v>0.00080911488</v>
      </c>
      <c r="P26" s="32">
        <v>0</v>
      </c>
      <c r="Q26" s="32">
        <v>0</v>
      </c>
      <c r="R26" s="32">
        <v>0</v>
      </c>
      <c r="S26" s="32">
        <v>12.6</v>
      </c>
      <c r="T26" s="32">
        <v>0</v>
      </c>
      <c r="U26" s="32">
        <v>24.9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7.4</v>
      </c>
      <c r="AE26" s="32">
        <v>379.9</v>
      </c>
      <c r="AF26" s="32">
        <v>112.7</v>
      </c>
      <c r="AG26" s="98">
        <v>354.9</v>
      </c>
      <c r="AH26" s="32">
        <v>379.8</v>
      </c>
      <c r="AI26" s="32">
        <v>112.6</v>
      </c>
      <c r="AJ26" s="32">
        <v>112.8</v>
      </c>
      <c r="AL26" s="99">
        <v>0.7209963844118299</v>
      </c>
      <c r="AM26" s="32">
        <v>85.83583380544816</v>
      </c>
      <c r="AN26" s="32">
        <v>0.18223980345539725</v>
      </c>
      <c r="AO26" s="101">
        <v>0.0008716705543023825</v>
      </c>
      <c r="AQ26" s="107">
        <v>0.5552840000000001</v>
      </c>
      <c r="AR26" s="32">
        <v>62.49458359999999</v>
      </c>
      <c r="AS26" s="32">
        <v>0.08878447201561353</v>
      </c>
      <c r="AT26" s="101">
        <v>0.001387204817020058</v>
      </c>
      <c r="AW26" s="149">
        <f t="shared" si="1"/>
        <v>0.009854825050828802</v>
      </c>
      <c r="AX26" s="149">
        <f t="shared" si="2"/>
        <v>0.0036895638528</v>
      </c>
      <c r="AY26" s="149">
        <f t="shared" si="3"/>
        <v>0</v>
      </c>
      <c r="AZ26" s="214">
        <f t="shared" si="4"/>
        <v>0</v>
      </c>
      <c r="BA26" s="214">
        <f t="shared" si="5"/>
        <v>0</v>
      </c>
      <c r="BB26" s="214">
        <f t="shared" si="6"/>
        <v>0</v>
      </c>
      <c r="BC26" s="214">
        <f t="shared" si="7"/>
        <v>0</v>
      </c>
      <c r="BD26" s="214">
        <f t="shared" si="8"/>
        <v>0</v>
      </c>
      <c r="BE26" s="214">
        <f t="shared" si="9"/>
        <v>0</v>
      </c>
      <c r="BF26" s="149">
        <f t="shared" si="10"/>
        <v>0.013544388903628803</v>
      </c>
      <c r="BH26" s="214">
        <f t="shared" si="11"/>
        <v>0.009854825050828802</v>
      </c>
      <c r="BI26" s="217">
        <f t="shared" si="12"/>
        <v>0.006764200396800001</v>
      </c>
      <c r="BJ26" s="217">
        <f t="shared" si="13"/>
        <v>0</v>
      </c>
      <c r="BK26" s="212">
        <f t="shared" si="14"/>
        <v>0</v>
      </c>
      <c r="BL26" s="217">
        <f t="shared" si="15"/>
        <v>0</v>
      </c>
      <c r="BM26" s="217">
        <f t="shared" si="16"/>
        <v>0</v>
      </c>
      <c r="BN26" s="217">
        <f t="shared" si="17"/>
        <v>0</v>
      </c>
      <c r="BO26" s="217">
        <f t="shared" si="18"/>
        <v>0</v>
      </c>
      <c r="BP26" s="212">
        <f t="shared" si="19"/>
        <v>0</v>
      </c>
      <c r="BQ26" s="214">
        <f t="shared" si="20"/>
        <v>0.016619025447628805</v>
      </c>
      <c r="BR26" s="46" t="s">
        <v>225</v>
      </c>
      <c r="BS26" s="290">
        <f>SUM(BQ23:BQ26)/SUM(I23:I26)</f>
        <v>44.406945542818605</v>
      </c>
      <c r="BT26" s="292">
        <f>BS26*4.44</f>
        <v>197.16683821011463</v>
      </c>
      <c r="BU26" s="290">
        <f>4.44*SUM(BI23:BI26)/SUM($I23:$I26)</f>
        <v>66.13232399190831</v>
      </c>
      <c r="BV26" s="297">
        <f>100*SUM($I23:$I26)</f>
        <v>0.322558432</v>
      </c>
    </row>
    <row r="27" spans="1:74" ht="15">
      <c r="A27" s="32">
        <v>1013</v>
      </c>
      <c r="B27" s="32" t="s">
        <v>546</v>
      </c>
      <c r="C27" s="32" t="s">
        <v>529</v>
      </c>
      <c r="D27" s="48">
        <v>1</v>
      </c>
      <c r="E27" s="48">
        <v>0</v>
      </c>
      <c r="F27" s="32" t="s">
        <v>743</v>
      </c>
      <c r="H27" s="49">
        <v>0.000848</v>
      </c>
      <c r="I27" s="50">
        <v>0.00046110848000000004</v>
      </c>
      <c r="J27" s="90">
        <v>0.54376</v>
      </c>
      <c r="K27" s="32">
        <v>70</v>
      </c>
      <c r="L27" s="32">
        <v>0</v>
      </c>
      <c r="M27" s="32">
        <v>436.1</v>
      </c>
      <c r="N27" s="32">
        <v>1</v>
      </c>
      <c r="O27" s="32">
        <f t="shared" si="0"/>
        <v>0.00046110848000000004</v>
      </c>
      <c r="P27" s="32">
        <v>20</v>
      </c>
      <c r="Q27" s="32">
        <v>0</v>
      </c>
      <c r="R27" s="32">
        <v>0</v>
      </c>
      <c r="S27" s="32">
        <v>74.3</v>
      </c>
      <c r="T27" s="32">
        <v>0</v>
      </c>
      <c r="U27" s="32">
        <v>117.3</v>
      </c>
      <c r="V27" s="32">
        <v>1504</v>
      </c>
      <c r="W27" s="32">
        <v>1</v>
      </c>
      <c r="X27" s="32">
        <v>0</v>
      </c>
      <c r="Y27" s="32">
        <v>0</v>
      </c>
      <c r="Z27" s="32">
        <v>0</v>
      </c>
      <c r="AA27" s="32">
        <v>3.5</v>
      </c>
      <c r="AB27" s="32">
        <v>16.4</v>
      </c>
      <c r="AC27" s="32">
        <v>0</v>
      </c>
      <c r="AD27" s="32">
        <v>0</v>
      </c>
      <c r="AE27" s="32">
        <v>530.5</v>
      </c>
      <c r="AF27" s="32">
        <v>2034.6</v>
      </c>
      <c r="AG27" s="98">
        <v>1917.3</v>
      </c>
      <c r="AH27" s="32">
        <v>2034.6</v>
      </c>
      <c r="AI27" s="32">
        <v>530.4</v>
      </c>
      <c r="AJ27" s="32">
        <v>530.5</v>
      </c>
      <c r="AL27" s="99">
        <v>0.9628013472374389</v>
      </c>
      <c r="AM27" s="32">
        <v>285.9023445937329</v>
      </c>
      <c r="AN27" s="32">
        <v>0.6070050790709751</v>
      </c>
      <c r="AO27" s="101">
        <v>0.00032877423940339754</v>
      </c>
      <c r="AQ27" s="107">
        <v>0.9366400000000003</v>
      </c>
      <c r="AR27" s="32">
        <v>389.51378939999995</v>
      </c>
      <c r="AS27" s="32">
        <v>0.5533723747329662</v>
      </c>
      <c r="AT27" s="101">
        <v>0.0006512615267487852</v>
      </c>
      <c r="AW27" s="149">
        <f t="shared" si="1"/>
        <v>0</v>
      </c>
      <c r="AX27" s="149">
        <f t="shared" si="2"/>
        <v>0.0091696770106368</v>
      </c>
      <c r="AY27" s="149">
        <f t="shared" si="3"/>
        <v>0.00042053093376</v>
      </c>
      <c r="AZ27" s="214">
        <f t="shared" si="4"/>
        <v>0</v>
      </c>
      <c r="BA27" s="214">
        <f t="shared" si="5"/>
        <v>0</v>
      </c>
      <c r="BB27" s="214">
        <f t="shared" si="6"/>
        <v>0.031623926218752</v>
      </c>
      <c r="BC27" s="214">
        <f t="shared" si="7"/>
        <v>0</v>
      </c>
      <c r="BD27" s="214">
        <f t="shared" si="8"/>
        <v>0.0003448353656832</v>
      </c>
      <c r="BE27" s="214">
        <f t="shared" si="9"/>
        <v>0</v>
      </c>
      <c r="BF27" s="149">
        <f t="shared" si="10"/>
        <v>0.041558969528832</v>
      </c>
      <c r="BH27" s="214">
        <f t="shared" si="11"/>
        <v>0</v>
      </c>
      <c r="BI27" s="217">
        <f t="shared" si="12"/>
        <v>0.016811074519500802</v>
      </c>
      <c r="BJ27" s="217">
        <f t="shared" si="13"/>
        <v>0.0011214158233600001</v>
      </c>
      <c r="BK27" s="212">
        <f t="shared" si="14"/>
        <v>0</v>
      </c>
      <c r="BL27" s="217">
        <f t="shared" si="15"/>
        <v>0</v>
      </c>
      <c r="BM27" s="217">
        <f t="shared" si="16"/>
        <v>0.031623926218752</v>
      </c>
      <c r="BN27" s="217">
        <f t="shared" si="17"/>
        <v>0</v>
      </c>
      <c r="BO27" s="217">
        <f t="shared" si="18"/>
        <v>0.0009195609751552</v>
      </c>
      <c r="BP27" s="212">
        <f t="shared" si="19"/>
        <v>0</v>
      </c>
      <c r="BQ27" s="214">
        <f t="shared" si="20"/>
        <v>0.050475977536768</v>
      </c>
      <c r="BR27" s="46" t="s">
        <v>659</v>
      </c>
      <c r="BS27" s="290">
        <f>SUM(BQ23:BQ27)/SUM(I23:I27)</f>
        <v>52.544200259587015</v>
      </c>
      <c r="BT27" s="292">
        <f>BS27*4.44</f>
        <v>233.29624915256636</v>
      </c>
      <c r="BU27" s="290">
        <f>4.44*SUM(BI23:BI27)/SUM($I23:$I27)</f>
        <v>78.10701184000001</v>
      </c>
      <c r="BV27" s="297">
        <f>100*SUM($I23:$I27)</f>
        <v>0.36866928000000004</v>
      </c>
    </row>
    <row r="28" spans="1:74" ht="15">
      <c r="A28" s="32">
        <v>1081</v>
      </c>
      <c r="B28" s="32" t="s">
        <v>546</v>
      </c>
      <c r="C28" s="32" t="s">
        <v>529</v>
      </c>
      <c r="D28" s="48">
        <v>1</v>
      </c>
      <c r="E28" s="48">
        <v>0</v>
      </c>
      <c r="F28" s="32" t="s">
        <v>9</v>
      </c>
      <c r="H28" s="49">
        <v>0.000848</v>
      </c>
      <c r="I28" s="50">
        <v>0.00046110848000000004</v>
      </c>
      <c r="J28" s="90">
        <v>0.54376</v>
      </c>
      <c r="K28" s="32">
        <v>80</v>
      </c>
      <c r="L28" s="32">
        <v>0</v>
      </c>
      <c r="M28" s="32">
        <v>4813.3</v>
      </c>
      <c r="N28" s="32">
        <v>1</v>
      </c>
      <c r="O28" s="32">
        <f t="shared" si="0"/>
        <v>0.00046110848000000004</v>
      </c>
      <c r="P28" s="32">
        <v>240.9</v>
      </c>
      <c r="Q28" s="32">
        <v>3.2</v>
      </c>
      <c r="R28" s="32">
        <v>0</v>
      </c>
      <c r="S28" s="32">
        <v>217.9</v>
      </c>
      <c r="T28" s="32">
        <v>1.7</v>
      </c>
      <c r="U28" s="32">
        <v>1167.6</v>
      </c>
      <c r="V28" s="32">
        <v>65.9</v>
      </c>
      <c r="W28" s="32">
        <v>1</v>
      </c>
      <c r="X28" s="32">
        <v>0</v>
      </c>
      <c r="Y28" s="32">
        <v>0</v>
      </c>
      <c r="Z28" s="32">
        <v>201.6</v>
      </c>
      <c r="AA28" s="32">
        <v>39.3</v>
      </c>
      <c r="AB28" s="32">
        <v>0</v>
      </c>
      <c r="AC28" s="32">
        <v>3.2</v>
      </c>
      <c r="AD28" s="32">
        <v>1</v>
      </c>
      <c r="AE28" s="32">
        <v>5277.2</v>
      </c>
      <c r="AF28" s="32">
        <v>5343.1</v>
      </c>
      <c r="AG28" s="98">
        <v>4175.5</v>
      </c>
      <c r="AH28" s="32">
        <v>5343.1</v>
      </c>
      <c r="AI28" s="32">
        <v>5277</v>
      </c>
      <c r="AJ28" s="32">
        <v>5277.2</v>
      </c>
      <c r="AL28" s="99">
        <v>0.9886987930543998</v>
      </c>
      <c r="AM28" s="32">
        <v>355.0826014439553</v>
      </c>
      <c r="AN28" s="32">
        <v>0.7538830885507202</v>
      </c>
      <c r="AO28" s="101">
        <v>0.0002182233084777439</v>
      </c>
      <c r="AQ28" s="107">
        <v>0.980751</v>
      </c>
      <c r="AR28" s="32">
        <v>507.46771319999993</v>
      </c>
      <c r="AS28" s="32">
        <v>0.7209465266591966</v>
      </c>
      <c r="AT28" s="101">
        <v>0.0004441750271945979</v>
      </c>
      <c r="AW28" s="149">
        <f t="shared" si="1"/>
        <v>0</v>
      </c>
      <c r="AX28" s="149">
        <f t="shared" si="2"/>
        <v>0.10120707717335041</v>
      </c>
      <c r="AY28" s="149">
        <f t="shared" si="3"/>
        <v>0.0050652950971392</v>
      </c>
      <c r="AZ28" s="214">
        <f t="shared" si="4"/>
        <v>6.728494940160001E-05</v>
      </c>
      <c r="BA28" s="214">
        <f t="shared" si="5"/>
        <v>0</v>
      </c>
      <c r="BB28" s="214">
        <f t="shared" si="6"/>
        <v>0.0013856494267392003</v>
      </c>
      <c r="BC28" s="214">
        <f t="shared" si="7"/>
        <v>0.0042389518123008</v>
      </c>
      <c r="BD28" s="214">
        <f t="shared" si="8"/>
        <v>0</v>
      </c>
      <c r="BE28" s="214">
        <f t="shared" si="9"/>
        <v>6.728494940160001E-05</v>
      </c>
      <c r="BF28" s="149">
        <f t="shared" si="10"/>
        <v>0.11203154340833281</v>
      </c>
      <c r="BH28" s="214">
        <f t="shared" si="11"/>
        <v>0</v>
      </c>
      <c r="BI28" s="217">
        <f t="shared" si="12"/>
        <v>0.18554630815114243</v>
      </c>
      <c r="BJ28" s="217">
        <f t="shared" si="13"/>
        <v>0.013507453592371202</v>
      </c>
      <c r="BK28" s="212">
        <f t="shared" si="14"/>
        <v>6.728494940160001E-05</v>
      </c>
      <c r="BL28" s="217">
        <f t="shared" si="15"/>
        <v>0</v>
      </c>
      <c r="BM28" s="217">
        <f t="shared" si="16"/>
        <v>0.0013856494267392003</v>
      </c>
      <c r="BN28" s="217">
        <f t="shared" si="17"/>
        <v>0.011303871499468801</v>
      </c>
      <c r="BO28" s="217">
        <f t="shared" si="18"/>
        <v>0</v>
      </c>
      <c r="BP28" s="212">
        <f t="shared" si="19"/>
        <v>6.728494940160001E-05</v>
      </c>
      <c r="BQ28" s="214">
        <f t="shared" si="20"/>
        <v>0.21187785256852484</v>
      </c>
      <c r="BR28" s="46" t="s">
        <v>224</v>
      </c>
      <c r="BS28" s="290">
        <f>BQ27/I27</f>
        <v>109.4666</v>
      </c>
      <c r="BT28" s="292">
        <f>BS28*4.44</f>
        <v>486.03170400000005</v>
      </c>
      <c r="BU28" s="290">
        <f>4.44*BI27/I27</f>
        <v>161.87334240000004</v>
      </c>
      <c r="BV28" s="298">
        <f>100*I27</f>
        <v>0.046110848</v>
      </c>
    </row>
    <row r="29" spans="1:73" ht="15">
      <c r="A29" s="32">
        <v>1082</v>
      </c>
      <c r="B29" s="32" t="s">
        <v>546</v>
      </c>
      <c r="C29" s="32" t="s">
        <v>529</v>
      </c>
      <c r="D29" s="48">
        <v>1</v>
      </c>
      <c r="E29" s="48">
        <v>0</v>
      </c>
      <c r="F29" s="32" t="s">
        <v>9</v>
      </c>
      <c r="H29" s="49">
        <v>0.002108</v>
      </c>
      <c r="I29" s="50">
        <v>0.0011462460800000002</v>
      </c>
      <c r="J29" s="90">
        <v>0.54376</v>
      </c>
      <c r="K29" s="32">
        <v>80</v>
      </c>
      <c r="L29" s="32">
        <v>0</v>
      </c>
      <c r="M29" s="32">
        <v>146.5</v>
      </c>
      <c r="N29" s="32">
        <v>1</v>
      </c>
      <c r="O29" s="32">
        <f t="shared" si="0"/>
        <v>0.0011462460800000002</v>
      </c>
      <c r="P29" s="32">
        <v>29.6</v>
      </c>
      <c r="Q29" s="32">
        <v>0</v>
      </c>
      <c r="R29" s="32">
        <v>0</v>
      </c>
      <c r="S29" s="32">
        <v>28.5</v>
      </c>
      <c r="T29" s="32">
        <v>0</v>
      </c>
      <c r="U29" s="32">
        <v>45.3</v>
      </c>
      <c r="V29" s="32">
        <v>0</v>
      </c>
      <c r="W29" s="32">
        <v>0</v>
      </c>
      <c r="X29" s="32">
        <v>0</v>
      </c>
      <c r="Y29" s="32">
        <v>0</v>
      </c>
      <c r="Z29" s="32">
        <v>19.3</v>
      </c>
      <c r="AA29" s="32">
        <v>10.3</v>
      </c>
      <c r="AB29" s="32">
        <v>0</v>
      </c>
      <c r="AC29" s="32">
        <v>0</v>
      </c>
      <c r="AD29" s="32">
        <v>1.5</v>
      </c>
      <c r="AE29" s="32">
        <v>204.8</v>
      </c>
      <c r="AF29" s="32">
        <v>204.8</v>
      </c>
      <c r="AG29" s="98">
        <v>159.5</v>
      </c>
      <c r="AH29" s="32">
        <v>204.8</v>
      </c>
      <c r="AI29" s="32">
        <v>204.6</v>
      </c>
      <c r="AJ29" s="32">
        <v>204.8</v>
      </c>
      <c r="AL29" s="99">
        <v>0.4273456893858267</v>
      </c>
      <c r="AM29" s="32">
        <v>21.878788720101216</v>
      </c>
      <c r="AN29" s="32">
        <v>0.04645130104089854</v>
      </c>
      <c r="AO29" s="101">
        <v>0.0008723284483093244</v>
      </c>
      <c r="AQ29" s="107">
        <v>0.35358999999999996</v>
      </c>
      <c r="AR29" s="32">
        <v>16.9209287</v>
      </c>
      <c r="AS29" s="32">
        <v>0.024039134819410845</v>
      </c>
      <c r="AT29" s="101">
        <v>0.0013859497072437462</v>
      </c>
      <c r="AW29" s="149">
        <f t="shared" si="1"/>
        <v>0</v>
      </c>
      <c r="AX29" s="149">
        <f t="shared" si="2"/>
        <v>0.0076573823128320015</v>
      </c>
      <c r="AY29" s="149">
        <f t="shared" si="3"/>
        <v>0.0015471571089408001</v>
      </c>
      <c r="AZ29" s="214">
        <f t="shared" si="4"/>
        <v>0</v>
      </c>
      <c r="BA29" s="214">
        <f t="shared" si="5"/>
        <v>0</v>
      </c>
      <c r="BB29" s="214">
        <f t="shared" si="6"/>
        <v>0</v>
      </c>
      <c r="BC29" s="214">
        <f t="shared" si="7"/>
        <v>0.0010087882500864002</v>
      </c>
      <c r="BD29" s="214">
        <f t="shared" si="8"/>
        <v>0</v>
      </c>
      <c r="BE29" s="214">
        <f t="shared" si="9"/>
        <v>0</v>
      </c>
      <c r="BF29" s="149">
        <f t="shared" si="10"/>
        <v>0.010213327671859201</v>
      </c>
      <c r="BH29" s="214">
        <f t="shared" si="11"/>
        <v>0</v>
      </c>
      <c r="BI29" s="217">
        <f t="shared" si="12"/>
        <v>0.014038534240192004</v>
      </c>
      <c r="BJ29" s="217">
        <f t="shared" si="13"/>
        <v>0.004125752290508801</v>
      </c>
      <c r="BK29" s="212">
        <f t="shared" si="14"/>
        <v>0</v>
      </c>
      <c r="BL29" s="217">
        <f t="shared" si="15"/>
        <v>0</v>
      </c>
      <c r="BM29" s="217">
        <f t="shared" si="16"/>
        <v>0</v>
      </c>
      <c r="BN29" s="217">
        <f t="shared" si="17"/>
        <v>0.0026901020002304005</v>
      </c>
      <c r="BO29" s="217">
        <f t="shared" si="18"/>
        <v>0</v>
      </c>
      <c r="BP29" s="212">
        <f t="shared" si="19"/>
        <v>0</v>
      </c>
      <c r="BQ29" s="214">
        <f t="shared" si="20"/>
        <v>0.020854388530931203</v>
      </c>
      <c r="BR29" s="32"/>
      <c r="BU29" s="290"/>
    </row>
    <row r="30" spans="1:73" ht="15">
      <c r="A30" s="32">
        <v>1083</v>
      </c>
      <c r="B30" s="32" t="s">
        <v>546</v>
      </c>
      <c r="C30" s="32" t="s">
        <v>529</v>
      </c>
      <c r="D30" s="48">
        <v>1</v>
      </c>
      <c r="E30" s="48">
        <v>0</v>
      </c>
      <c r="F30" s="32" t="s">
        <v>9</v>
      </c>
      <c r="H30" s="49">
        <v>0.002108</v>
      </c>
      <c r="I30" s="50">
        <v>0.0011462460800000002</v>
      </c>
      <c r="J30" s="90">
        <v>0.54376</v>
      </c>
      <c r="K30" s="32">
        <v>80</v>
      </c>
      <c r="L30" s="32">
        <v>57.1</v>
      </c>
      <c r="M30" s="32">
        <v>160.8</v>
      </c>
      <c r="N30" s="32">
        <v>1</v>
      </c>
      <c r="O30" s="32">
        <f t="shared" si="0"/>
        <v>0.0011462460800000002</v>
      </c>
      <c r="P30" s="32">
        <v>63.7</v>
      </c>
      <c r="Q30" s="32">
        <v>0</v>
      </c>
      <c r="R30" s="32">
        <v>0</v>
      </c>
      <c r="S30" s="32">
        <v>39.8</v>
      </c>
      <c r="T30" s="32">
        <v>0</v>
      </c>
      <c r="U30" s="32">
        <v>58.5</v>
      </c>
      <c r="V30" s="32">
        <v>104.8</v>
      </c>
      <c r="W30" s="32">
        <v>1</v>
      </c>
      <c r="X30" s="32">
        <v>0</v>
      </c>
      <c r="Y30" s="32">
        <v>0</v>
      </c>
      <c r="Z30" s="32">
        <v>60</v>
      </c>
      <c r="AA30" s="32">
        <v>3.6</v>
      </c>
      <c r="AB30" s="32">
        <v>0</v>
      </c>
      <c r="AC30" s="32">
        <v>0</v>
      </c>
      <c r="AD30" s="32">
        <v>0</v>
      </c>
      <c r="AE30" s="32">
        <v>321.6</v>
      </c>
      <c r="AF30" s="32">
        <v>369.3</v>
      </c>
      <c r="AG30" s="98">
        <v>367.9</v>
      </c>
      <c r="AH30" s="32">
        <v>426.4</v>
      </c>
      <c r="AI30" s="32">
        <v>264.3</v>
      </c>
      <c r="AJ30" s="32">
        <v>264.5</v>
      </c>
      <c r="AL30" s="99">
        <v>0.727417485994276</v>
      </c>
      <c r="AM30" s="32">
        <v>88.19338635804938</v>
      </c>
      <c r="AN30" s="32">
        <v>0.187245171199545</v>
      </c>
      <c r="AO30" s="101">
        <v>0.0012380531830697536</v>
      </c>
      <c r="AQ30" s="107">
        <v>0.5663970000000002</v>
      </c>
      <c r="AR30" s="32">
        <v>66.575048</v>
      </c>
      <c r="AS30" s="32">
        <v>0.09458148443594282</v>
      </c>
      <c r="AT30" s="101">
        <v>0.0019870531026464837</v>
      </c>
      <c r="AW30" s="149">
        <f t="shared" si="1"/>
        <v>0.0029845496932608007</v>
      </c>
      <c r="AX30" s="149">
        <f t="shared" si="2"/>
        <v>0.008404826456678402</v>
      </c>
      <c r="AY30" s="149">
        <f t="shared" si="3"/>
        <v>0.0033295239134976005</v>
      </c>
      <c r="AZ30" s="214">
        <f t="shared" si="4"/>
        <v>0</v>
      </c>
      <c r="BA30" s="214">
        <f t="shared" si="5"/>
        <v>0</v>
      </c>
      <c r="BB30" s="214">
        <f t="shared" si="6"/>
        <v>0.005477772466790401</v>
      </c>
      <c r="BC30" s="214">
        <f t="shared" si="7"/>
        <v>0.0031361292748800004</v>
      </c>
      <c r="BD30" s="214">
        <f t="shared" si="8"/>
        <v>0</v>
      </c>
      <c r="BE30" s="214">
        <f t="shared" si="9"/>
        <v>0</v>
      </c>
      <c r="BF30" s="149">
        <f t="shared" si="10"/>
        <v>0.023332801805107203</v>
      </c>
      <c r="BH30" s="214">
        <f t="shared" si="11"/>
        <v>0.0029845496932608007</v>
      </c>
      <c r="BI30" s="217">
        <f t="shared" si="12"/>
        <v>0.015408848503910404</v>
      </c>
      <c r="BJ30" s="217">
        <f t="shared" si="13"/>
        <v>0.008878730435993602</v>
      </c>
      <c r="BK30" s="212">
        <f t="shared" si="14"/>
        <v>0</v>
      </c>
      <c r="BL30" s="217">
        <f t="shared" si="15"/>
        <v>0</v>
      </c>
      <c r="BM30" s="217">
        <f t="shared" si="16"/>
        <v>0.005477772466790401</v>
      </c>
      <c r="BN30" s="217">
        <f t="shared" si="17"/>
        <v>0.008363011399680001</v>
      </c>
      <c r="BO30" s="217">
        <f t="shared" si="18"/>
        <v>0</v>
      </c>
      <c r="BP30" s="212">
        <f t="shared" si="19"/>
        <v>0</v>
      </c>
      <c r="BQ30" s="214">
        <f t="shared" si="20"/>
        <v>0.04111291249963521</v>
      </c>
      <c r="BR30" s="32" t="s">
        <v>690</v>
      </c>
      <c r="BU30" s="290"/>
    </row>
    <row r="31" spans="1:74" ht="15">
      <c r="A31" s="32">
        <v>1056</v>
      </c>
      <c r="B31" s="32" t="s">
        <v>546</v>
      </c>
      <c r="C31" s="32" t="s">
        <v>529</v>
      </c>
      <c r="D31" s="48">
        <v>2</v>
      </c>
      <c r="E31" s="48">
        <v>0</v>
      </c>
      <c r="F31" s="32" t="s">
        <v>147</v>
      </c>
      <c r="H31" s="49">
        <v>0.000848</v>
      </c>
      <c r="I31" s="50">
        <v>0.00050762081923072</v>
      </c>
      <c r="J31" s="90">
        <v>0.59860945664</v>
      </c>
      <c r="K31" s="32">
        <v>80</v>
      </c>
      <c r="L31" s="32">
        <v>466.3</v>
      </c>
      <c r="M31" s="32">
        <v>11384.2</v>
      </c>
      <c r="N31" s="32">
        <v>1</v>
      </c>
      <c r="O31" s="32">
        <f t="shared" si="0"/>
        <v>0.00050762081923072</v>
      </c>
      <c r="P31" s="32">
        <v>1182.3</v>
      </c>
      <c r="Q31" s="32">
        <v>1773.4</v>
      </c>
      <c r="R31" s="32">
        <v>0</v>
      </c>
      <c r="S31" s="32">
        <v>604.6</v>
      </c>
      <c r="T31" s="32">
        <v>74.9</v>
      </c>
      <c r="U31" s="32">
        <v>3323.4</v>
      </c>
      <c r="V31" s="32">
        <v>541.7</v>
      </c>
      <c r="W31" s="32">
        <v>1</v>
      </c>
      <c r="X31" s="32">
        <v>328.8</v>
      </c>
      <c r="Y31" s="32">
        <v>0</v>
      </c>
      <c r="Z31" s="32">
        <v>2.9</v>
      </c>
      <c r="AA31" s="32">
        <v>169.4</v>
      </c>
      <c r="AB31" s="32">
        <v>0</v>
      </c>
      <c r="AC31" s="32">
        <v>1773.4</v>
      </c>
      <c r="AD31" s="32">
        <v>42.8</v>
      </c>
      <c r="AE31" s="32">
        <v>15486.7</v>
      </c>
      <c r="AF31" s="32">
        <v>15561.3</v>
      </c>
      <c r="AG31" s="98">
        <v>12704.9</v>
      </c>
      <c r="AH31" s="32">
        <v>16027.6</v>
      </c>
      <c r="AI31" s="32">
        <v>15019.4</v>
      </c>
      <c r="AJ31" s="32">
        <v>15020.4</v>
      </c>
      <c r="AL31" s="99">
        <v>0.9987133472050558</v>
      </c>
      <c r="AM31" s="32">
        <v>429.69405751582724</v>
      </c>
      <c r="AN31" s="32">
        <v>0.912292187492751</v>
      </c>
      <c r="AO31" s="101">
        <v>9.44313195307322E-05</v>
      </c>
      <c r="AQ31" s="107">
        <v>0.9978669999999998</v>
      </c>
      <c r="AR31" s="32">
        <v>634.8796363999999</v>
      </c>
      <c r="AS31" s="32">
        <v>0.9019574187744278</v>
      </c>
      <c r="AT31" s="101">
        <v>0.00017492303471486128</v>
      </c>
      <c r="AW31" s="149">
        <f t="shared" si="1"/>
        <v>0.010793683613132186</v>
      </c>
      <c r="AX31" s="149">
        <f t="shared" si="2"/>
        <v>0.26351587602105814</v>
      </c>
      <c r="AY31" s="149">
        <f t="shared" si="3"/>
        <v>0.0273673003126875</v>
      </c>
      <c r="AZ31" s="214">
        <f t="shared" si="4"/>
        <v>0.04104979309356341</v>
      </c>
      <c r="BA31" s="214">
        <f t="shared" si="5"/>
        <v>0</v>
      </c>
      <c r="BB31" s="214">
        <f t="shared" si="6"/>
        <v>0.012539005818644016</v>
      </c>
      <c r="BC31" s="214">
        <f t="shared" si="7"/>
        <v>6.712777713507042E-05</v>
      </c>
      <c r="BD31" s="214">
        <f t="shared" si="8"/>
        <v>0</v>
      </c>
      <c r="BE31" s="214">
        <f t="shared" si="9"/>
        <v>0.04104979309356341</v>
      </c>
      <c r="BF31" s="149">
        <f t="shared" si="10"/>
        <v>0.39638257972978375</v>
      </c>
      <c r="BG31" s="32">
        <f>SUM(BF28:BF31)/SUM($I28:$I31)</f>
        <v>166.18321061303342</v>
      </c>
      <c r="BH31" s="214">
        <f t="shared" si="11"/>
        <v>0.010793683613132186</v>
      </c>
      <c r="BI31" s="217">
        <f t="shared" si="12"/>
        <v>0.48311243937194</v>
      </c>
      <c r="BJ31" s="217">
        <f t="shared" si="13"/>
        <v>0.07297946750050001</v>
      </c>
      <c r="BK31" s="212">
        <f t="shared" si="14"/>
        <v>0.04104979309356341</v>
      </c>
      <c r="BL31" s="217">
        <f t="shared" si="15"/>
        <v>0</v>
      </c>
      <c r="BM31" s="217">
        <f t="shared" si="16"/>
        <v>0.012539005818644016</v>
      </c>
      <c r="BN31" s="217">
        <f t="shared" si="17"/>
        <v>0.00017900740569352114</v>
      </c>
      <c r="BO31" s="217">
        <f t="shared" si="18"/>
        <v>0</v>
      </c>
      <c r="BP31" s="212">
        <f t="shared" si="19"/>
        <v>0.04104979309356341</v>
      </c>
      <c r="BQ31" s="214">
        <f t="shared" si="20"/>
        <v>0.6617031898970365</v>
      </c>
      <c r="BR31" s="32" t="s">
        <v>227</v>
      </c>
      <c r="BS31" s="290">
        <f>SUM(BQ28:BQ31)/SUM($I28:$I31)</f>
        <v>286.8705346115353</v>
      </c>
      <c r="BT31" s="292">
        <f>BS31*4.44</f>
        <v>1273.7051736752167</v>
      </c>
      <c r="BU31" s="290">
        <f>4.44*SUM(BI28:BI31)/SUM($I28:$I31)</f>
        <v>950.4387411695292</v>
      </c>
      <c r="BV31" s="297">
        <f>100*SUM($I28:$I31)</f>
        <v>0.32612214592307204</v>
      </c>
    </row>
    <row r="32" spans="1:73" ht="15">
      <c r="A32" s="32">
        <v>1016</v>
      </c>
      <c r="B32" s="32" t="s">
        <v>546</v>
      </c>
      <c r="C32" s="32" t="s">
        <v>529</v>
      </c>
      <c r="D32" s="48">
        <v>1</v>
      </c>
      <c r="E32" s="48">
        <v>0</v>
      </c>
      <c r="F32" s="32" t="s">
        <v>445</v>
      </c>
      <c r="H32" s="49">
        <v>0.001488</v>
      </c>
      <c r="I32" s="50">
        <v>0.00080911488</v>
      </c>
      <c r="J32" s="90">
        <v>0.54376</v>
      </c>
      <c r="K32" s="32">
        <v>94</v>
      </c>
      <c r="L32" s="32">
        <v>0</v>
      </c>
      <c r="M32" s="32">
        <v>0</v>
      </c>
      <c r="N32" s="32">
        <v>0</v>
      </c>
      <c r="O32" s="32">
        <f t="shared" si="0"/>
        <v>0</v>
      </c>
      <c r="P32" s="32">
        <v>2.5</v>
      </c>
      <c r="Q32" s="32">
        <v>0</v>
      </c>
      <c r="R32" s="32">
        <v>0</v>
      </c>
      <c r="S32" s="32">
        <v>9.8</v>
      </c>
      <c r="T32" s="32">
        <v>0</v>
      </c>
      <c r="U32" s="32">
        <v>2.7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0.3</v>
      </c>
      <c r="AB32" s="32">
        <v>2.1</v>
      </c>
      <c r="AC32" s="32">
        <v>0</v>
      </c>
      <c r="AD32" s="32">
        <v>7.3</v>
      </c>
      <c r="AE32" s="32">
        <v>12.3</v>
      </c>
      <c r="AF32" s="32">
        <v>12.3</v>
      </c>
      <c r="AG32" s="98">
        <v>9.6</v>
      </c>
      <c r="AH32" s="32">
        <v>12.3</v>
      </c>
      <c r="AI32" s="32">
        <v>12.3</v>
      </c>
      <c r="AJ32" s="32">
        <v>12.3</v>
      </c>
      <c r="AL32" s="99">
        <v>0.065803645542513</v>
      </c>
      <c r="AM32" s="32">
        <v>-0.4843961923335052</v>
      </c>
      <c r="AN32" s="32">
        <v>-0.001028431401802236</v>
      </c>
      <c r="AO32" s="101">
        <v>0.00010750833233602125</v>
      </c>
      <c r="AQ32" s="107">
        <v>0.06214900000000001</v>
      </c>
      <c r="AR32" s="32">
        <v>-0.42994879999999996</v>
      </c>
      <c r="AS32" s="32">
        <v>-0.0006108173701272028</v>
      </c>
      <c r="AT32" s="101">
        <v>0.0001845892700451739</v>
      </c>
      <c r="AW32" s="149">
        <f t="shared" si="1"/>
        <v>0</v>
      </c>
      <c r="AX32" s="149">
        <f t="shared" si="2"/>
        <v>0</v>
      </c>
      <c r="AY32" s="149">
        <f t="shared" si="3"/>
        <v>9.223909632E-05</v>
      </c>
      <c r="AZ32" s="214">
        <f t="shared" si="4"/>
        <v>0</v>
      </c>
      <c r="BA32" s="214">
        <f t="shared" si="5"/>
        <v>0</v>
      </c>
      <c r="BB32" s="214">
        <f t="shared" si="6"/>
        <v>0</v>
      </c>
      <c r="BC32" s="214">
        <f t="shared" si="7"/>
        <v>0</v>
      </c>
      <c r="BD32" s="214">
        <f t="shared" si="8"/>
        <v>7.74808409088E-05</v>
      </c>
      <c r="BE32" s="214">
        <f t="shared" si="9"/>
        <v>0</v>
      </c>
      <c r="BF32" s="149">
        <f t="shared" si="10"/>
        <v>0.0001697199372288</v>
      </c>
      <c r="BH32" s="214">
        <f t="shared" si="11"/>
        <v>0</v>
      </c>
      <c r="BI32" s="217">
        <f t="shared" si="12"/>
        <v>0</v>
      </c>
      <c r="BJ32" s="217">
        <f t="shared" si="13"/>
        <v>0.00024597092352</v>
      </c>
      <c r="BK32" s="212">
        <f t="shared" si="14"/>
        <v>0</v>
      </c>
      <c r="BL32" s="217">
        <f t="shared" si="15"/>
        <v>0</v>
      </c>
      <c r="BM32" s="217">
        <f t="shared" si="16"/>
        <v>0</v>
      </c>
      <c r="BN32" s="217">
        <f t="shared" si="17"/>
        <v>0</v>
      </c>
      <c r="BO32" s="217">
        <f t="shared" si="18"/>
        <v>0.0002066155757568</v>
      </c>
      <c r="BP32" s="212">
        <f t="shared" si="19"/>
        <v>0</v>
      </c>
      <c r="BQ32" s="214">
        <f t="shared" si="20"/>
        <v>0.00045258649927679996</v>
      </c>
      <c r="BR32" s="32" t="s">
        <v>690</v>
      </c>
      <c r="BU32" s="290"/>
    </row>
    <row r="33" spans="1:74" ht="15">
      <c r="A33" s="32">
        <v>1071</v>
      </c>
      <c r="B33" s="32" t="s">
        <v>546</v>
      </c>
      <c r="C33" s="32" t="s">
        <v>529</v>
      </c>
      <c r="D33" s="48">
        <v>1</v>
      </c>
      <c r="E33" s="48">
        <v>0</v>
      </c>
      <c r="F33" s="32" t="s">
        <v>445</v>
      </c>
      <c r="H33" s="49">
        <v>0.001488</v>
      </c>
      <c r="I33" s="50">
        <v>0.00080911488</v>
      </c>
      <c r="J33" s="90">
        <v>0.54376</v>
      </c>
      <c r="K33" s="32">
        <v>94</v>
      </c>
      <c r="L33" s="32">
        <v>355</v>
      </c>
      <c r="M33" s="32">
        <v>0</v>
      </c>
      <c r="N33" s="32">
        <v>0</v>
      </c>
      <c r="O33" s="32">
        <f t="shared" si="0"/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269.8</v>
      </c>
      <c r="W33" s="32">
        <v>1</v>
      </c>
      <c r="X33" s="32">
        <v>355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355</v>
      </c>
      <c r="AF33" s="32">
        <v>269.8</v>
      </c>
      <c r="AG33" s="98">
        <v>624.8</v>
      </c>
      <c r="AH33" s="32">
        <v>624.8</v>
      </c>
      <c r="AI33" s="32">
        <v>0</v>
      </c>
      <c r="AJ33" s="32">
        <v>0</v>
      </c>
      <c r="AL33" s="99">
        <v>0.8183805057269476</v>
      </c>
      <c r="AM33" s="32">
        <v>130.4560252611838</v>
      </c>
      <c r="AN33" s="32">
        <v>0.27697383888710453</v>
      </c>
      <c r="AO33" s="101">
        <v>0.0008763341460281197</v>
      </c>
      <c r="AQ33" s="107">
        <v>0.690393</v>
      </c>
      <c r="AR33" s="32">
        <v>126.02550039999997</v>
      </c>
      <c r="AS33" s="32">
        <v>0.1790412363595217</v>
      </c>
      <c r="AT33" s="101">
        <v>0.0015215340619156178</v>
      </c>
      <c r="AW33" s="149">
        <f t="shared" si="1"/>
        <v>0.01309795167744</v>
      </c>
      <c r="AX33" s="149">
        <f t="shared" si="2"/>
        <v>0</v>
      </c>
      <c r="AY33" s="149">
        <f t="shared" si="3"/>
        <v>0</v>
      </c>
      <c r="AZ33" s="214">
        <f t="shared" si="4"/>
        <v>0</v>
      </c>
      <c r="BA33" s="214">
        <f t="shared" si="5"/>
        <v>0</v>
      </c>
      <c r="BB33" s="214">
        <f t="shared" si="6"/>
        <v>0.0099544432748544</v>
      </c>
      <c r="BC33" s="214">
        <f t="shared" si="7"/>
        <v>0</v>
      </c>
      <c r="BD33" s="214">
        <f t="shared" si="8"/>
        <v>0</v>
      </c>
      <c r="BE33" s="214">
        <f t="shared" si="9"/>
        <v>0</v>
      </c>
      <c r="BF33" s="149">
        <f t="shared" si="10"/>
        <v>0.0230523949522944</v>
      </c>
      <c r="BH33" s="214">
        <f t="shared" si="11"/>
        <v>0.01309795167744</v>
      </c>
      <c r="BI33" s="217">
        <f t="shared" si="12"/>
        <v>0</v>
      </c>
      <c r="BJ33" s="217">
        <f t="shared" si="13"/>
        <v>0</v>
      </c>
      <c r="BK33" s="212">
        <f t="shared" si="14"/>
        <v>0</v>
      </c>
      <c r="BL33" s="217">
        <f t="shared" si="15"/>
        <v>0</v>
      </c>
      <c r="BM33" s="217">
        <f t="shared" si="16"/>
        <v>0.0099544432748544</v>
      </c>
      <c r="BN33" s="217">
        <f t="shared" si="17"/>
        <v>0</v>
      </c>
      <c r="BO33" s="217">
        <f t="shared" si="18"/>
        <v>0</v>
      </c>
      <c r="BP33" s="212">
        <f t="shared" si="19"/>
        <v>0</v>
      </c>
      <c r="BQ33" s="214">
        <f t="shared" si="20"/>
        <v>0.0230523949522944</v>
      </c>
      <c r="BR33" s="32" t="s">
        <v>228</v>
      </c>
      <c r="BS33" s="290">
        <f>SUM(BQ32:BQ33)/SUM(I32:I33)</f>
        <v>14.525119999999998</v>
      </c>
      <c r="BT33" s="292">
        <f>BS33*4.44</f>
        <v>64.4915328</v>
      </c>
      <c r="BU33" s="298">
        <f>4.44*SUM(BI32:BI33)/SUM($I32:$I33)</f>
        <v>0</v>
      </c>
      <c r="BV33" s="297">
        <f>100*SUM($I32:$I33)</f>
        <v>0.161822976</v>
      </c>
    </row>
    <row r="34" spans="1:70" ht="15">
      <c r="A34" s="32">
        <v>1035</v>
      </c>
      <c r="B34" s="32" t="s">
        <v>546</v>
      </c>
      <c r="C34" s="32" t="s">
        <v>529</v>
      </c>
      <c r="D34" s="48">
        <v>1</v>
      </c>
      <c r="E34" s="48">
        <v>1</v>
      </c>
      <c r="F34" s="32" t="s">
        <v>640</v>
      </c>
      <c r="H34" s="49">
        <v>0.000848</v>
      </c>
      <c r="I34" s="50">
        <v>0.00046110848000000004</v>
      </c>
      <c r="J34" s="90">
        <v>0.54376</v>
      </c>
      <c r="K34" s="32">
        <v>98</v>
      </c>
      <c r="L34" s="32">
        <v>0</v>
      </c>
      <c r="M34" s="32">
        <v>124.4</v>
      </c>
      <c r="N34" s="32">
        <v>1</v>
      </c>
      <c r="O34" s="32">
        <f t="shared" si="0"/>
        <v>0.00046110848000000004</v>
      </c>
      <c r="P34" s="32">
        <v>1.1</v>
      </c>
      <c r="Q34" s="32">
        <v>0</v>
      </c>
      <c r="R34" s="32">
        <v>0</v>
      </c>
      <c r="S34" s="32">
        <v>60.4</v>
      </c>
      <c r="T34" s="32">
        <v>0.6</v>
      </c>
      <c r="U34" s="32">
        <v>41.2</v>
      </c>
      <c r="V34" s="32">
        <v>0</v>
      </c>
      <c r="W34" s="32">
        <v>0</v>
      </c>
      <c r="X34" s="32">
        <v>0</v>
      </c>
      <c r="Y34" s="32">
        <v>0</v>
      </c>
      <c r="Z34" s="32">
        <v>0.1</v>
      </c>
      <c r="AA34" s="32">
        <v>0.1</v>
      </c>
      <c r="AB34" s="32">
        <v>0</v>
      </c>
      <c r="AC34" s="32">
        <v>0</v>
      </c>
      <c r="AD34" s="32">
        <v>6.7</v>
      </c>
      <c r="AE34" s="32">
        <v>186.6</v>
      </c>
      <c r="AF34" s="32">
        <v>186.6</v>
      </c>
      <c r="AG34" s="98">
        <v>145.4</v>
      </c>
      <c r="AH34" s="32">
        <v>186.6</v>
      </c>
      <c r="AI34" s="32">
        <v>186.5</v>
      </c>
      <c r="AJ34" s="32">
        <v>186.6</v>
      </c>
      <c r="AL34" s="99">
        <v>0.4104754239675059</v>
      </c>
      <c r="AM34" s="32">
        <v>19.286838245316314</v>
      </c>
      <c r="AN34" s="32">
        <v>0.04094827830377983</v>
      </c>
      <c r="AO34" s="101">
        <v>0.0003406372163537125</v>
      </c>
      <c r="AQ34" s="107">
        <v>0.332486</v>
      </c>
      <c r="AR34" s="32">
        <v>13.6671752</v>
      </c>
      <c r="AS34" s="32">
        <v>0.01941660963522105</v>
      </c>
      <c r="AT34" s="101">
        <v>0.0005303951245654434</v>
      </c>
      <c r="AW34" s="149">
        <f t="shared" si="1"/>
        <v>0</v>
      </c>
      <c r="AX34" s="149">
        <f t="shared" si="2"/>
        <v>0.0026157024079872</v>
      </c>
      <c r="AY34" s="149">
        <f t="shared" si="3"/>
        <v>2.3129201356800003E-05</v>
      </c>
      <c r="AZ34" s="214">
        <f t="shared" si="4"/>
        <v>0</v>
      </c>
      <c r="BA34" s="214">
        <f t="shared" si="5"/>
        <v>0</v>
      </c>
      <c r="BB34" s="214">
        <f t="shared" si="6"/>
        <v>0</v>
      </c>
      <c r="BC34" s="214">
        <f t="shared" si="7"/>
        <v>2.1026546688000003E-06</v>
      </c>
      <c r="BD34" s="214">
        <f t="shared" si="8"/>
        <v>0</v>
      </c>
      <c r="BE34" s="214">
        <f t="shared" si="9"/>
        <v>0</v>
      </c>
      <c r="BF34" s="149">
        <f t="shared" si="10"/>
        <v>0.0026409342640128</v>
      </c>
      <c r="BH34" s="214">
        <f t="shared" si="11"/>
        <v>0</v>
      </c>
      <c r="BI34" s="217">
        <f t="shared" si="12"/>
        <v>0.0047954544146432</v>
      </c>
      <c r="BJ34" s="217">
        <f t="shared" si="13"/>
        <v>6.167787028480001E-05</v>
      </c>
      <c r="BK34" s="212">
        <f t="shared" si="14"/>
        <v>0</v>
      </c>
      <c r="BL34" s="217">
        <f t="shared" si="15"/>
        <v>0</v>
      </c>
      <c r="BM34" s="217">
        <f t="shared" si="16"/>
        <v>0</v>
      </c>
      <c r="BN34" s="217">
        <f t="shared" si="17"/>
        <v>5.607079116800001E-06</v>
      </c>
      <c r="BO34" s="217">
        <f t="shared" si="18"/>
        <v>0</v>
      </c>
      <c r="BP34" s="212">
        <f t="shared" si="19"/>
        <v>0</v>
      </c>
      <c r="BQ34" s="214">
        <f t="shared" si="20"/>
        <v>0.004862739364044801</v>
      </c>
      <c r="BR34" s="32"/>
    </row>
    <row r="35" spans="1:70" ht="15">
      <c r="A35" s="32">
        <v>1061</v>
      </c>
      <c r="B35" s="32" t="s">
        <v>546</v>
      </c>
      <c r="C35" s="32" t="s">
        <v>529</v>
      </c>
      <c r="D35" s="48">
        <v>1</v>
      </c>
      <c r="E35" s="48">
        <v>1</v>
      </c>
      <c r="F35" s="32" t="s">
        <v>640</v>
      </c>
      <c r="H35" s="49">
        <v>0.000848</v>
      </c>
      <c r="I35" s="50">
        <v>0.00046110848000000004</v>
      </c>
      <c r="J35" s="90">
        <v>0.54376</v>
      </c>
      <c r="K35" s="32">
        <v>98</v>
      </c>
      <c r="L35" s="32">
        <v>2229.4</v>
      </c>
      <c r="M35" s="32">
        <v>85.7</v>
      </c>
      <c r="N35" s="32">
        <v>1</v>
      </c>
      <c r="O35" s="32">
        <f t="shared" si="0"/>
        <v>0.00046110848000000004</v>
      </c>
      <c r="P35" s="32">
        <v>14.2</v>
      </c>
      <c r="Q35" s="32">
        <v>0</v>
      </c>
      <c r="R35" s="32">
        <v>0</v>
      </c>
      <c r="S35" s="32">
        <v>168.7</v>
      </c>
      <c r="T35" s="32">
        <v>0</v>
      </c>
      <c r="U35" s="32">
        <v>59.4</v>
      </c>
      <c r="V35" s="32">
        <v>0</v>
      </c>
      <c r="W35" s="32">
        <v>0</v>
      </c>
      <c r="X35" s="32">
        <v>362.6</v>
      </c>
      <c r="Y35" s="32">
        <v>0</v>
      </c>
      <c r="Z35" s="32">
        <v>14.2</v>
      </c>
      <c r="AA35" s="32">
        <v>0</v>
      </c>
      <c r="AB35" s="32">
        <v>0</v>
      </c>
      <c r="AC35" s="32">
        <v>0</v>
      </c>
      <c r="AD35" s="32">
        <v>10</v>
      </c>
      <c r="AE35" s="32">
        <v>2498.2</v>
      </c>
      <c r="AF35" s="32">
        <v>268.8</v>
      </c>
      <c r="AG35" s="98">
        <v>2438.8</v>
      </c>
      <c r="AH35" s="32">
        <v>2498.2</v>
      </c>
      <c r="AI35" s="32">
        <v>268.6</v>
      </c>
      <c r="AJ35" s="32">
        <v>268.8</v>
      </c>
      <c r="AL35" s="99">
        <v>0.977359665359416</v>
      </c>
      <c r="AM35" s="32">
        <v>318.01241732677295</v>
      </c>
      <c r="AN35" s="32">
        <v>0.675178627161287</v>
      </c>
      <c r="AO35" s="101">
        <v>0.00027956478055858434</v>
      </c>
      <c r="AQ35" s="107">
        <v>0.9614600000000002</v>
      </c>
      <c r="AR35" s="32">
        <v>444.18545349999994</v>
      </c>
      <c r="AS35" s="32">
        <v>0.6310430231591039</v>
      </c>
      <c r="AT35" s="101">
        <v>0.0005621595981135198</v>
      </c>
      <c r="AW35" s="149">
        <f t="shared" si="1"/>
        <v>0.0468765831862272</v>
      </c>
      <c r="AX35" s="149">
        <f t="shared" si="2"/>
        <v>0.0018019750511616</v>
      </c>
      <c r="AY35" s="149">
        <f t="shared" si="3"/>
        <v>0.00029857696296959994</v>
      </c>
      <c r="AZ35" s="214">
        <f t="shared" si="4"/>
        <v>0</v>
      </c>
      <c r="BA35" s="214">
        <f t="shared" si="5"/>
        <v>0</v>
      </c>
      <c r="BB35" s="214">
        <f t="shared" si="6"/>
        <v>0</v>
      </c>
      <c r="BC35" s="214">
        <f t="shared" si="7"/>
        <v>0.00029857696296959994</v>
      </c>
      <c r="BD35" s="214">
        <f t="shared" si="8"/>
        <v>0</v>
      </c>
      <c r="BE35" s="214">
        <f t="shared" si="9"/>
        <v>0</v>
      </c>
      <c r="BF35" s="149">
        <f t="shared" si="10"/>
        <v>0.049275712163328</v>
      </c>
      <c r="BH35" s="214">
        <f t="shared" si="11"/>
        <v>0.0468765831862272</v>
      </c>
      <c r="BI35" s="217">
        <f t="shared" si="12"/>
        <v>0.0033036209271296003</v>
      </c>
      <c r="BJ35" s="217">
        <f t="shared" si="13"/>
        <v>0.0007962052345856</v>
      </c>
      <c r="BK35" s="212">
        <f t="shared" si="14"/>
        <v>0</v>
      </c>
      <c r="BL35" s="217">
        <f t="shared" si="15"/>
        <v>0</v>
      </c>
      <c r="BM35" s="217">
        <f t="shared" si="16"/>
        <v>0</v>
      </c>
      <c r="BN35" s="217">
        <f t="shared" si="17"/>
        <v>0.0007962052345856</v>
      </c>
      <c r="BO35" s="217">
        <f t="shared" si="18"/>
        <v>0</v>
      </c>
      <c r="BP35" s="212">
        <f t="shared" si="19"/>
        <v>0</v>
      </c>
      <c r="BQ35" s="214">
        <f t="shared" si="20"/>
        <v>0.051772614582528007</v>
      </c>
      <c r="BR35" s="32" t="s">
        <v>690</v>
      </c>
    </row>
    <row r="36" spans="1:74" ht="15">
      <c r="A36" s="32">
        <v>1068</v>
      </c>
      <c r="B36" s="32" t="s">
        <v>546</v>
      </c>
      <c r="C36" s="32" t="s">
        <v>529</v>
      </c>
      <c r="D36" s="48">
        <v>1</v>
      </c>
      <c r="E36" s="48">
        <v>1</v>
      </c>
      <c r="F36" s="32" t="s">
        <v>640</v>
      </c>
      <c r="H36" s="49">
        <v>0.000848</v>
      </c>
      <c r="I36" s="50">
        <v>0.00046110848000000004</v>
      </c>
      <c r="J36" s="90">
        <v>0.54376</v>
      </c>
      <c r="K36" s="32">
        <v>98</v>
      </c>
      <c r="L36" s="32">
        <v>332.1</v>
      </c>
      <c r="M36" s="32">
        <v>0</v>
      </c>
      <c r="N36" s="32">
        <v>0</v>
      </c>
      <c r="O36" s="32">
        <f t="shared" si="0"/>
        <v>0</v>
      </c>
      <c r="P36" s="32">
        <v>0</v>
      </c>
      <c r="Q36" s="32">
        <v>0</v>
      </c>
      <c r="R36" s="32">
        <v>0</v>
      </c>
      <c r="S36" s="32">
        <v>9.4</v>
      </c>
      <c r="T36" s="32">
        <v>0</v>
      </c>
      <c r="U36" s="32">
        <v>2.1</v>
      </c>
      <c r="V36" s="32">
        <v>0</v>
      </c>
      <c r="W36" s="32">
        <v>0</v>
      </c>
      <c r="X36" s="32">
        <v>132.2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3.9</v>
      </c>
      <c r="AE36" s="32">
        <v>341.7</v>
      </c>
      <c r="AF36" s="32">
        <v>9.4</v>
      </c>
      <c r="AG36" s="98">
        <v>339.5</v>
      </c>
      <c r="AH36" s="32">
        <v>341.5</v>
      </c>
      <c r="AI36" s="32">
        <v>9.4</v>
      </c>
      <c r="AJ36" s="32">
        <v>9.6</v>
      </c>
      <c r="AL36" s="99">
        <v>0.7004024553346418</v>
      </c>
      <c r="AM36" s="32">
        <v>78.6823972761361</v>
      </c>
      <c r="AN36" s="32">
        <v>0.16705219695893955</v>
      </c>
      <c r="AO36" s="101">
        <v>0.0004918052899647601</v>
      </c>
      <c r="AQ36" s="107">
        <v>0.5436110000000001</v>
      </c>
      <c r="AR36" s="32">
        <v>58.446714899999996</v>
      </c>
      <c r="AS36" s="32">
        <v>0.0830337674806684</v>
      </c>
      <c r="AT36" s="101">
        <v>0.0007807667199115391</v>
      </c>
      <c r="AW36" s="149">
        <f t="shared" si="1"/>
        <v>0.006982916155084801</v>
      </c>
      <c r="AX36" s="149">
        <f t="shared" si="2"/>
        <v>0</v>
      </c>
      <c r="AY36" s="149">
        <f t="shared" si="3"/>
        <v>0</v>
      </c>
      <c r="AZ36" s="214">
        <f t="shared" si="4"/>
        <v>0</v>
      </c>
      <c r="BA36" s="214">
        <f t="shared" si="5"/>
        <v>0</v>
      </c>
      <c r="BB36" s="214">
        <f t="shared" si="6"/>
        <v>0</v>
      </c>
      <c r="BC36" s="214">
        <f t="shared" si="7"/>
        <v>0</v>
      </c>
      <c r="BD36" s="214">
        <f t="shared" si="8"/>
        <v>0</v>
      </c>
      <c r="BE36" s="214">
        <f t="shared" si="9"/>
        <v>0</v>
      </c>
      <c r="BF36" s="149">
        <f t="shared" si="10"/>
        <v>0.006982916155084801</v>
      </c>
      <c r="BH36" s="214">
        <f t="shared" si="11"/>
        <v>0.006982916155084801</v>
      </c>
      <c r="BI36" s="217">
        <f t="shared" si="12"/>
        <v>0</v>
      </c>
      <c r="BJ36" s="217">
        <f t="shared" si="13"/>
        <v>0</v>
      </c>
      <c r="BK36" s="212">
        <f t="shared" si="14"/>
        <v>0</v>
      </c>
      <c r="BL36" s="217">
        <f t="shared" si="15"/>
        <v>0</v>
      </c>
      <c r="BM36" s="217">
        <f t="shared" si="16"/>
        <v>0</v>
      </c>
      <c r="BN36" s="217">
        <f t="shared" si="17"/>
        <v>0</v>
      </c>
      <c r="BO36" s="217">
        <f t="shared" si="18"/>
        <v>0</v>
      </c>
      <c r="BP36" s="212">
        <f t="shared" si="19"/>
        <v>0</v>
      </c>
      <c r="BQ36" s="214">
        <f t="shared" si="20"/>
        <v>0.006982916155084801</v>
      </c>
      <c r="BR36" s="32" t="s">
        <v>640</v>
      </c>
      <c r="BS36" s="290">
        <f>SUM(BQ34:BQ36)/SUM(I34:I36)</f>
        <v>45.98937333333333</v>
      </c>
      <c r="BT36" s="292">
        <f>BS36*4.44</f>
        <v>204.1928176</v>
      </c>
      <c r="BU36" s="290">
        <f>4.44*SUM(BI34:BI36)/SUM($I34:$I36)</f>
        <v>25.995252800000003</v>
      </c>
      <c r="BV36" s="297">
        <f>100*SUM($I34:$I36)</f>
        <v>0.138332544</v>
      </c>
    </row>
    <row r="37" spans="1:73" ht="15">
      <c r="A37" s="32">
        <v>1006</v>
      </c>
      <c r="B37" s="32" t="s">
        <v>546</v>
      </c>
      <c r="C37" s="32" t="s">
        <v>529</v>
      </c>
      <c r="D37" s="48">
        <v>1</v>
      </c>
      <c r="E37" s="48">
        <v>0</v>
      </c>
      <c r="F37" s="32" t="s">
        <v>641</v>
      </c>
      <c r="H37" s="49">
        <v>0.001488</v>
      </c>
      <c r="I37" s="50">
        <v>0.00080911488</v>
      </c>
      <c r="J37" s="90">
        <v>0.54376</v>
      </c>
      <c r="K37" s="32">
        <v>99</v>
      </c>
      <c r="L37" s="32">
        <v>0</v>
      </c>
      <c r="M37" s="32">
        <v>0</v>
      </c>
      <c r="N37" s="32">
        <v>0</v>
      </c>
      <c r="O37" s="32">
        <f t="shared" si="0"/>
        <v>0</v>
      </c>
      <c r="P37" s="32">
        <v>0.3</v>
      </c>
      <c r="Q37" s="32">
        <v>0</v>
      </c>
      <c r="R37" s="32">
        <v>0</v>
      </c>
      <c r="S37" s="32">
        <v>16.3</v>
      </c>
      <c r="T37" s="32">
        <v>0</v>
      </c>
      <c r="U37" s="32">
        <v>3.6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0.3</v>
      </c>
      <c r="AB37" s="32">
        <v>0</v>
      </c>
      <c r="AC37" s="32">
        <v>0</v>
      </c>
      <c r="AD37" s="32">
        <v>9.2</v>
      </c>
      <c r="AE37" s="32">
        <v>16.7</v>
      </c>
      <c r="AF37" s="32">
        <v>16.7</v>
      </c>
      <c r="AG37" s="98">
        <v>13.1</v>
      </c>
      <c r="AH37" s="32">
        <v>16.7</v>
      </c>
      <c r="AI37" s="32">
        <v>16.6</v>
      </c>
      <c r="AJ37" s="32">
        <v>16.7</v>
      </c>
      <c r="AL37" s="99">
        <v>0.07641109033497936</v>
      </c>
      <c r="AM37" s="32">
        <v>-0.37052811097780564</v>
      </c>
      <c r="AN37" s="32">
        <v>-0.000786675763788165</v>
      </c>
      <c r="AO37" s="101">
        <v>0.0001242872637866914</v>
      </c>
      <c r="AQ37" s="107">
        <v>0.07366400000000001</v>
      </c>
      <c r="AR37" s="32">
        <v>-0.3023836</v>
      </c>
      <c r="AS37" s="32">
        <v>-0.0004295887215445096</v>
      </c>
      <c r="AT37" s="101">
        <v>0.00021832958311104</v>
      </c>
      <c r="AW37" s="149">
        <f t="shared" si="1"/>
        <v>0</v>
      </c>
      <c r="AX37" s="149">
        <f t="shared" si="2"/>
        <v>0</v>
      </c>
      <c r="AY37" s="149">
        <f t="shared" si="3"/>
        <v>1.1068691558399999E-05</v>
      </c>
      <c r="AZ37" s="214">
        <f t="shared" si="4"/>
        <v>0</v>
      </c>
      <c r="BA37" s="214">
        <f t="shared" si="5"/>
        <v>0</v>
      </c>
      <c r="BB37" s="214">
        <f t="shared" si="6"/>
        <v>0</v>
      </c>
      <c r="BC37" s="214">
        <f t="shared" si="7"/>
        <v>0</v>
      </c>
      <c r="BD37" s="214">
        <f t="shared" si="8"/>
        <v>0</v>
      </c>
      <c r="BE37" s="214">
        <f t="shared" si="9"/>
        <v>0</v>
      </c>
      <c r="BF37" s="149">
        <f t="shared" si="10"/>
        <v>1.1068691558399999E-05</v>
      </c>
      <c r="BH37" s="214">
        <f t="shared" si="11"/>
        <v>0</v>
      </c>
      <c r="BI37" s="217">
        <f t="shared" si="12"/>
        <v>0</v>
      </c>
      <c r="BJ37" s="217">
        <f t="shared" si="13"/>
        <v>2.95165108224E-05</v>
      </c>
      <c r="BK37" s="212">
        <f t="shared" si="14"/>
        <v>0</v>
      </c>
      <c r="BL37" s="217">
        <f t="shared" si="15"/>
        <v>0</v>
      </c>
      <c r="BM37" s="217">
        <f t="shared" si="16"/>
        <v>0</v>
      </c>
      <c r="BN37" s="217">
        <f t="shared" si="17"/>
        <v>0</v>
      </c>
      <c r="BO37" s="217">
        <f t="shared" si="18"/>
        <v>0</v>
      </c>
      <c r="BP37" s="212">
        <f t="shared" si="19"/>
        <v>0</v>
      </c>
      <c r="BQ37" s="214">
        <f t="shared" si="20"/>
        <v>2.95165108224E-05</v>
      </c>
      <c r="BR37" s="32"/>
      <c r="BU37" s="290"/>
    </row>
    <row r="38" spans="1:73" ht="15">
      <c r="A38" s="32">
        <v>1009</v>
      </c>
      <c r="B38" s="32" t="s">
        <v>546</v>
      </c>
      <c r="C38" s="32" t="s">
        <v>529</v>
      </c>
      <c r="D38" s="48">
        <v>1</v>
      </c>
      <c r="E38" s="48">
        <v>0</v>
      </c>
      <c r="F38" s="32" t="s">
        <v>641</v>
      </c>
      <c r="H38" s="49">
        <v>0.001488</v>
      </c>
      <c r="I38" s="50">
        <v>0.00080911488</v>
      </c>
      <c r="J38" s="90">
        <v>0.54376</v>
      </c>
      <c r="K38" s="32">
        <v>99</v>
      </c>
      <c r="L38" s="32">
        <v>0</v>
      </c>
      <c r="M38" s="32">
        <v>0</v>
      </c>
      <c r="N38" s="32">
        <v>0</v>
      </c>
      <c r="O38" s="32">
        <f t="shared" si="0"/>
        <v>0</v>
      </c>
      <c r="P38" s="32">
        <v>0</v>
      </c>
      <c r="Q38" s="32">
        <v>0</v>
      </c>
      <c r="R38" s="32">
        <v>0</v>
      </c>
      <c r="S38" s="32">
        <v>6.6</v>
      </c>
      <c r="T38" s="32">
        <v>0</v>
      </c>
      <c r="U38" s="32">
        <v>1.4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5</v>
      </c>
      <c r="AE38" s="32">
        <v>6.6</v>
      </c>
      <c r="AF38" s="32">
        <v>6.6</v>
      </c>
      <c r="AG38" s="98">
        <v>5.2</v>
      </c>
      <c r="AH38" s="32">
        <v>6.6</v>
      </c>
      <c r="AI38" s="32">
        <v>6.6</v>
      </c>
      <c r="AJ38" s="32">
        <v>6.6</v>
      </c>
      <c r="AL38" s="99">
        <v>0.040698947020844395</v>
      </c>
      <c r="AM38" s="32">
        <v>-0.6672467515167547</v>
      </c>
      <c r="AN38" s="32">
        <v>-0.0014166451406329506</v>
      </c>
      <c r="AO38" s="101">
        <v>6.750526537689851E-05</v>
      </c>
      <c r="AQ38" s="107">
        <v>0.037998000000000004</v>
      </c>
      <c r="AR38" s="32">
        <v>-0.6068247999999999</v>
      </c>
      <c r="AS38" s="32">
        <v>-0.0008621006232927404</v>
      </c>
      <c r="AT38" s="101">
        <v>0.00011344987246207668</v>
      </c>
      <c r="AW38" s="149">
        <f t="shared" si="1"/>
        <v>0</v>
      </c>
      <c r="AX38" s="149">
        <f t="shared" si="2"/>
        <v>0</v>
      </c>
      <c r="AY38" s="149">
        <f t="shared" si="3"/>
        <v>0</v>
      </c>
      <c r="AZ38" s="214">
        <f t="shared" si="4"/>
        <v>0</v>
      </c>
      <c r="BA38" s="214">
        <f t="shared" si="5"/>
        <v>0</v>
      </c>
      <c r="BB38" s="214">
        <f t="shared" si="6"/>
        <v>0</v>
      </c>
      <c r="BC38" s="214">
        <f t="shared" si="7"/>
        <v>0</v>
      </c>
      <c r="BD38" s="214">
        <f t="shared" si="8"/>
        <v>0</v>
      </c>
      <c r="BE38" s="214">
        <f t="shared" si="9"/>
        <v>0</v>
      </c>
      <c r="BF38" s="149">
        <f t="shared" si="10"/>
        <v>0</v>
      </c>
      <c r="BH38" s="214">
        <f t="shared" si="11"/>
        <v>0</v>
      </c>
      <c r="BI38" s="217">
        <f t="shared" si="12"/>
        <v>0</v>
      </c>
      <c r="BJ38" s="217">
        <f t="shared" si="13"/>
        <v>0</v>
      </c>
      <c r="BK38" s="212">
        <f t="shared" si="14"/>
        <v>0</v>
      </c>
      <c r="BL38" s="217">
        <f t="shared" si="15"/>
        <v>0</v>
      </c>
      <c r="BM38" s="217">
        <f t="shared" si="16"/>
        <v>0</v>
      </c>
      <c r="BN38" s="217">
        <f t="shared" si="17"/>
        <v>0</v>
      </c>
      <c r="BO38" s="217">
        <f t="shared" si="18"/>
        <v>0</v>
      </c>
      <c r="BP38" s="212">
        <f t="shared" si="19"/>
        <v>0</v>
      </c>
      <c r="BQ38" s="214">
        <f t="shared" si="20"/>
        <v>0</v>
      </c>
      <c r="BR38" s="32"/>
      <c r="BU38" s="290"/>
    </row>
    <row r="39" spans="1:73" ht="15">
      <c r="A39" s="32">
        <v>1026</v>
      </c>
      <c r="B39" s="32" t="s">
        <v>546</v>
      </c>
      <c r="C39" s="32" t="s">
        <v>529</v>
      </c>
      <c r="D39" s="48">
        <v>1</v>
      </c>
      <c r="E39" s="48">
        <v>0</v>
      </c>
      <c r="F39" s="32" t="s">
        <v>641</v>
      </c>
      <c r="H39" s="49">
        <v>0.000848</v>
      </c>
      <c r="I39" s="50">
        <v>0.00046110848000000004</v>
      </c>
      <c r="J39" s="90">
        <v>0.54376</v>
      </c>
      <c r="K39" s="32">
        <v>99</v>
      </c>
      <c r="L39" s="32">
        <v>14</v>
      </c>
      <c r="M39" s="32">
        <v>32.8</v>
      </c>
      <c r="N39" s="32">
        <v>1</v>
      </c>
      <c r="O39" s="32">
        <f t="shared" si="0"/>
        <v>0.00046110848000000004</v>
      </c>
      <c r="P39" s="32">
        <v>18.7</v>
      </c>
      <c r="Q39" s="32">
        <v>0</v>
      </c>
      <c r="R39" s="32">
        <v>0</v>
      </c>
      <c r="S39" s="32">
        <v>24.4</v>
      </c>
      <c r="T39" s="32">
        <v>0</v>
      </c>
      <c r="U39" s="32">
        <v>16.8</v>
      </c>
      <c r="V39" s="32">
        <v>357.4</v>
      </c>
      <c r="W39" s="32">
        <v>1</v>
      </c>
      <c r="X39" s="32">
        <v>0</v>
      </c>
      <c r="Y39" s="32">
        <v>14</v>
      </c>
      <c r="Z39" s="32">
        <v>17.8</v>
      </c>
      <c r="AA39" s="32">
        <v>0.8</v>
      </c>
      <c r="AB39" s="32">
        <v>0</v>
      </c>
      <c r="AC39" s="32">
        <v>0</v>
      </c>
      <c r="AD39" s="32">
        <v>6.7</v>
      </c>
      <c r="AE39" s="32">
        <v>90</v>
      </c>
      <c r="AF39" s="32">
        <v>433.4</v>
      </c>
      <c r="AG39" s="98">
        <v>430.6</v>
      </c>
      <c r="AH39" s="32">
        <v>447.4</v>
      </c>
      <c r="AI39" s="32">
        <v>75.9</v>
      </c>
      <c r="AJ39" s="32">
        <v>76</v>
      </c>
      <c r="AL39" s="99">
        <v>0.767502109740018</v>
      </c>
      <c r="AM39" s="32">
        <v>103.92349385895054</v>
      </c>
      <c r="AN39" s="32">
        <v>0.22064208216558662</v>
      </c>
      <c r="AO39" s="101">
        <v>0.0005043053526103598</v>
      </c>
      <c r="AQ39" s="107">
        <v>0.6080569999999998</v>
      </c>
      <c r="AR39" s="32">
        <v>82.8216628</v>
      </c>
      <c r="AS39" s="32">
        <v>0.11766263857710031</v>
      </c>
      <c r="AT39" s="101">
        <v>0.000831429639461607</v>
      </c>
      <c r="AW39" s="149">
        <f t="shared" si="1"/>
        <v>0.000294371653632</v>
      </c>
      <c r="AX39" s="149">
        <f t="shared" si="2"/>
        <v>0.0006896707313664</v>
      </c>
      <c r="AY39" s="149">
        <f t="shared" si="3"/>
        <v>0.0003931964230656</v>
      </c>
      <c r="AZ39" s="214">
        <f t="shared" si="4"/>
        <v>0</v>
      </c>
      <c r="BA39" s="214">
        <f t="shared" si="5"/>
        <v>0</v>
      </c>
      <c r="BB39" s="214">
        <f t="shared" si="6"/>
        <v>0.0075148877862912</v>
      </c>
      <c r="BC39" s="214">
        <f t="shared" si="7"/>
        <v>0.00037427253104640003</v>
      </c>
      <c r="BD39" s="214">
        <f t="shared" si="8"/>
        <v>0</v>
      </c>
      <c r="BE39" s="214">
        <f t="shared" si="9"/>
        <v>0</v>
      </c>
      <c r="BF39" s="149">
        <f t="shared" si="10"/>
        <v>0.0092663991254016</v>
      </c>
      <c r="BH39" s="214">
        <f t="shared" si="11"/>
        <v>0.000294371653632</v>
      </c>
      <c r="BI39" s="217">
        <f t="shared" si="12"/>
        <v>0.0012643963408384001</v>
      </c>
      <c r="BJ39" s="217">
        <f t="shared" si="13"/>
        <v>0.0010485237948416</v>
      </c>
      <c r="BK39" s="212">
        <f t="shared" si="14"/>
        <v>0</v>
      </c>
      <c r="BL39" s="217">
        <f t="shared" si="15"/>
        <v>0</v>
      </c>
      <c r="BM39" s="217">
        <f t="shared" si="16"/>
        <v>0.0075148877862912</v>
      </c>
      <c r="BN39" s="217">
        <f t="shared" si="17"/>
        <v>0.0009980600827904002</v>
      </c>
      <c r="BO39" s="217">
        <f t="shared" si="18"/>
        <v>0</v>
      </c>
      <c r="BP39" s="212">
        <f t="shared" si="19"/>
        <v>0</v>
      </c>
      <c r="BQ39" s="214">
        <f t="shared" si="20"/>
        <v>0.0111202396583936</v>
      </c>
      <c r="BR39" s="32"/>
      <c r="BU39" s="290"/>
    </row>
    <row r="40" spans="1:73" ht="15">
      <c r="A40" s="32">
        <v>1059</v>
      </c>
      <c r="B40" s="32" t="s">
        <v>546</v>
      </c>
      <c r="C40" s="32" t="s">
        <v>529</v>
      </c>
      <c r="D40" s="48">
        <v>1</v>
      </c>
      <c r="E40" s="48">
        <v>0</v>
      </c>
      <c r="F40" s="32" t="s">
        <v>641</v>
      </c>
      <c r="H40" s="49">
        <v>0.001488</v>
      </c>
      <c r="I40" s="50">
        <v>0.00080911488</v>
      </c>
      <c r="J40" s="90">
        <v>0.54376</v>
      </c>
      <c r="K40" s="32">
        <v>99</v>
      </c>
      <c r="L40" s="32">
        <v>0</v>
      </c>
      <c r="M40" s="32">
        <v>78.6</v>
      </c>
      <c r="N40" s="32">
        <v>1</v>
      </c>
      <c r="O40" s="32">
        <f t="shared" si="0"/>
        <v>0.00080911488</v>
      </c>
      <c r="P40" s="32">
        <v>0</v>
      </c>
      <c r="Q40" s="32">
        <v>0</v>
      </c>
      <c r="R40" s="32">
        <v>0</v>
      </c>
      <c r="S40" s="32">
        <v>11.7</v>
      </c>
      <c r="T40" s="32">
        <v>0</v>
      </c>
      <c r="U40" s="32">
        <v>19.9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90.3</v>
      </c>
      <c r="AF40" s="32">
        <v>90.3</v>
      </c>
      <c r="AG40" s="98">
        <v>70.4</v>
      </c>
      <c r="AH40" s="32">
        <v>90.3</v>
      </c>
      <c r="AI40" s="32">
        <v>90.3</v>
      </c>
      <c r="AJ40" s="32">
        <v>90.3</v>
      </c>
      <c r="AL40" s="99">
        <v>0.3156114235237931</v>
      </c>
      <c r="AM40" s="32">
        <v>9.505388730286787</v>
      </c>
      <c r="AN40" s="32">
        <v>0.020181084020234247</v>
      </c>
      <c r="AO40" s="101">
        <v>0.00047751735203769007</v>
      </c>
      <c r="AQ40" s="177">
        <v>0.26887099999999997</v>
      </c>
      <c r="AR40" s="32">
        <v>7.2979381000000005</v>
      </c>
      <c r="AS40" s="32">
        <v>0.010367995811578299</v>
      </c>
      <c r="AT40" s="101">
        <v>0.0007673122451770201</v>
      </c>
      <c r="AW40" s="149">
        <f t="shared" si="1"/>
        <v>0</v>
      </c>
      <c r="AX40" s="149">
        <f t="shared" si="2"/>
        <v>0.0028999971883007995</v>
      </c>
      <c r="AY40" s="149">
        <f t="shared" si="3"/>
        <v>0</v>
      </c>
      <c r="AZ40" s="214">
        <f t="shared" si="4"/>
        <v>0</v>
      </c>
      <c r="BA40" s="214">
        <f t="shared" si="5"/>
        <v>0</v>
      </c>
      <c r="BB40" s="214">
        <f t="shared" si="6"/>
        <v>0</v>
      </c>
      <c r="BC40" s="214">
        <f t="shared" si="7"/>
        <v>0</v>
      </c>
      <c r="BD40" s="214">
        <f t="shared" si="8"/>
        <v>0</v>
      </c>
      <c r="BE40" s="214">
        <f t="shared" si="9"/>
        <v>0</v>
      </c>
      <c r="BF40" s="149">
        <f t="shared" si="10"/>
        <v>0.0028999971883007995</v>
      </c>
      <c r="BH40" s="214">
        <f t="shared" si="11"/>
        <v>0</v>
      </c>
      <c r="BI40" s="217">
        <f t="shared" si="12"/>
        <v>0.0053166615118848</v>
      </c>
      <c r="BJ40" s="217">
        <f t="shared" si="13"/>
        <v>0</v>
      </c>
      <c r="BK40" s="212">
        <f t="shared" si="14"/>
        <v>0</v>
      </c>
      <c r="BL40" s="217">
        <f t="shared" si="15"/>
        <v>0</v>
      </c>
      <c r="BM40" s="217">
        <f t="shared" si="16"/>
        <v>0</v>
      </c>
      <c r="BN40" s="217">
        <f t="shared" si="17"/>
        <v>0</v>
      </c>
      <c r="BO40" s="217">
        <f t="shared" si="18"/>
        <v>0</v>
      </c>
      <c r="BP40" s="212">
        <f t="shared" si="19"/>
        <v>0</v>
      </c>
      <c r="BQ40" s="214">
        <f t="shared" si="20"/>
        <v>0.0053166615118848</v>
      </c>
      <c r="BR40" s="32" t="s">
        <v>690</v>
      </c>
      <c r="BU40" s="290"/>
    </row>
    <row r="41" spans="1:74" ht="15">
      <c r="A41" s="32">
        <v>1066</v>
      </c>
      <c r="B41" s="32" t="s">
        <v>546</v>
      </c>
      <c r="C41" s="32" t="s">
        <v>529</v>
      </c>
      <c r="D41" s="48">
        <v>1</v>
      </c>
      <c r="E41" s="48">
        <v>0</v>
      </c>
      <c r="F41" s="32" t="s">
        <v>641</v>
      </c>
      <c r="H41" s="49">
        <v>0.002108</v>
      </c>
      <c r="I41" s="50">
        <v>0.0011462460800000002</v>
      </c>
      <c r="J41" s="90">
        <v>0.54376</v>
      </c>
      <c r="K41" s="32">
        <v>99</v>
      </c>
      <c r="L41" s="32">
        <v>0</v>
      </c>
      <c r="M41" s="32">
        <v>0</v>
      </c>
      <c r="N41" s="32">
        <v>0</v>
      </c>
      <c r="O41" s="32">
        <f t="shared" si="0"/>
        <v>0</v>
      </c>
      <c r="P41" s="32">
        <v>0</v>
      </c>
      <c r="Q41" s="32">
        <v>0</v>
      </c>
      <c r="R41" s="32">
        <v>0</v>
      </c>
      <c r="S41" s="32">
        <v>8.8</v>
      </c>
      <c r="T41" s="32">
        <v>0</v>
      </c>
      <c r="U41" s="32">
        <v>1.9</v>
      </c>
      <c r="V41" s="32">
        <v>641.5</v>
      </c>
      <c r="W41" s="32">
        <v>1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8.3</v>
      </c>
      <c r="AE41" s="32">
        <v>8.8</v>
      </c>
      <c r="AF41" s="32">
        <v>650.3</v>
      </c>
      <c r="AG41" s="98">
        <v>648.4</v>
      </c>
      <c r="AH41" s="32">
        <v>650.3</v>
      </c>
      <c r="AI41" s="32">
        <v>8.8</v>
      </c>
      <c r="AJ41" s="32">
        <v>8.8</v>
      </c>
      <c r="AL41" s="99">
        <v>0.8274066721850095</v>
      </c>
      <c r="AM41" s="32">
        <v>136.2456892510421</v>
      </c>
      <c r="AN41" s="32">
        <v>0.2892659921849455</v>
      </c>
      <c r="AO41" s="101">
        <v>0.001234178138132389</v>
      </c>
      <c r="AQ41" s="107">
        <v>0.7114020000000001</v>
      </c>
      <c r="AR41" s="32">
        <v>139.48587699999996</v>
      </c>
      <c r="AS41" s="32">
        <v>0.198164052461657</v>
      </c>
      <c r="AT41" s="101">
        <v>0.00216346087260047</v>
      </c>
      <c r="AW41" s="149">
        <f t="shared" si="1"/>
        <v>0</v>
      </c>
      <c r="AX41" s="149">
        <f t="shared" si="2"/>
        <v>0</v>
      </c>
      <c r="AY41" s="149">
        <f t="shared" si="3"/>
        <v>0</v>
      </c>
      <c r="AZ41" s="214">
        <f t="shared" si="4"/>
        <v>0</v>
      </c>
      <c r="BA41" s="214">
        <f t="shared" si="5"/>
        <v>0</v>
      </c>
      <c r="BB41" s="214">
        <f t="shared" si="6"/>
        <v>0.033530448830592</v>
      </c>
      <c r="BC41" s="214">
        <f t="shared" si="7"/>
        <v>0</v>
      </c>
      <c r="BD41" s="214">
        <f t="shared" si="8"/>
        <v>0</v>
      </c>
      <c r="BE41" s="214">
        <f t="shared" si="9"/>
        <v>0</v>
      </c>
      <c r="BF41" s="149">
        <f t="shared" si="10"/>
        <v>0.033530448830592</v>
      </c>
      <c r="BH41" s="214">
        <f t="shared" si="11"/>
        <v>0</v>
      </c>
      <c r="BI41" s="217">
        <f t="shared" si="12"/>
        <v>0</v>
      </c>
      <c r="BJ41" s="217">
        <f t="shared" si="13"/>
        <v>0</v>
      </c>
      <c r="BK41" s="212">
        <f t="shared" si="14"/>
        <v>0</v>
      </c>
      <c r="BL41" s="217">
        <f t="shared" si="15"/>
        <v>0</v>
      </c>
      <c r="BM41" s="217">
        <f t="shared" si="16"/>
        <v>0.033530448830592</v>
      </c>
      <c r="BN41" s="217">
        <f t="shared" si="17"/>
        <v>0</v>
      </c>
      <c r="BO41" s="217">
        <f t="shared" si="18"/>
        <v>0</v>
      </c>
      <c r="BP41" s="212">
        <f t="shared" si="19"/>
        <v>0</v>
      </c>
      <c r="BQ41" s="214">
        <f t="shared" si="20"/>
        <v>0.033530448830592</v>
      </c>
      <c r="BR41" s="32" t="s">
        <v>641</v>
      </c>
      <c r="BS41" s="290">
        <f>SUM(BQ37:BQ41)/SUM(I37:I41)</f>
        <v>12.39172092722372</v>
      </c>
      <c r="BT41" s="292">
        <f>BS41*4.44</f>
        <v>55.01924091687332</v>
      </c>
      <c r="BU41" s="290">
        <f>4.44*SUM(BI37:BI41)/SUM($I37:$I41)</f>
        <v>7.242150013584906</v>
      </c>
      <c r="BV41" s="299">
        <f>100*SUM($I37:$I41)</f>
        <v>0.40346992000000004</v>
      </c>
    </row>
    <row r="42" spans="1:70" ht="15">
      <c r="A42" s="32">
        <v>72013</v>
      </c>
      <c r="B42" s="32" t="s">
        <v>531</v>
      </c>
      <c r="C42" s="32" t="s">
        <v>530</v>
      </c>
      <c r="D42" s="48">
        <v>9</v>
      </c>
      <c r="E42" s="48">
        <v>0</v>
      </c>
      <c r="F42" s="32" t="s">
        <v>350</v>
      </c>
      <c r="H42" s="49">
        <v>0.002123</v>
      </c>
      <c r="I42" s="50">
        <v>0.00127084787644672</v>
      </c>
      <c r="J42" s="90">
        <v>0.59860945664</v>
      </c>
      <c r="K42" s="32">
        <v>2</v>
      </c>
      <c r="L42" s="32">
        <v>35.4</v>
      </c>
      <c r="M42" s="32">
        <v>719.2</v>
      </c>
      <c r="N42" s="32">
        <v>1</v>
      </c>
      <c r="O42" s="32">
        <f t="shared" si="0"/>
        <v>0.00127084787644672</v>
      </c>
      <c r="P42" s="32">
        <v>290.4</v>
      </c>
      <c r="Q42" s="32">
        <v>16</v>
      </c>
      <c r="R42" s="32">
        <v>0</v>
      </c>
      <c r="S42" s="32">
        <v>95.6</v>
      </c>
      <c r="T42" s="32">
        <v>1.6</v>
      </c>
      <c r="U42" s="32">
        <v>122.5</v>
      </c>
      <c r="V42" s="32">
        <v>1482.2</v>
      </c>
      <c r="W42" s="32">
        <v>1</v>
      </c>
      <c r="X42" s="32">
        <v>35.4</v>
      </c>
      <c r="Y42" s="32">
        <v>0</v>
      </c>
      <c r="Z42" s="32">
        <v>198.9</v>
      </c>
      <c r="AA42" s="32">
        <v>91.3</v>
      </c>
      <c r="AB42" s="32">
        <v>0</v>
      </c>
      <c r="AC42" s="32">
        <v>15.1</v>
      </c>
      <c r="AD42" s="32">
        <v>24.6</v>
      </c>
      <c r="AE42" s="32">
        <v>1158.7</v>
      </c>
      <c r="AF42" s="32">
        <v>2605.5</v>
      </c>
      <c r="AG42" s="98">
        <v>2518.3</v>
      </c>
      <c r="AH42" s="32">
        <v>2640.9</v>
      </c>
      <c r="AI42" s="32">
        <v>1122.8</v>
      </c>
      <c r="AJ42" s="32">
        <v>1123.3</v>
      </c>
      <c r="AL42" s="99">
        <v>0.9794308540793903</v>
      </c>
      <c r="AM42" s="32">
        <v>323.1713076122253</v>
      </c>
      <c r="AN42" s="32">
        <v>0.6861315719861687</v>
      </c>
      <c r="AO42" s="101">
        <v>0.0007524976218313907</v>
      </c>
      <c r="AQ42" s="177">
        <v>0.9649200000000002</v>
      </c>
      <c r="AR42" s="32">
        <v>452.8035770999999</v>
      </c>
      <c r="AS42" s="32">
        <v>0.6432865730719846</v>
      </c>
      <c r="AT42" s="101">
        <v>0.0013772734896644937</v>
      </c>
      <c r="AW42" s="149">
        <f t="shared" si="1"/>
        <v>0.002051453476075353</v>
      </c>
      <c r="AX42" s="149">
        <f t="shared" si="2"/>
        <v>0.041678116948965935</v>
      </c>
      <c r="AY42" s="149">
        <f t="shared" si="3"/>
        <v>0.01682887258339781</v>
      </c>
      <c r="AZ42" s="214">
        <f t="shared" si="4"/>
        <v>0.0009272106106555268</v>
      </c>
      <c r="BA42" s="214">
        <f t="shared" si="5"/>
        <v>0</v>
      </c>
      <c r="BB42" s="214">
        <f t="shared" si="6"/>
        <v>0.08589447294460137</v>
      </c>
      <c r="BC42" s="214">
        <f t="shared" si="7"/>
        <v>0.011526386903711518</v>
      </c>
      <c r="BD42" s="214">
        <f t="shared" si="8"/>
        <v>0</v>
      </c>
      <c r="BE42" s="214">
        <f t="shared" si="9"/>
        <v>0.0008750550138061535</v>
      </c>
      <c r="BF42" s="149">
        <f t="shared" si="10"/>
        <v>0.15978156848121366</v>
      </c>
      <c r="BH42" s="214">
        <f t="shared" si="11"/>
        <v>0.002051453476075353</v>
      </c>
      <c r="BI42" s="217">
        <f t="shared" si="12"/>
        <v>0.07640988107310422</v>
      </c>
      <c r="BJ42" s="217">
        <f t="shared" si="13"/>
        <v>0.0448769935557275</v>
      </c>
      <c r="BK42" s="212">
        <f t="shared" si="14"/>
        <v>0.0009272106106555268</v>
      </c>
      <c r="BL42" s="217">
        <f t="shared" si="15"/>
        <v>0</v>
      </c>
      <c r="BM42" s="217">
        <f t="shared" si="16"/>
        <v>0.08589447294460137</v>
      </c>
      <c r="BN42" s="217">
        <f t="shared" si="17"/>
        <v>0.030737031743230718</v>
      </c>
      <c r="BO42" s="217">
        <f t="shared" si="18"/>
        <v>0</v>
      </c>
      <c r="BP42" s="212">
        <f t="shared" si="19"/>
        <v>0.0008750550138061535</v>
      </c>
      <c r="BQ42" s="214">
        <f t="shared" si="20"/>
        <v>0.24177209841720085</v>
      </c>
      <c r="BR42" s="240"/>
    </row>
    <row r="43" spans="1:70" ht="15">
      <c r="A43" s="32">
        <v>1014</v>
      </c>
      <c r="B43" s="32" t="s">
        <v>546</v>
      </c>
      <c r="C43" s="32" t="s">
        <v>529</v>
      </c>
      <c r="D43" s="48">
        <v>9</v>
      </c>
      <c r="E43" s="48">
        <v>0</v>
      </c>
      <c r="F43" s="32" t="s">
        <v>215</v>
      </c>
      <c r="H43" s="49">
        <v>0.000848</v>
      </c>
      <c r="I43" s="50">
        <v>0.00050762081923072</v>
      </c>
      <c r="J43" s="90">
        <v>0.59860945664</v>
      </c>
      <c r="K43" s="32">
        <v>10</v>
      </c>
      <c r="L43" s="32">
        <v>1862.7</v>
      </c>
      <c r="M43" s="32">
        <v>5115.1</v>
      </c>
      <c r="N43" s="32">
        <v>1</v>
      </c>
      <c r="O43" s="32">
        <f t="shared" si="0"/>
        <v>0.00050762081923072</v>
      </c>
      <c r="P43" s="32">
        <v>781.4</v>
      </c>
      <c r="Q43" s="32">
        <v>260.5</v>
      </c>
      <c r="R43" s="32">
        <v>0</v>
      </c>
      <c r="S43" s="32">
        <v>418.7</v>
      </c>
      <c r="T43" s="32">
        <v>5.7</v>
      </c>
      <c r="U43" s="32">
        <v>1456.2</v>
      </c>
      <c r="V43" s="32">
        <v>1546.6</v>
      </c>
      <c r="W43" s="32">
        <v>1</v>
      </c>
      <c r="X43" s="32">
        <v>0</v>
      </c>
      <c r="Y43" s="32">
        <v>0</v>
      </c>
      <c r="Z43" s="32">
        <v>607.1</v>
      </c>
      <c r="AA43" s="32">
        <v>174.3</v>
      </c>
      <c r="AB43" s="32">
        <v>0</v>
      </c>
      <c r="AC43" s="32">
        <v>260.2</v>
      </c>
      <c r="AD43" s="32">
        <v>2.2</v>
      </c>
      <c r="AE43" s="32">
        <v>8444.2</v>
      </c>
      <c r="AF43" s="32">
        <v>8128.1</v>
      </c>
      <c r="AG43" s="98">
        <v>8534.6</v>
      </c>
      <c r="AH43" s="32">
        <v>9990.8</v>
      </c>
      <c r="AI43" s="32">
        <v>6581.4</v>
      </c>
      <c r="AJ43" s="32">
        <v>6581.5</v>
      </c>
      <c r="AL43" s="99">
        <v>0.9965518594865943</v>
      </c>
      <c r="AM43" s="32">
        <v>406.2692210696328</v>
      </c>
      <c r="AN43" s="32">
        <v>0.8625584410995477</v>
      </c>
      <c r="AO43" s="101">
        <v>0.00014044715587891774</v>
      </c>
      <c r="AQ43" s="107">
        <v>0.9940629999999999</v>
      </c>
      <c r="AR43" s="32">
        <v>593.8884235999999</v>
      </c>
      <c r="AS43" s="32">
        <v>0.8437222410025151</v>
      </c>
      <c r="AT43" s="101">
        <v>0.0002629778801941671</v>
      </c>
      <c r="AW43" s="149">
        <f t="shared" si="1"/>
        <v>0.04311686567913643</v>
      </c>
      <c r="AX43" s="149">
        <f t="shared" si="2"/>
        <v>0.11840182511158576</v>
      </c>
      <c r="AY43" s="149">
        <f t="shared" si="3"/>
        <v>0.018087463811497936</v>
      </c>
      <c r="AZ43" s="214">
        <f t="shared" si="4"/>
        <v>0.006029926187477877</v>
      </c>
      <c r="BA43" s="214">
        <f t="shared" si="5"/>
        <v>0</v>
      </c>
      <c r="BB43" s="214">
        <f t="shared" si="6"/>
        <v>0.03579993797141376</v>
      </c>
      <c r="BC43" s="214">
        <f t="shared" si="7"/>
        <v>0.014052852930586638</v>
      </c>
      <c r="BD43" s="214">
        <f t="shared" si="8"/>
        <v>0</v>
      </c>
      <c r="BE43" s="214">
        <f t="shared" si="9"/>
        <v>0.0060229819346708</v>
      </c>
      <c r="BF43" s="149">
        <f t="shared" si="10"/>
        <v>0.2415118536263692</v>
      </c>
      <c r="BH43" s="214">
        <f t="shared" si="11"/>
        <v>0.04311686567913643</v>
      </c>
      <c r="BI43" s="217">
        <f t="shared" si="12"/>
        <v>0.2170700127045739</v>
      </c>
      <c r="BJ43" s="217">
        <f t="shared" si="13"/>
        <v>0.04823323683066117</v>
      </c>
      <c r="BK43" s="212">
        <f t="shared" si="14"/>
        <v>0.006029926187477877</v>
      </c>
      <c r="BL43" s="217">
        <f t="shared" si="15"/>
        <v>0</v>
      </c>
      <c r="BM43" s="217">
        <f t="shared" si="16"/>
        <v>0.03579993797141376</v>
      </c>
      <c r="BN43" s="217">
        <f t="shared" si="17"/>
        <v>0.03747427448156437</v>
      </c>
      <c r="BO43" s="217">
        <f t="shared" si="18"/>
        <v>0</v>
      </c>
      <c r="BP43" s="212">
        <f t="shared" si="19"/>
        <v>0.0060229819346708</v>
      </c>
      <c r="BQ43" s="214">
        <f t="shared" si="20"/>
        <v>0.3937472357894984</v>
      </c>
      <c r="BR43" s="240"/>
    </row>
    <row r="44" spans="1:70" ht="15">
      <c r="A44" s="32">
        <v>1043</v>
      </c>
      <c r="B44" s="32" t="s">
        <v>546</v>
      </c>
      <c r="C44" s="32" t="s">
        <v>529</v>
      </c>
      <c r="D44" s="48">
        <v>9</v>
      </c>
      <c r="E44" s="48">
        <v>0</v>
      </c>
      <c r="F44" s="32" t="s">
        <v>215</v>
      </c>
      <c r="H44" s="49">
        <v>0.002108</v>
      </c>
      <c r="I44" s="50">
        <v>0.00126186873459712</v>
      </c>
      <c r="J44" s="90">
        <v>0.59860945664</v>
      </c>
      <c r="K44" s="32">
        <v>10</v>
      </c>
      <c r="L44" s="32">
        <v>7850.7</v>
      </c>
      <c r="M44" s="32">
        <v>11851.8</v>
      </c>
      <c r="N44" s="32">
        <v>1</v>
      </c>
      <c r="O44" s="32">
        <f t="shared" si="0"/>
        <v>0.00126186873459712</v>
      </c>
      <c r="P44" s="32">
        <v>717.2</v>
      </c>
      <c r="Q44" s="32">
        <v>315.5</v>
      </c>
      <c r="R44" s="32">
        <v>0</v>
      </c>
      <c r="S44" s="32">
        <v>903.5</v>
      </c>
      <c r="T44" s="32">
        <v>133.4</v>
      </c>
      <c r="U44" s="32">
        <v>3080.4</v>
      </c>
      <c r="V44" s="32">
        <v>14038.1</v>
      </c>
      <c r="W44" s="32">
        <v>1</v>
      </c>
      <c r="X44" s="32">
        <v>0</v>
      </c>
      <c r="Y44" s="32">
        <v>0</v>
      </c>
      <c r="Z44" s="32">
        <v>432.1</v>
      </c>
      <c r="AA44" s="32">
        <v>285</v>
      </c>
      <c r="AB44" s="32">
        <v>0</v>
      </c>
      <c r="AC44" s="32">
        <v>306.9</v>
      </c>
      <c r="AD44" s="32">
        <v>26.4</v>
      </c>
      <c r="AE44" s="32">
        <v>21780.1</v>
      </c>
      <c r="AF44" s="32">
        <v>27959.7</v>
      </c>
      <c r="AG44" s="98">
        <v>32737.8</v>
      </c>
      <c r="AH44" s="32">
        <v>35810.4</v>
      </c>
      <c r="AI44" s="32">
        <v>13921.4</v>
      </c>
      <c r="AJ44" s="32">
        <v>13929.4</v>
      </c>
      <c r="AL44" s="99">
        <v>0.9999752159396529</v>
      </c>
      <c r="AM44" s="32">
        <v>471.0048637753208</v>
      </c>
      <c r="AN44" s="32">
        <v>0.9999999999476031</v>
      </c>
      <c r="AO44" s="101">
        <v>0.00010902088528382991</v>
      </c>
      <c r="AQ44" s="107">
        <v>0.9999749999999998</v>
      </c>
      <c r="AR44" s="32">
        <v>703.8909187999999</v>
      </c>
      <c r="AS44" s="32">
        <v>0.9999999997158648</v>
      </c>
      <c r="AT44" s="101">
        <v>0.00020212469782246228</v>
      </c>
      <c r="AW44" s="149">
        <f t="shared" si="1"/>
        <v>0.4517388110863934</v>
      </c>
      <c r="AX44" s="149">
        <f t="shared" si="2"/>
        <v>0.6819669636126355</v>
      </c>
      <c r="AY44" s="149">
        <f t="shared" si="3"/>
        <v>0.04126855889425929</v>
      </c>
      <c r="AZ44" s="214">
        <f t="shared" si="4"/>
        <v>0.018154253110901845</v>
      </c>
      <c r="BA44" s="214">
        <f t="shared" si="5"/>
        <v>0</v>
      </c>
      <c r="BB44" s="214">
        <f t="shared" si="6"/>
        <v>0.8077693204315411</v>
      </c>
      <c r="BC44" s="214">
        <f t="shared" si="7"/>
        <v>0.024863558698005352</v>
      </c>
      <c r="BD44" s="214">
        <f t="shared" si="8"/>
        <v>0</v>
      </c>
      <c r="BE44" s="214">
        <f t="shared" si="9"/>
        <v>0.01765939866794224</v>
      </c>
      <c r="BF44" s="149">
        <f t="shared" si="10"/>
        <v>2.043420864501679</v>
      </c>
      <c r="BH44" s="214">
        <f t="shared" si="11"/>
        <v>0.4517388110863934</v>
      </c>
      <c r="BI44" s="217">
        <f t="shared" si="12"/>
        <v>1.2502727666231652</v>
      </c>
      <c r="BJ44" s="217">
        <f t="shared" si="13"/>
        <v>0.11004949038469145</v>
      </c>
      <c r="BK44" s="212">
        <f t="shared" si="14"/>
        <v>0.018154253110901845</v>
      </c>
      <c r="BL44" s="217">
        <f t="shared" si="15"/>
        <v>0</v>
      </c>
      <c r="BM44" s="217">
        <f t="shared" si="16"/>
        <v>0.8077693204315411</v>
      </c>
      <c r="BN44" s="217">
        <f t="shared" si="17"/>
        <v>0.06630282319468093</v>
      </c>
      <c r="BO44" s="217">
        <f t="shared" si="18"/>
        <v>0</v>
      </c>
      <c r="BP44" s="212">
        <f t="shared" si="19"/>
        <v>0.01765939866794224</v>
      </c>
      <c r="BQ44" s="214">
        <f t="shared" si="20"/>
        <v>2.721946863499316</v>
      </c>
      <c r="BR44" s="240"/>
    </row>
    <row r="45" spans="1:70" ht="15">
      <c r="A45" s="32">
        <v>1073</v>
      </c>
      <c r="B45" s="32" t="s">
        <v>546</v>
      </c>
      <c r="C45" s="32" t="s">
        <v>529</v>
      </c>
      <c r="D45" s="48">
        <v>9</v>
      </c>
      <c r="E45" s="48">
        <v>0</v>
      </c>
      <c r="F45" s="32" t="s">
        <v>215</v>
      </c>
      <c r="H45" s="49">
        <v>0.001488</v>
      </c>
      <c r="I45" s="50">
        <v>0.00089073087148032</v>
      </c>
      <c r="J45" s="90">
        <v>0.5986094566400001</v>
      </c>
      <c r="K45" s="32">
        <v>10</v>
      </c>
      <c r="L45" s="32">
        <v>530.8</v>
      </c>
      <c r="M45" s="32">
        <v>4624.6</v>
      </c>
      <c r="N45" s="32">
        <v>1</v>
      </c>
      <c r="O45" s="32">
        <f t="shared" si="0"/>
        <v>0.00089073087148032</v>
      </c>
      <c r="P45" s="32">
        <v>196.4</v>
      </c>
      <c r="Q45" s="32">
        <v>1108.4</v>
      </c>
      <c r="R45" s="32">
        <v>0</v>
      </c>
      <c r="S45" s="32">
        <v>84.2</v>
      </c>
      <c r="T45" s="32">
        <v>1.4</v>
      </c>
      <c r="U45" s="32">
        <v>1330.9</v>
      </c>
      <c r="V45" s="32">
        <v>2210.3</v>
      </c>
      <c r="W45" s="32">
        <v>1</v>
      </c>
      <c r="X45" s="32">
        <v>0</v>
      </c>
      <c r="Y45" s="32">
        <v>0</v>
      </c>
      <c r="Z45" s="32">
        <v>124.6</v>
      </c>
      <c r="AA45" s="32">
        <v>71.7</v>
      </c>
      <c r="AB45" s="32">
        <v>0</v>
      </c>
      <c r="AC45" s="32">
        <v>1108.3</v>
      </c>
      <c r="AD45" s="32">
        <v>12</v>
      </c>
      <c r="AE45" s="32">
        <v>6546</v>
      </c>
      <c r="AF45" s="32">
        <v>8225.4</v>
      </c>
      <c r="AG45" s="98">
        <v>7425.3</v>
      </c>
      <c r="AH45" s="32">
        <v>8756.2</v>
      </c>
      <c r="AI45" s="32">
        <v>6015</v>
      </c>
      <c r="AJ45" s="32">
        <v>6015.2</v>
      </c>
      <c r="AL45" s="99">
        <v>0.9960442386673636</v>
      </c>
      <c r="AM45" s="32">
        <v>401.9368804258263</v>
      </c>
      <c r="AN45" s="32">
        <v>0.8533603606193297</v>
      </c>
      <c r="AO45" s="101">
        <v>0.0002659002885818154</v>
      </c>
      <c r="AP45" s="32">
        <v>0.19995631354351884</v>
      </c>
      <c r="AQ45" s="107">
        <v>0.993215</v>
      </c>
      <c r="AR45" s="32">
        <v>586.6510827999999</v>
      </c>
      <c r="AS45" s="32">
        <v>0.8334403342401976</v>
      </c>
      <c r="AT45" s="101">
        <v>0.0004966321238482371</v>
      </c>
      <c r="AW45" s="149">
        <f t="shared" si="1"/>
        <v>0.021559677564127976</v>
      </c>
      <c r="AX45" s="149">
        <f t="shared" si="2"/>
        <v>0.1878388938641037</v>
      </c>
      <c r="AY45" s="149">
        <f t="shared" si="3"/>
        <v>0.007977243168038311</v>
      </c>
      <c r="AZ45" s="214">
        <f t="shared" si="4"/>
        <v>0.04502024606646468</v>
      </c>
      <c r="BA45" s="214">
        <f t="shared" si="5"/>
        <v>0</v>
      </c>
      <c r="BB45" s="214">
        <f t="shared" si="6"/>
        <v>0.08977647950262259</v>
      </c>
      <c r="BC45" s="214">
        <f t="shared" si="7"/>
        <v>0.005060919036342023</v>
      </c>
      <c r="BD45" s="214">
        <f t="shared" si="8"/>
        <v>0</v>
      </c>
      <c r="BE45" s="214">
        <f t="shared" si="9"/>
        <v>0.04501618433369073</v>
      </c>
      <c r="BF45" s="149">
        <f t="shared" si="10"/>
        <v>0.40224964353539006</v>
      </c>
      <c r="BH45" s="214">
        <f t="shared" si="11"/>
        <v>0.021559677564127976</v>
      </c>
      <c r="BI45" s="217">
        <f t="shared" si="12"/>
        <v>0.3443713054175235</v>
      </c>
      <c r="BJ45" s="217">
        <f t="shared" si="13"/>
        <v>0.021272648448102165</v>
      </c>
      <c r="BK45" s="212">
        <f t="shared" si="14"/>
        <v>0.04502024606646468</v>
      </c>
      <c r="BL45" s="217">
        <f t="shared" si="15"/>
        <v>0</v>
      </c>
      <c r="BM45" s="217">
        <f t="shared" si="16"/>
        <v>0.08977647950262259</v>
      </c>
      <c r="BN45" s="217">
        <f t="shared" si="17"/>
        <v>0.013495784096912062</v>
      </c>
      <c r="BO45" s="217">
        <f t="shared" si="18"/>
        <v>0</v>
      </c>
      <c r="BP45" s="212">
        <f t="shared" si="19"/>
        <v>0.04501618433369073</v>
      </c>
      <c r="BQ45" s="214">
        <f t="shared" si="20"/>
        <v>0.5805123254294436</v>
      </c>
      <c r="BR45" s="240"/>
    </row>
    <row r="46" spans="1:70" ht="15">
      <c r="A46" s="32">
        <v>71009</v>
      </c>
      <c r="B46" s="32" t="s">
        <v>294</v>
      </c>
      <c r="C46" s="32" t="s">
        <v>530</v>
      </c>
      <c r="D46" s="48">
        <v>9</v>
      </c>
      <c r="E46" s="48">
        <v>0</v>
      </c>
      <c r="F46" s="32" t="s">
        <v>215</v>
      </c>
      <c r="H46" s="49">
        <v>0.001337</v>
      </c>
      <c r="I46" s="50">
        <v>0.0008003408435276801</v>
      </c>
      <c r="J46" s="90">
        <v>0.59860945664</v>
      </c>
      <c r="K46" s="32">
        <v>10</v>
      </c>
      <c r="L46" s="32">
        <v>12.6</v>
      </c>
      <c r="M46" s="32">
        <v>269.1</v>
      </c>
      <c r="N46" s="32">
        <v>1</v>
      </c>
      <c r="O46" s="32">
        <f t="shared" si="0"/>
        <v>0.0008003408435276801</v>
      </c>
      <c r="P46" s="32">
        <v>117.9</v>
      </c>
      <c r="Q46" s="32">
        <v>73.4</v>
      </c>
      <c r="R46" s="32">
        <v>0</v>
      </c>
      <c r="S46" s="32">
        <v>77.9</v>
      </c>
      <c r="T46" s="32">
        <v>2.7</v>
      </c>
      <c r="U46" s="32">
        <v>119.8</v>
      </c>
      <c r="V46" s="32">
        <v>577.1</v>
      </c>
      <c r="W46" s="32">
        <v>1</v>
      </c>
      <c r="X46" s="32">
        <v>12.6</v>
      </c>
      <c r="Y46" s="32">
        <v>0</v>
      </c>
      <c r="Z46" s="32">
        <v>103.2</v>
      </c>
      <c r="AA46" s="32">
        <v>14.7</v>
      </c>
      <c r="AB46" s="32">
        <v>0</v>
      </c>
      <c r="AC46" s="32">
        <v>73.4</v>
      </c>
      <c r="AD46" s="32">
        <v>2.8</v>
      </c>
      <c r="AE46" s="32">
        <v>554.5</v>
      </c>
      <c r="AF46" s="32">
        <v>1118.9</v>
      </c>
      <c r="AG46" s="98">
        <v>1011.7</v>
      </c>
      <c r="AH46" s="32">
        <v>1131.5</v>
      </c>
      <c r="AI46" s="32">
        <v>541</v>
      </c>
      <c r="AJ46" s="32">
        <v>541.9</v>
      </c>
      <c r="AL46" s="99">
        <v>0.8943979846429864</v>
      </c>
      <c r="AM46" s="32">
        <v>190.52952696449938</v>
      </c>
      <c r="AN46" s="32">
        <v>0.4045171114101335</v>
      </c>
      <c r="AO46" s="101">
        <v>0.00078487866372955</v>
      </c>
      <c r="AQ46" s="107">
        <v>0.8226670000000004</v>
      </c>
      <c r="AR46" s="32">
        <v>230.20377569999985</v>
      </c>
      <c r="AS46" s="32">
        <v>0.3270446733807058</v>
      </c>
      <c r="AT46" s="101">
        <v>0.0013260757991633923</v>
      </c>
      <c r="AW46" s="149">
        <f t="shared" si="1"/>
        <v>0.0004598438350572639</v>
      </c>
      <c r="AX46" s="149">
        <f t="shared" si="2"/>
        <v>0.009820950477294423</v>
      </c>
      <c r="AY46" s="149">
        <f t="shared" si="3"/>
        <v>0.004302824456607255</v>
      </c>
      <c r="AZ46" s="214">
        <f t="shared" si="4"/>
        <v>0.0026787728169208867</v>
      </c>
      <c r="BA46" s="214">
        <f t="shared" si="5"/>
        <v>0</v>
      </c>
      <c r="BB46" s="214">
        <f t="shared" si="6"/>
        <v>0.02106157755647198</v>
      </c>
      <c r="BC46" s="214">
        <f t="shared" si="7"/>
        <v>0.00376633998237378</v>
      </c>
      <c r="BD46" s="214">
        <f t="shared" si="8"/>
        <v>0</v>
      </c>
      <c r="BE46" s="214">
        <f t="shared" si="9"/>
        <v>0.0026787728169208867</v>
      </c>
      <c r="BF46" s="149">
        <f t="shared" si="10"/>
        <v>0.04476908194164648</v>
      </c>
      <c r="BH46" s="214">
        <f t="shared" si="11"/>
        <v>0.0004598438350572639</v>
      </c>
      <c r="BI46" s="217">
        <f t="shared" si="12"/>
        <v>0.018005075875039776</v>
      </c>
      <c r="BJ46" s="217">
        <f t="shared" si="13"/>
        <v>0.01147419855095268</v>
      </c>
      <c r="BK46" s="212">
        <f t="shared" si="14"/>
        <v>0.0026787728169208867</v>
      </c>
      <c r="BL46" s="217">
        <f t="shared" si="15"/>
        <v>0</v>
      </c>
      <c r="BM46" s="217">
        <f t="shared" si="16"/>
        <v>0.02106157755647198</v>
      </c>
      <c r="BN46" s="217">
        <f t="shared" si="17"/>
        <v>0.010043573286330081</v>
      </c>
      <c r="BO46" s="217">
        <f t="shared" si="18"/>
        <v>0</v>
      </c>
      <c r="BP46" s="212">
        <f t="shared" si="19"/>
        <v>0.0026787728169208867</v>
      </c>
      <c r="BQ46" s="214">
        <f t="shared" si="20"/>
        <v>0.06640181473769356</v>
      </c>
      <c r="BR46" s="240"/>
    </row>
    <row r="47" spans="1:70" ht="15">
      <c r="A47" s="32">
        <v>71010</v>
      </c>
      <c r="B47" s="32" t="s">
        <v>294</v>
      </c>
      <c r="C47" s="32" t="s">
        <v>530</v>
      </c>
      <c r="D47" s="48">
        <v>9</v>
      </c>
      <c r="E47" s="48">
        <v>0</v>
      </c>
      <c r="F47" s="32" t="s">
        <v>215</v>
      </c>
      <c r="H47" s="49">
        <v>0.001337</v>
      </c>
      <c r="I47" s="50">
        <v>0.0008003408435276801</v>
      </c>
      <c r="J47" s="90">
        <v>0.59860945664</v>
      </c>
      <c r="K47" s="32">
        <v>10</v>
      </c>
      <c r="L47" s="32">
        <v>48.8</v>
      </c>
      <c r="M47" s="32">
        <v>509.8</v>
      </c>
      <c r="N47" s="32">
        <v>1</v>
      </c>
      <c r="O47" s="32">
        <f t="shared" si="0"/>
        <v>0.0008003408435276801</v>
      </c>
      <c r="P47" s="32">
        <v>225.2</v>
      </c>
      <c r="Q47" s="32">
        <v>98.4</v>
      </c>
      <c r="R47" s="32">
        <v>0</v>
      </c>
      <c r="S47" s="32">
        <v>100.5</v>
      </c>
      <c r="T47" s="32">
        <v>34.3</v>
      </c>
      <c r="U47" s="32">
        <v>230.1</v>
      </c>
      <c r="V47" s="32">
        <v>476.3</v>
      </c>
      <c r="W47" s="32">
        <v>1</v>
      </c>
      <c r="X47" s="32">
        <v>11.7</v>
      </c>
      <c r="Y47" s="32">
        <v>0</v>
      </c>
      <c r="Z47" s="32">
        <v>194.9</v>
      </c>
      <c r="AA47" s="32">
        <v>30.1</v>
      </c>
      <c r="AB47" s="32">
        <v>0</v>
      </c>
      <c r="AC47" s="32">
        <v>95.4</v>
      </c>
      <c r="AD47" s="32">
        <v>12.6</v>
      </c>
      <c r="AE47" s="32">
        <v>1017.3</v>
      </c>
      <c r="AF47" s="32">
        <v>1444.9</v>
      </c>
      <c r="AG47" s="98">
        <v>1263.6</v>
      </c>
      <c r="AH47" s="32">
        <v>1493.7</v>
      </c>
      <c r="AI47" s="32">
        <v>968.2</v>
      </c>
      <c r="AJ47" s="32">
        <v>968.5</v>
      </c>
      <c r="AL47" s="99">
        <v>0.9246186603637099</v>
      </c>
      <c r="AM47" s="32">
        <v>223.74380413442898</v>
      </c>
      <c r="AN47" s="32">
        <v>0.475035018384515</v>
      </c>
      <c r="AO47" s="101">
        <v>0.000720718196312033</v>
      </c>
      <c r="AQ47" s="107">
        <v>0.8718220000000003</v>
      </c>
      <c r="AR47" s="32">
        <v>284.15783029999983</v>
      </c>
      <c r="AS47" s="32">
        <v>0.40369583216629024</v>
      </c>
      <c r="AT47" s="101">
        <v>0.0012531907842237276</v>
      </c>
      <c r="AW47" s="149">
        <f t="shared" si="1"/>
        <v>0.001780982472285276</v>
      </c>
      <c r="AX47" s="149">
        <f t="shared" si="2"/>
        <v>0.018605427548586757</v>
      </c>
      <c r="AY47" s="149">
        <f t="shared" si="3"/>
        <v>0.00821879616308697</v>
      </c>
      <c r="AZ47" s="214">
        <f t="shared" si="4"/>
        <v>0.003591161378542442</v>
      </c>
      <c r="BA47" s="214">
        <f t="shared" si="5"/>
        <v>0</v>
      </c>
      <c r="BB47" s="214">
        <f t="shared" si="6"/>
        <v>0.017382826876013873</v>
      </c>
      <c r="BC47" s="214">
        <f t="shared" si="7"/>
        <v>0.007112981226401646</v>
      </c>
      <c r="BD47" s="214">
        <f t="shared" si="8"/>
        <v>0</v>
      </c>
      <c r="BE47" s="214">
        <f t="shared" si="9"/>
        <v>0.003481674751147855</v>
      </c>
      <c r="BF47" s="149">
        <f t="shared" si="10"/>
        <v>0.060173850416064815</v>
      </c>
      <c r="BH47" s="214">
        <f t="shared" si="11"/>
        <v>0.001780982472285276</v>
      </c>
      <c r="BI47" s="217">
        <f t="shared" si="12"/>
        <v>0.034109950505742385</v>
      </c>
      <c r="BJ47" s="217">
        <f t="shared" si="13"/>
        <v>0.02191678976823192</v>
      </c>
      <c r="BK47" s="212">
        <f t="shared" si="14"/>
        <v>0.003591161378542442</v>
      </c>
      <c r="BL47" s="217">
        <f t="shared" si="15"/>
        <v>0</v>
      </c>
      <c r="BM47" s="217">
        <f t="shared" si="16"/>
        <v>0.017382826876013873</v>
      </c>
      <c r="BN47" s="217">
        <f t="shared" si="17"/>
        <v>0.018967949937071057</v>
      </c>
      <c r="BO47" s="217">
        <f t="shared" si="18"/>
        <v>0</v>
      </c>
      <c r="BP47" s="212">
        <f t="shared" si="19"/>
        <v>0.003481674751147855</v>
      </c>
      <c r="BQ47" s="214">
        <f t="shared" si="20"/>
        <v>0.10123133568903481</v>
      </c>
      <c r="BR47" s="240"/>
    </row>
    <row r="48" spans="1:70" ht="15">
      <c r="A48" s="32">
        <v>71011</v>
      </c>
      <c r="B48" s="32" t="s">
        <v>294</v>
      </c>
      <c r="C48" s="32" t="s">
        <v>530</v>
      </c>
      <c r="D48" s="48">
        <v>9</v>
      </c>
      <c r="E48" s="48">
        <v>0</v>
      </c>
      <c r="F48" s="32" t="s">
        <v>215</v>
      </c>
      <c r="H48" s="49">
        <v>0.001337</v>
      </c>
      <c r="I48" s="50">
        <v>0.0014607698047742802</v>
      </c>
      <c r="J48" s="90">
        <v>1.0925727784400001</v>
      </c>
      <c r="K48" s="32">
        <v>10</v>
      </c>
      <c r="L48" s="32">
        <v>0</v>
      </c>
      <c r="M48" s="32">
        <v>0</v>
      </c>
      <c r="N48" s="32">
        <v>0</v>
      </c>
      <c r="O48" s="32">
        <f t="shared" si="0"/>
        <v>0</v>
      </c>
      <c r="P48" s="32">
        <v>22</v>
      </c>
      <c r="Q48" s="32">
        <v>9.1</v>
      </c>
      <c r="R48" s="32">
        <v>0</v>
      </c>
      <c r="S48" s="32">
        <v>7.3</v>
      </c>
      <c r="T48" s="32">
        <v>0.1</v>
      </c>
      <c r="U48" s="32">
        <v>8.5</v>
      </c>
      <c r="V48" s="32">
        <v>0</v>
      </c>
      <c r="W48" s="32">
        <v>0</v>
      </c>
      <c r="X48" s="32">
        <v>0</v>
      </c>
      <c r="Y48" s="32">
        <v>0</v>
      </c>
      <c r="Z48" s="32">
        <v>10.1</v>
      </c>
      <c r="AA48" s="32">
        <v>11.7</v>
      </c>
      <c r="AB48" s="32">
        <v>0</v>
      </c>
      <c r="AC48" s="32">
        <v>9.1</v>
      </c>
      <c r="AD48" s="32">
        <v>0.6</v>
      </c>
      <c r="AE48" s="32">
        <v>38.8</v>
      </c>
      <c r="AF48" s="32">
        <v>38.8</v>
      </c>
      <c r="AG48" s="98">
        <v>30.2</v>
      </c>
      <c r="AH48" s="32">
        <v>38.8</v>
      </c>
      <c r="AI48" s="32">
        <v>38.5</v>
      </c>
      <c r="AJ48" s="32">
        <v>38.8</v>
      </c>
      <c r="AL48" s="99">
        <v>0.1691180905709696</v>
      </c>
      <c r="AM48" s="32">
        <v>1.6530496851884022</v>
      </c>
      <c r="AN48" s="32">
        <v>0.003509623386586358</v>
      </c>
      <c r="AO48" s="101">
        <v>0.0004818346667254064</v>
      </c>
      <c r="AQ48" s="107">
        <v>0.156616</v>
      </c>
      <c r="AR48" s="32">
        <v>1.4678973000000002</v>
      </c>
      <c r="AS48" s="32">
        <v>0.002085404514218488</v>
      </c>
      <c r="AT48" s="101">
        <v>0.000411503937859828</v>
      </c>
      <c r="AW48" s="149">
        <f t="shared" si="1"/>
        <v>0</v>
      </c>
      <c r="AX48" s="149">
        <f t="shared" si="2"/>
        <v>0</v>
      </c>
      <c r="AY48" s="149">
        <f t="shared" si="3"/>
        <v>0.0014654442681495577</v>
      </c>
      <c r="AZ48" s="214">
        <f t="shared" si="4"/>
        <v>0.0006061610381891353</v>
      </c>
      <c r="BA48" s="214">
        <f t="shared" si="5"/>
        <v>0</v>
      </c>
      <c r="BB48" s="214">
        <f t="shared" si="6"/>
        <v>0</v>
      </c>
      <c r="BC48" s="214">
        <f t="shared" si="7"/>
        <v>0.0006727721412868424</v>
      </c>
      <c r="BD48" s="214">
        <f t="shared" si="8"/>
        <v>0</v>
      </c>
      <c r="BE48" s="214">
        <f t="shared" si="9"/>
        <v>0.0006061610381891353</v>
      </c>
      <c r="BF48" s="149">
        <f t="shared" si="10"/>
        <v>0.0033505384858146707</v>
      </c>
      <c r="BH48" s="214">
        <f t="shared" si="11"/>
        <v>0</v>
      </c>
      <c r="BI48" s="217">
        <f t="shared" si="12"/>
        <v>0</v>
      </c>
      <c r="BJ48" s="217">
        <f t="shared" si="13"/>
        <v>0.003907851381732154</v>
      </c>
      <c r="BK48" s="212">
        <f t="shared" si="14"/>
        <v>0.0006061610381891353</v>
      </c>
      <c r="BL48" s="217">
        <f t="shared" si="15"/>
        <v>0</v>
      </c>
      <c r="BM48" s="217">
        <f t="shared" si="16"/>
        <v>0</v>
      </c>
      <c r="BN48" s="217">
        <f t="shared" si="17"/>
        <v>0.00179405904343158</v>
      </c>
      <c r="BO48" s="217">
        <f t="shared" si="18"/>
        <v>0</v>
      </c>
      <c r="BP48" s="212">
        <f t="shared" si="19"/>
        <v>0.0006061610381891353</v>
      </c>
      <c r="BQ48" s="214">
        <f t="shared" si="20"/>
        <v>0.006914232501542004</v>
      </c>
      <c r="BR48" s="240"/>
    </row>
    <row r="49" spans="1:70" ht="15">
      <c r="A49" s="32">
        <v>71015</v>
      </c>
      <c r="B49" s="32" t="s">
        <v>294</v>
      </c>
      <c r="C49" s="32" t="s">
        <v>530</v>
      </c>
      <c r="D49" s="48">
        <v>9</v>
      </c>
      <c r="E49" s="48">
        <v>0</v>
      </c>
      <c r="F49" s="32" t="s">
        <v>215</v>
      </c>
      <c r="H49" s="49">
        <v>0.007628</v>
      </c>
      <c r="I49" s="50">
        <v>0.00456619293524992</v>
      </c>
      <c r="J49" s="90">
        <v>0.59860945664</v>
      </c>
      <c r="K49" s="32">
        <v>10</v>
      </c>
      <c r="L49" s="32">
        <v>1235.4</v>
      </c>
      <c r="M49" s="32">
        <v>430.4</v>
      </c>
      <c r="N49" s="32">
        <v>1</v>
      </c>
      <c r="O49" s="32">
        <f t="shared" si="0"/>
        <v>0.00456619293524992</v>
      </c>
      <c r="P49" s="32">
        <v>74.1</v>
      </c>
      <c r="Q49" s="32">
        <v>4.6</v>
      </c>
      <c r="R49" s="32">
        <v>0</v>
      </c>
      <c r="S49" s="32">
        <v>64.4</v>
      </c>
      <c r="T49" s="32">
        <v>6.3</v>
      </c>
      <c r="U49" s="32">
        <v>278.8</v>
      </c>
      <c r="V49" s="32">
        <v>309.1</v>
      </c>
      <c r="W49" s="32">
        <v>1</v>
      </c>
      <c r="X49" s="32">
        <v>201.5</v>
      </c>
      <c r="Y49" s="32">
        <v>820.4</v>
      </c>
      <c r="Z49" s="32">
        <v>57.7</v>
      </c>
      <c r="AA49" s="32">
        <v>16.4</v>
      </c>
      <c r="AB49" s="32">
        <v>0</v>
      </c>
      <c r="AC49" s="32">
        <v>4.6</v>
      </c>
      <c r="AD49" s="32">
        <v>64.4</v>
      </c>
      <c r="AE49" s="32">
        <v>1815.6</v>
      </c>
      <c r="AF49" s="32">
        <v>889.2</v>
      </c>
      <c r="AG49" s="98">
        <v>1845.9</v>
      </c>
      <c r="AH49" s="32">
        <v>2124.6</v>
      </c>
      <c r="AI49" s="32">
        <v>579.8</v>
      </c>
      <c r="AJ49" s="32">
        <v>580.2</v>
      </c>
      <c r="AL49" s="99">
        <v>0.9559405050565006</v>
      </c>
      <c r="AM49" s="32">
        <v>273.15579680674347</v>
      </c>
      <c r="AN49" s="32">
        <v>0.5799426243775095</v>
      </c>
      <c r="AO49" s="101">
        <v>0.003494620640908142</v>
      </c>
      <c r="AQ49" s="177">
        <v>0.9251010000000003</v>
      </c>
      <c r="AR49" s="32">
        <v>368.0712181999999</v>
      </c>
      <c r="AS49" s="32">
        <v>0.522909456941012</v>
      </c>
      <c r="AT49" s="101">
        <v>0.006230237130462862</v>
      </c>
      <c r="AW49" s="149">
        <f t="shared" si="1"/>
        <v>0.25723300870067345</v>
      </c>
      <c r="AX49" s="149">
        <f t="shared" si="2"/>
        <v>0.08961719843351938</v>
      </c>
      <c r="AY49" s="149">
        <f t="shared" si="3"/>
        <v>0.015428983280492067</v>
      </c>
      <c r="AZ49" s="214">
        <f t="shared" si="4"/>
        <v>0.000957804630098023</v>
      </c>
      <c r="BA49" s="214">
        <f t="shared" si="5"/>
        <v>0</v>
      </c>
      <c r="BB49" s="214">
        <f t="shared" si="6"/>
        <v>0.06436030677463021</v>
      </c>
      <c r="BC49" s="214">
        <f t="shared" si="7"/>
        <v>0.01201420155579477</v>
      </c>
      <c r="BD49" s="214">
        <f t="shared" si="8"/>
        <v>0</v>
      </c>
      <c r="BE49" s="214">
        <f t="shared" si="9"/>
        <v>0.000957804630098023</v>
      </c>
      <c r="BF49" s="149">
        <f t="shared" si="10"/>
        <v>0.44056930800530597</v>
      </c>
      <c r="BH49" s="214">
        <f t="shared" si="11"/>
        <v>0.25723300870067345</v>
      </c>
      <c r="BI49" s="217">
        <f t="shared" si="12"/>
        <v>0.16429819712811888</v>
      </c>
      <c r="BJ49" s="217">
        <f t="shared" si="13"/>
        <v>0.041143955414645515</v>
      </c>
      <c r="BK49" s="212">
        <f t="shared" si="14"/>
        <v>0.000957804630098023</v>
      </c>
      <c r="BL49" s="217">
        <f t="shared" si="15"/>
        <v>0</v>
      </c>
      <c r="BM49" s="217">
        <f t="shared" si="16"/>
        <v>0.06436030677463021</v>
      </c>
      <c r="BN49" s="217">
        <f t="shared" si="17"/>
        <v>0.03203787081545272</v>
      </c>
      <c r="BO49" s="217">
        <f t="shared" si="18"/>
        <v>0</v>
      </c>
      <c r="BP49" s="212">
        <f t="shared" si="19"/>
        <v>0.000957804630098023</v>
      </c>
      <c r="BQ49" s="214">
        <f t="shared" si="20"/>
        <v>0.5609889480937168</v>
      </c>
      <c r="BR49" s="240"/>
    </row>
    <row r="50" spans="1:70" ht="15">
      <c r="A50" s="32">
        <v>72025</v>
      </c>
      <c r="B50" s="32" t="s">
        <v>531</v>
      </c>
      <c r="C50" s="32" t="s">
        <v>530</v>
      </c>
      <c r="D50" s="48">
        <v>9</v>
      </c>
      <c r="E50" s="48">
        <v>0</v>
      </c>
      <c r="F50" s="32" t="s">
        <v>215</v>
      </c>
      <c r="H50" s="49">
        <v>0.002123</v>
      </c>
      <c r="I50" s="50">
        <v>0.00127084787644672</v>
      </c>
      <c r="J50" s="90">
        <v>0.59860945664</v>
      </c>
      <c r="K50" s="32">
        <v>10</v>
      </c>
      <c r="L50" s="32">
        <v>127.5</v>
      </c>
      <c r="M50" s="32">
        <v>398.1</v>
      </c>
      <c r="N50" s="32">
        <v>1</v>
      </c>
      <c r="O50" s="32">
        <f t="shared" si="0"/>
        <v>0.00127084787644672</v>
      </c>
      <c r="P50" s="32">
        <v>198</v>
      </c>
      <c r="Q50" s="32">
        <v>70.4</v>
      </c>
      <c r="R50" s="32">
        <v>0</v>
      </c>
      <c r="S50" s="32">
        <v>52</v>
      </c>
      <c r="T50" s="32">
        <v>9</v>
      </c>
      <c r="U50" s="32">
        <v>4.2</v>
      </c>
      <c r="V50" s="32">
        <v>1794.4</v>
      </c>
      <c r="W50" s="32">
        <v>1</v>
      </c>
      <c r="X50" s="32">
        <v>19.7</v>
      </c>
      <c r="Y50" s="32">
        <v>0</v>
      </c>
      <c r="Z50" s="32">
        <v>134.9</v>
      </c>
      <c r="AA50" s="32">
        <v>63.1</v>
      </c>
      <c r="AB50" s="32">
        <v>0</v>
      </c>
      <c r="AC50" s="32">
        <v>70.4</v>
      </c>
      <c r="AD50" s="32">
        <v>5.1</v>
      </c>
      <c r="AE50" s="32">
        <v>855.5</v>
      </c>
      <c r="AF50" s="32">
        <v>2522.6</v>
      </c>
      <c r="AG50" s="98">
        <v>2645.9</v>
      </c>
      <c r="AH50" s="32">
        <v>2650.1</v>
      </c>
      <c r="AI50" s="32">
        <v>727.5</v>
      </c>
      <c r="AJ50" s="32">
        <v>728</v>
      </c>
      <c r="AL50" s="99">
        <v>0.9807017019558371</v>
      </c>
      <c r="AM50" s="32">
        <v>326.53384400851564</v>
      </c>
      <c r="AN50" s="32">
        <v>0.6932706413562</v>
      </c>
      <c r="AO50" s="101">
        <v>0.0007380199227993911</v>
      </c>
      <c r="AQ50" s="107">
        <v>0.9670430000000002</v>
      </c>
      <c r="AR50" s="32">
        <v>458.42082279999994</v>
      </c>
      <c r="AS50" s="32">
        <v>0.6512668517605921</v>
      </c>
      <c r="AT50" s="101">
        <v>0.0013532205280804318</v>
      </c>
      <c r="AW50" s="149">
        <f t="shared" si="1"/>
        <v>0.00738870955366123</v>
      </c>
      <c r="AX50" s="149">
        <f t="shared" si="2"/>
        <v>0.02307015900637283</v>
      </c>
      <c r="AY50" s="149">
        <f t="shared" si="3"/>
        <v>0.011474231306862145</v>
      </c>
      <c r="AZ50" s="214">
        <f t="shared" si="4"/>
        <v>0.004079726686884318</v>
      </c>
      <c r="BA50" s="214">
        <f t="shared" si="5"/>
        <v>0</v>
      </c>
      <c r="BB50" s="214">
        <f t="shared" si="6"/>
        <v>0.10398666998501735</v>
      </c>
      <c r="BC50" s="214">
        <f t="shared" si="7"/>
        <v>0.007817544461089412</v>
      </c>
      <c r="BD50" s="214">
        <f t="shared" si="8"/>
        <v>0</v>
      </c>
      <c r="BE50" s="214">
        <f t="shared" si="9"/>
        <v>0.004079726686884318</v>
      </c>
      <c r="BF50" s="149">
        <f t="shared" si="10"/>
        <v>0.1618967676867716</v>
      </c>
      <c r="BH50" s="214">
        <f t="shared" si="11"/>
        <v>0.00738870955366123</v>
      </c>
      <c r="BI50" s="217">
        <f t="shared" si="12"/>
        <v>0.04229529151168352</v>
      </c>
      <c r="BJ50" s="217">
        <f t="shared" si="13"/>
        <v>0.03059795015163239</v>
      </c>
      <c r="BK50" s="212">
        <f t="shared" si="14"/>
        <v>0.004079726686884318</v>
      </c>
      <c r="BL50" s="217">
        <f t="shared" si="15"/>
        <v>0</v>
      </c>
      <c r="BM50" s="217">
        <f t="shared" si="16"/>
        <v>0.10398666998501735</v>
      </c>
      <c r="BN50" s="217">
        <f t="shared" si="17"/>
        <v>0.020846785229571764</v>
      </c>
      <c r="BO50" s="217">
        <f t="shared" si="18"/>
        <v>0</v>
      </c>
      <c r="BP50" s="212">
        <f t="shared" si="19"/>
        <v>0.004079726686884318</v>
      </c>
      <c r="BQ50" s="214">
        <f t="shared" si="20"/>
        <v>0.21327485980533487</v>
      </c>
      <c r="BR50" s="240"/>
    </row>
    <row r="51" spans="1:70" ht="15">
      <c r="A51" s="32">
        <v>83030</v>
      </c>
      <c r="B51" s="32" t="s">
        <v>428</v>
      </c>
      <c r="C51" s="32" t="s">
        <v>532</v>
      </c>
      <c r="D51" s="48">
        <v>9</v>
      </c>
      <c r="E51" s="48">
        <v>0</v>
      </c>
      <c r="F51" s="32" t="s">
        <v>215</v>
      </c>
      <c r="H51" s="49">
        <v>0.004167</v>
      </c>
      <c r="I51" s="50">
        <v>0.0024944056058188798</v>
      </c>
      <c r="J51" s="90">
        <v>0.59860945664</v>
      </c>
      <c r="K51" s="32">
        <v>10</v>
      </c>
      <c r="L51" s="32">
        <v>0</v>
      </c>
      <c r="M51" s="32">
        <v>921.3</v>
      </c>
      <c r="N51" s="32">
        <v>1</v>
      </c>
      <c r="O51" s="32">
        <f t="shared" si="0"/>
        <v>0.0024944056058188798</v>
      </c>
      <c r="P51" s="32">
        <v>201</v>
      </c>
      <c r="Q51" s="32">
        <v>0</v>
      </c>
      <c r="R51" s="32">
        <v>0</v>
      </c>
      <c r="S51" s="32">
        <v>51.5</v>
      </c>
      <c r="T51" s="32">
        <v>0.1</v>
      </c>
      <c r="U51" s="32">
        <v>259.5</v>
      </c>
      <c r="V51" s="32">
        <v>356.6</v>
      </c>
      <c r="W51" s="32">
        <v>1</v>
      </c>
      <c r="X51" s="32">
        <v>0</v>
      </c>
      <c r="Y51" s="32">
        <v>0</v>
      </c>
      <c r="Z51" s="32">
        <v>173.2</v>
      </c>
      <c r="AA51" s="32">
        <v>27.8</v>
      </c>
      <c r="AB51" s="32">
        <v>0</v>
      </c>
      <c r="AC51" s="32">
        <v>0</v>
      </c>
      <c r="AD51" s="32">
        <v>0</v>
      </c>
      <c r="AE51" s="32">
        <v>1174.1</v>
      </c>
      <c r="AF51" s="32">
        <v>1530.7</v>
      </c>
      <c r="AG51" s="98">
        <v>1270.3</v>
      </c>
      <c r="AH51" s="32">
        <v>1530.7</v>
      </c>
      <c r="AI51" s="32">
        <v>1173.9</v>
      </c>
      <c r="AJ51" s="32">
        <v>1174.1</v>
      </c>
      <c r="AL51" s="177">
        <v>0.9271130659695288</v>
      </c>
      <c r="AM51" s="32">
        <v>226.91244757550072</v>
      </c>
      <c r="AN51" s="32">
        <v>0.4817624296802447</v>
      </c>
      <c r="AO51" s="101">
        <v>0.00223232908055241</v>
      </c>
      <c r="AQ51" s="107">
        <v>0.8759890000000004</v>
      </c>
      <c r="AR51" s="32">
        <v>289.45117039999985</v>
      </c>
      <c r="AS51" s="32">
        <v>0.4112159463730769</v>
      </c>
      <c r="AT51" s="101">
        <v>0.0038873910558264897</v>
      </c>
      <c r="AW51" s="149">
        <f t="shared" si="1"/>
        <v>0</v>
      </c>
      <c r="AX51" s="149">
        <f t="shared" si="2"/>
        <v>0.10479317233962658</v>
      </c>
      <c r="AY51" s="149">
        <f t="shared" si="3"/>
        <v>0.022862724020693524</v>
      </c>
      <c r="AZ51" s="214">
        <f t="shared" si="4"/>
        <v>0</v>
      </c>
      <c r="BA51" s="214">
        <f t="shared" si="5"/>
        <v>0</v>
      </c>
      <c r="BB51" s="214">
        <f t="shared" si="6"/>
        <v>0.04056142977999657</v>
      </c>
      <c r="BC51" s="214">
        <f t="shared" si="7"/>
        <v>0.019700615922309046</v>
      </c>
      <c r="BD51" s="214">
        <f t="shared" si="8"/>
        <v>0</v>
      </c>
      <c r="BE51" s="214">
        <f t="shared" si="9"/>
        <v>0</v>
      </c>
      <c r="BF51" s="149">
        <f t="shared" si="10"/>
        <v>0.18791794206262571</v>
      </c>
      <c r="BH51" s="214">
        <f t="shared" si="11"/>
        <v>0</v>
      </c>
      <c r="BI51" s="217">
        <f t="shared" si="12"/>
        <v>0.19212081595598207</v>
      </c>
      <c r="BJ51" s="217">
        <f t="shared" si="13"/>
        <v>0.060967264055182734</v>
      </c>
      <c r="BK51" s="212">
        <f t="shared" si="14"/>
        <v>0</v>
      </c>
      <c r="BL51" s="217">
        <f t="shared" si="15"/>
        <v>0</v>
      </c>
      <c r="BM51" s="217">
        <f t="shared" si="16"/>
        <v>0.04056142977999657</v>
      </c>
      <c r="BN51" s="217">
        <f t="shared" si="17"/>
        <v>0.05253497579282412</v>
      </c>
      <c r="BO51" s="217">
        <f t="shared" si="18"/>
        <v>0</v>
      </c>
      <c r="BP51" s="212">
        <f t="shared" si="19"/>
        <v>0</v>
      </c>
      <c r="BQ51" s="214">
        <f t="shared" si="20"/>
        <v>0.34618448558398546</v>
      </c>
      <c r="BR51" s="240"/>
    </row>
    <row r="52" spans="1:70" ht="15">
      <c r="A52" s="32">
        <v>72019</v>
      </c>
      <c r="B52" s="32" t="s">
        <v>531</v>
      </c>
      <c r="C52" s="32" t="s">
        <v>530</v>
      </c>
      <c r="D52" s="48">
        <v>9</v>
      </c>
      <c r="E52" s="48">
        <v>0</v>
      </c>
      <c r="F52" s="32" t="s">
        <v>287</v>
      </c>
      <c r="H52" s="49">
        <v>0.00463</v>
      </c>
      <c r="I52" s="50">
        <v>0.0027715617842431995</v>
      </c>
      <c r="J52" s="90">
        <v>0.59860945664</v>
      </c>
      <c r="K52" s="32">
        <v>11</v>
      </c>
      <c r="L52" s="32">
        <v>0</v>
      </c>
      <c r="M52" s="32">
        <v>59.9</v>
      </c>
      <c r="N52" s="32">
        <v>1</v>
      </c>
      <c r="O52" s="32">
        <f t="shared" si="0"/>
        <v>0.0027715617842431995</v>
      </c>
      <c r="P52" s="32">
        <v>33</v>
      </c>
      <c r="Q52" s="32">
        <v>6.8</v>
      </c>
      <c r="R52" s="32">
        <v>0</v>
      </c>
      <c r="S52" s="32">
        <v>43</v>
      </c>
      <c r="T52" s="32">
        <v>1.2</v>
      </c>
      <c r="U52" s="32">
        <v>69</v>
      </c>
      <c r="V52" s="32">
        <v>604.8</v>
      </c>
      <c r="W52" s="32">
        <v>1</v>
      </c>
      <c r="X52" s="32">
        <v>0</v>
      </c>
      <c r="Y52" s="32">
        <v>0</v>
      </c>
      <c r="Z52" s="32">
        <v>21.6</v>
      </c>
      <c r="AA52" s="32">
        <v>11.2</v>
      </c>
      <c r="AB52" s="32">
        <v>0</v>
      </c>
      <c r="AC52" s="32">
        <v>6.8</v>
      </c>
      <c r="AD52" s="32">
        <v>28.4</v>
      </c>
      <c r="AE52" s="32">
        <v>144.3</v>
      </c>
      <c r="AF52" s="32">
        <v>749.3</v>
      </c>
      <c r="AG52" s="98">
        <v>673.8</v>
      </c>
      <c r="AH52" s="32">
        <v>749.3</v>
      </c>
      <c r="AI52" s="32">
        <v>143.9</v>
      </c>
      <c r="AJ52" s="32">
        <v>144.3</v>
      </c>
      <c r="AL52" s="99">
        <v>0.8323266433091336</v>
      </c>
      <c r="AM52" s="32">
        <v>139.53679076740718</v>
      </c>
      <c r="AN52" s="32">
        <v>0.2962533967094188</v>
      </c>
      <c r="AO52" s="101">
        <v>0.0029748276061547425</v>
      </c>
      <c r="AQ52" s="107">
        <v>0.7196210000000001</v>
      </c>
      <c r="AR52" s="32">
        <v>144.98378799999998</v>
      </c>
      <c r="AS52" s="32">
        <v>0.2059747953645641</v>
      </c>
      <c r="AT52" s="101">
        <v>0.0047554474401728134</v>
      </c>
      <c r="AW52" s="149">
        <f t="shared" si="1"/>
        <v>0</v>
      </c>
      <c r="AX52" s="149">
        <f t="shared" si="2"/>
        <v>0.007570354719953244</v>
      </c>
      <c r="AY52" s="149">
        <f t="shared" si="3"/>
        <v>0.004170646172929167</v>
      </c>
      <c r="AZ52" s="214">
        <f t="shared" si="4"/>
        <v>0.0008594058780581312</v>
      </c>
      <c r="BA52" s="214">
        <f t="shared" si="5"/>
        <v>0</v>
      </c>
      <c r="BB52" s="214">
        <f t="shared" si="6"/>
        <v>0.07643656986022908</v>
      </c>
      <c r="BC52" s="214">
        <f t="shared" si="7"/>
        <v>0.002729877495008182</v>
      </c>
      <c r="BD52" s="214">
        <f t="shared" si="8"/>
        <v>0</v>
      </c>
      <c r="BE52" s="214">
        <f t="shared" si="9"/>
        <v>0.0008594058780581312</v>
      </c>
      <c r="BF52" s="149">
        <f t="shared" si="10"/>
        <v>0.09262626000423593</v>
      </c>
      <c r="BH52" s="214">
        <f t="shared" si="11"/>
        <v>0</v>
      </c>
      <c r="BI52" s="217">
        <f t="shared" si="12"/>
        <v>0.013878983653247615</v>
      </c>
      <c r="BJ52" s="217">
        <f t="shared" si="13"/>
        <v>0.011121723127811112</v>
      </c>
      <c r="BK52" s="212">
        <f t="shared" si="14"/>
        <v>0.0008594058780581312</v>
      </c>
      <c r="BL52" s="217">
        <f t="shared" si="15"/>
        <v>0</v>
      </c>
      <c r="BM52" s="217">
        <f t="shared" si="16"/>
        <v>0.07643656986022908</v>
      </c>
      <c r="BN52" s="217">
        <f t="shared" si="17"/>
        <v>0.007279673320021819</v>
      </c>
      <c r="BO52" s="217">
        <f t="shared" si="18"/>
        <v>0</v>
      </c>
      <c r="BP52" s="212">
        <f t="shared" si="19"/>
        <v>0.0008594058780581312</v>
      </c>
      <c r="BQ52" s="214">
        <f t="shared" si="20"/>
        <v>0.11043576171742589</v>
      </c>
      <c r="BR52" s="240"/>
    </row>
    <row r="53" spans="1:70" ht="15">
      <c r="A53" s="32">
        <v>81007</v>
      </c>
      <c r="B53" s="32" t="s">
        <v>547</v>
      </c>
      <c r="C53" s="32" t="s">
        <v>532</v>
      </c>
      <c r="D53" s="48">
        <v>9</v>
      </c>
      <c r="E53" s="48">
        <v>0</v>
      </c>
      <c r="F53" s="32" t="s">
        <v>287</v>
      </c>
      <c r="H53" s="49">
        <v>0.005</v>
      </c>
      <c r="I53" s="50">
        <v>0.005462863892200001</v>
      </c>
      <c r="J53" s="90">
        <v>1.0925727784400001</v>
      </c>
      <c r="K53" s="32">
        <v>11</v>
      </c>
      <c r="L53" s="32">
        <v>0</v>
      </c>
      <c r="M53" s="32">
        <v>0</v>
      </c>
      <c r="N53" s="32">
        <v>0</v>
      </c>
      <c r="O53" s="32">
        <f t="shared" si="0"/>
        <v>0</v>
      </c>
      <c r="P53" s="32">
        <v>5.1</v>
      </c>
      <c r="Q53" s="32">
        <v>0</v>
      </c>
      <c r="R53" s="32">
        <v>0</v>
      </c>
      <c r="S53" s="32">
        <v>18</v>
      </c>
      <c r="T53" s="32">
        <v>0</v>
      </c>
      <c r="U53" s="32">
        <v>5.1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5.1</v>
      </c>
      <c r="AB53" s="32">
        <v>0</v>
      </c>
      <c r="AC53" s="32">
        <v>0</v>
      </c>
      <c r="AD53" s="32">
        <v>15.3</v>
      </c>
      <c r="AE53" s="32">
        <v>23.1</v>
      </c>
      <c r="AF53" s="32">
        <v>23.1</v>
      </c>
      <c r="AG53" s="98">
        <v>18</v>
      </c>
      <c r="AH53" s="32">
        <v>23.1</v>
      </c>
      <c r="AI53" s="32">
        <v>23.1</v>
      </c>
      <c r="AJ53" s="32">
        <v>23.1</v>
      </c>
      <c r="AL53" s="99">
        <v>0.09537431784358848</v>
      </c>
      <c r="AM53" s="32">
        <v>-0.06581234196296395</v>
      </c>
      <c r="AN53" s="32">
        <v>-0.00013972752092621587</v>
      </c>
      <c r="AO53" s="101">
        <v>0.0010148580578596925</v>
      </c>
      <c r="AQ53" s="107">
        <v>0.09273700000000003</v>
      </c>
      <c r="AR53" s="32">
        <v>0.0024801000000000545</v>
      </c>
      <c r="AS53" s="32">
        <v>3.5234152523568133E-06</v>
      </c>
      <c r="AT53" s="101">
        <v>0.0009029740694495744</v>
      </c>
      <c r="AW53" s="149">
        <f t="shared" si="1"/>
        <v>0</v>
      </c>
      <c r="AX53" s="149">
        <f t="shared" si="2"/>
        <v>0</v>
      </c>
      <c r="AY53" s="149">
        <f t="shared" si="3"/>
        <v>0.001270443626770032</v>
      </c>
      <c r="AZ53" s="214">
        <f t="shared" si="4"/>
        <v>0</v>
      </c>
      <c r="BA53" s="214">
        <f t="shared" si="5"/>
        <v>0</v>
      </c>
      <c r="BB53" s="214">
        <f t="shared" si="6"/>
        <v>0</v>
      </c>
      <c r="BC53" s="214">
        <f t="shared" si="7"/>
        <v>0</v>
      </c>
      <c r="BD53" s="214">
        <f t="shared" si="8"/>
        <v>0</v>
      </c>
      <c r="BE53" s="214">
        <f t="shared" si="9"/>
        <v>0</v>
      </c>
      <c r="BF53" s="149">
        <f t="shared" si="10"/>
        <v>0.001270443626770032</v>
      </c>
      <c r="BH53" s="214">
        <f t="shared" si="11"/>
        <v>0</v>
      </c>
      <c r="BI53" s="217">
        <f t="shared" si="12"/>
        <v>0</v>
      </c>
      <c r="BJ53" s="217">
        <f t="shared" si="13"/>
        <v>0.003387849671386752</v>
      </c>
      <c r="BK53" s="212">
        <f t="shared" si="14"/>
        <v>0</v>
      </c>
      <c r="BL53" s="217">
        <f t="shared" si="15"/>
        <v>0</v>
      </c>
      <c r="BM53" s="217">
        <f t="shared" si="16"/>
        <v>0</v>
      </c>
      <c r="BN53" s="217">
        <f t="shared" si="17"/>
        <v>0</v>
      </c>
      <c r="BO53" s="217">
        <f t="shared" si="18"/>
        <v>0</v>
      </c>
      <c r="BP53" s="212">
        <f t="shared" si="19"/>
        <v>0</v>
      </c>
      <c r="BQ53" s="214">
        <f t="shared" si="20"/>
        <v>0.003387849671386752</v>
      </c>
      <c r="BR53" s="240"/>
    </row>
    <row r="54" spans="1:70" ht="15">
      <c r="A54" s="32">
        <v>1004</v>
      </c>
      <c r="B54" s="32" t="s">
        <v>546</v>
      </c>
      <c r="C54" s="32" t="s">
        <v>529</v>
      </c>
      <c r="D54" s="48">
        <v>9</v>
      </c>
      <c r="E54" s="48">
        <v>0</v>
      </c>
      <c r="F54" s="32" t="s">
        <v>199</v>
      </c>
      <c r="H54" s="49">
        <v>0.002108</v>
      </c>
      <c r="I54" s="50">
        <v>0.00126186873459712</v>
      </c>
      <c r="J54" s="90">
        <v>0.59860945664</v>
      </c>
      <c r="K54" s="32">
        <v>12</v>
      </c>
      <c r="L54" s="32">
        <v>0</v>
      </c>
      <c r="M54" s="32">
        <v>280.2</v>
      </c>
      <c r="N54" s="32">
        <v>1</v>
      </c>
      <c r="O54" s="32">
        <f t="shared" si="0"/>
        <v>0.00126186873459712</v>
      </c>
      <c r="P54" s="32">
        <v>59.9</v>
      </c>
      <c r="Q54" s="32">
        <v>12.6</v>
      </c>
      <c r="R54" s="32">
        <v>2</v>
      </c>
      <c r="S54" s="32">
        <v>104.6</v>
      </c>
      <c r="T54" s="32">
        <v>3.1</v>
      </c>
      <c r="U54" s="32">
        <v>102.3</v>
      </c>
      <c r="V54" s="32">
        <v>193.9</v>
      </c>
      <c r="W54" s="32">
        <v>1</v>
      </c>
      <c r="X54" s="32">
        <v>0</v>
      </c>
      <c r="Y54" s="32">
        <v>0</v>
      </c>
      <c r="Z54" s="32">
        <v>9.4</v>
      </c>
      <c r="AA54" s="32">
        <v>50.5</v>
      </c>
      <c r="AB54" s="32">
        <v>0</v>
      </c>
      <c r="AC54" s="32">
        <v>0</v>
      </c>
      <c r="AD54" s="32">
        <v>17.1</v>
      </c>
      <c r="AE54" s="32">
        <v>462.7</v>
      </c>
      <c r="AF54" s="32">
        <v>656.6</v>
      </c>
      <c r="AG54" s="98">
        <v>554.3</v>
      </c>
      <c r="AH54" s="32">
        <v>656.6</v>
      </c>
      <c r="AI54" s="32">
        <v>462.4</v>
      </c>
      <c r="AJ54" s="32">
        <v>462.7</v>
      </c>
      <c r="AL54" s="99">
        <v>0.8049779608923038</v>
      </c>
      <c r="AM54" s="32">
        <v>122.55924404707112</v>
      </c>
      <c r="AN54" s="32">
        <v>0.2602080221810888</v>
      </c>
      <c r="AO54" s="101">
        <v>0.0013751378999063268</v>
      </c>
      <c r="AQ54" s="107">
        <v>0.6654939999999999</v>
      </c>
      <c r="AR54" s="32">
        <v>111.27672969999998</v>
      </c>
      <c r="AS54" s="32">
        <v>0.15808803139283</v>
      </c>
      <c r="AT54" s="101">
        <v>0.0021382791960426425</v>
      </c>
      <c r="AW54" s="149">
        <f t="shared" si="1"/>
        <v>0</v>
      </c>
      <c r="AX54" s="149">
        <f t="shared" si="2"/>
        <v>0.016123048246195554</v>
      </c>
      <c r="AY54" s="149">
        <f t="shared" si="3"/>
        <v>0.0034467187364279573</v>
      </c>
      <c r="AZ54" s="214">
        <f t="shared" si="4"/>
        <v>0.0007250193001501213</v>
      </c>
      <c r="BA54" s="214">
        <f t="shared" si="5"/>
        <v>0.00011508242859525735</v>
      </c>
      <c r="BB54" s="214">
        <f t="shared" si="6"/>
        <v>0.0111572414523102</v>
      </c>
      <c r="BC54" s="214">
        <f t="shared" si="7"/>
        <v>0.0005408874143977096</v>
      </c>
      <c r="BD54" s="214">
        <f t="shared" si="8"/>
        <v>0</v>
      </c>
      <c r="BE54" s="214">
        <f t="shared" si="9"/>
        <v>0</v>
      </c>
      <c r="BF54" s="149">
        <f t="shared" si="10"/>
        <v>0.0321079975780768</v>
      </c>
      <c r="BH54" s="214">
        <f t="shared" si="11"/>
        <v>0</v>
      </c>
      <c r="BI54" s="217">
        <f t="shared" si="12"/>
        <v>0.02955892178469185</v>
      </c>
      <c r="BJ54" s="217">
        <f t="shared" si="13"/>
        <v>0.009191249963807888</v>
      </c>
      <c r="BK54" s="212">
        <f t="shared" si="14"/>
        <v>0.0007250193001501213</v>
      </c>
      <c r="BL54" s="217">
        <f t="shared" si="15"/>
        <v>0.00011508242859525735</v>
      </c>
      <c r="BM54" s="217">
        <f t="shared" si="16"/>
        <v>0.0111572414523102</v>
      </c>
      <c r="BN54" s="217">
        <f t="shared" si="17"/>
        <v>0.0014423664383938922</v>
      </c>
      <c r="BO54" s="217">
        <f t="shared" si="18"/>
        <v>0</v>
      </c>
      <c r="BP54" s="212">
        <f t="shared" si="19"/>
        <v>0</v>
      </c>
      <c r="BQ54" s="214">
        <f t="shared" si="20"/>
        <v>0.05218988136794921</v>
      </c>
      <c r="BR54" s="240"/>
    </row>
    <row r="55" spans="1:70" ht="15">
      <c r="A55" s="32">
        <v>1019</v>
      </c>
      <c r="B55" s="32" t="s">
        <v>546</v>
      </c>
      <c r="C55" s="32" t="s">
        <v>529</v>
      </c>
      <c r="D55" s="48">
        <v>9</v>
      </c>
      <c r="E55" s="48">
        <v>0</v>
      </c>
      <c r="F55" s="32" t="s">
        <v>199</v>
      </c>
      <c r="H55" s="49">
        <v>0.000848</v>
      </c>
      <c r="I55" s="50">
        <v>0.00050762081923072</v>
      </c>
      <c r="J55" s="90">
        <v>0.59860945664</v>
      </c>
      <c r="K55" s="32">
        <v>12</v>
      </c>
      <c r="L55" s="32">
        <v>0</v>
      </c>
      <c r="M55" s="32">
        <v>1262.6</v>
      </c>
      <c r="N55" s="32">
        <v>1</v>
      </c>
      <c r="O55" s="32">
        <f t="shared" si="0"/>
        <v>0.00050762081923072</v>
      </c>
      <c r="P55" s="32">
        <v>178.7</v>
      </c>
      <c r="Q55" s="32">
        <v>0</v>
      </c>
      <c r="R55" s="32">
        <v>0</v>
      </c>
      <c r="S55" s="32">
        <v>98.5</v>
      </c>
      <c r="T55" s="32">
        <v>6.9</v>
      </c>
      <c r="U55" s="32">
        <v>342.2</v>
      </c>
      <c r="V55" s="32">
        <v>2195.8</v>
      </c>
      <c r="W55" s="32">
        <v>1</v>
      </c>
      <c r="X55" s="32">
        <v>0</v>
      </c>
      <c r="Y55" s="32">
        <v>0</v>
      </c>
      <c r="Z55" s="32">
        <v>147.2</v>
      </c>
      <c r="AA55" s="32">
        <v>25.7</v>
      </c>
      <c r="AB55" s="32">
        <v>5.7</v>
      </c>
      <c r="AC55" s="32">
        <v>0</v>
      </c>
      <c r="AD55" s="32">
        <v>2.1</v>
      </c>
      <c r="AE55" s="32">
        <v>1546.9</v>
      </c>
      <c r="AF55" s="32">
        <v>3742.7</v>
      </c>
      <c r="AG55" s="98">
        <v>3400.5</v>
      </c>
      <c r="AH55" s="32">
        <v>3742.7</v>
      </c>
      <c r="AI55" s="32">
        <v>1546.7</v>
      </c>
      <c r="AJ55" s="32">
        <v>1546.9</v>
      </c>
      <c r="AL55" s="99">
        <v>0.9831781492779568</v>
      </c>
      <c r="AM55" s="32">
        <v>333.65262439572257</v>
      </c>
      <c r="AN55" s="32">
        <v>0.708384668692932</v>
      </c>
      <c r="AO55" s="101">
        <v>0.0002805844613397883</v>
      </c>
      <c r="AQ55" s="107">
        <v>0.9711800000000002</v>
      </c>
      <c r="AR55" s="32">
        <v>470.31301779999995</v>
      </c>
      <c r="AS55" s="32">
        <v>0.6681617919835672</v>
      </c>
      <c r="AT55" s="101">
        <v>0.0005166737712543538</v>
      </c>
      <c r="AW55" s="149">
        <f t="shared" si="1"/>
        <v>0</v>
      </c>
      <c r="AX55" s="149">
        <f t="shared" si="2"/>
        <v>0.02922604531404824</v>
      </c>
      <c r="AY55" s="149">
        <f t="shared" si="3"/>
        <v>0.004136459922081752</v>
      </c>
      <c r="AZ55" s="214">
        <f t="shared" si="4"/>
        <v>0</v>
      </c>
      <c r="BA55" s="214">
        <f t="shared" si="5"/>
        <v>0</v>
      </c>
      <c r="BB55" s="214">
        <f t="shared" si="6"/>
        <v>0.05082730104592677</v>
      </c>
      <c r="BC55" s="214">
        <f t="shared" si="7"/>
        <v>0.0034073133773387465</v>
      </c>
      <c r="BD55" s="214">
        <f t="shared" si="8"/>
        <v>0.00013194080333444875</v>
      </c>
      <c r="BE55" s="214">
        <f t="shared" si="9"/>
        <v>0</v>
      </c>
      <c r="BF55" s="149">
        <f t="shared" si="10"/>
        <v>0.08772906046272996</v>
      </c>
      <c r="BH55" s="214">
        <f t="shared" si="11"/>
        <v>0</v>
      </c>
      <c r="BI55" s="217">
        <f t="shared" si="12"/>
        <v>0.05358108307575511</v>
      </c>
      <c r="BJ55" s="217">
        <f t="shared" si="13"/>
        <v>0.011030559792218007</v>
      </c>
      <c r="BK55" s="212">
        <f t="shared" si="14"/>
        <v>0</v>
      </c>
      <c r="BL55" s="217">
        <f t="shared" si="15"/>
        <v>0</v>
      </c>
      <c r="BM55" s="217">
        <f t="shared" si="16"/>
        <v>0.05082730104592677</v>
      </c>
      <c r="BN55" s="217">
        <f t="shared" si="17"/>
        <v>0.009086169006236657</v>
      </c>
      <c r="BO55" s="217">
        <f t="shared" si="18"/>
        <v>0.0003518421422251967</v>
      </c>
      <c r="BP55" s="212">
        <f t="shared" si="19"/>
        <v>0</v>
      </c>
      <c r="BQ55" s="214">
        <f t="shared" si="20"/>
        <v>0.12487695506236174</v>
      </c>
      <c r="BR55" s="240"/>
    </row>
    <row r="56" spans="1:70" ht="15">
      <c r="A56" s="32">
        <v>81025</v>
      </c>
      <c r="B56" s="32" t="s">
        <v>547</v>
      </c>
      <c r="C56" s="32" t="s">
        <v>532</v>
      </c>
      <c r="D56" s="48">
        <v>9</v>
      </c>
      <c r="E56" s="48">
        <v>0</v>
      </c>
      <c r="F56" s="32" t="s">
        <v>142</v>
      </c>
      <c r="H56" s="49">
        <v>0.00293</v>
      </c>
      <c r="I56" s="50">
        <v>0.0017539257079552</v>
      </c>
      <c r="J56" s="90">
        <v>0.59860945664</v>
      </c>
      <c r="K56" s="32">
        <v>13</v>
      </c>
      <c r="L56" s="32">
        <v>0</v>
      </c>
      <c r="M56" s="32">
        <v>53</v>
      </c>
      <c r="N56" s="32">
        <v>1</v>
      </c>
      <c r="O56" s="32">
        <f t="shared" si="0"/>
        <v>0.0017539257079552</v>
      </c>
      <c r="P56" s="32">
        <v>38.8</v>
      </c>
      <c r="Q56" s="32">
        <v>0</v>
      </c>
      <c r="R56" s="32">
        <v>0</v>
      </c>
      <c r="S56" s="32">
        <v>9.4</v>
      </c>
      <c r="T56" s="32">
        <v>0</v>
      </c>
      <c r="U56" s="32">
        <v>22.4</v>
      </c>
      <c r="V56" s="32">
        <v>2011.9</v>
      </c>
      <c r="W56" s="32">
        <v>1</v>
      </c>
      <c r="X56" s="32">
        <v>0</v>
      </c>
      <c r="Y56" s="32">
        <v>0</v>
      </c>
      <c r="Z56" s="32">
        <v>35.2</v>
      </c>
      <c r="AA56" s="32">
        <v>3.7</v>
      </c>
      <c r="AB56" s="32">
        <v>0</v>
      </c>
      <c r="AC56" s="32">
        <v>0</v>
      </c>
      <c r="AD56" s="32">
        <v>0</v>
      </c>
      <c r="AE56" s="32">
        <v>101.4</v>
      </c>
      <c r="AF56" s="32">
        <v>2113.3</v>
      </c>
      <c r="AG56" s="98">
        <v>2090.9</v>
      </c>
      <c r="AH56" s="32">
        <v>2113.3</v>
      </c>
      <c r="AI56" s="32">
        <v>101.2</v>
      </c>
      <c r="AJ56" s="32">
        <v>101.4</v>
      </c>
      <c r="AL56" s="99">
        <v>0.9665641632199832</v>
      </c>
      <c r="AM56" s="32">
        <v>293.5227566239935</v>
      </c>
      <c r="AN56" s="32">
        <v>0.6231841307452619</v>
      </c>
      <c r="AO56" s="101">
        <v>0.0012151060899771881</v>
      </c>
      <c r="AQ56" s="107">
        <v>0.9433480000000002</v>
      </c>
      <c r="AR56" s="32">
        <v>403.08504199999993</v>
      </c>
      <c r="AS56" s="32">
        <v>0.5726527095599594</v>
      </c>
      <c r="AT56" s="101">
        <v>0.002189190850164087</v>
      </c>
      <c r="AW56" s="149">
        <f t="shared" si="1"/>
        <v>0</v>
      </c>
      <c r="AX56" s="149">
        <f t="shared" si="2"/>
        <v>0.004238887650986127</v>
      </c>
      <c r="AY56" s="149">
        <f t="shared" si="3"/>
        <v>0.003103185676570976</v>
      </c>
      <c r="AZ56" s="214">
        <f t="shared" si="4"/>
        <v>0</v>
      </c>
      <c r="BA56" s="214">
        <f t="shared" si="5"/>
        <v>0</v>
      </c>
      <c r="BB56" s="214">
        <f t="shared" si="6"/>
        <v>0.16090977481167906</v>
      </c>
      <c r="BC56" s="214">
        <f t="shared" si="7"/>
        <v>0.0028152612323530508</v>
      </c>
      <c r="BD56" s="214">
        <f t="shared" si="8"/>
        <v>0</v>
      </c>
      <c r="BE56" s="214">
        <f t="shared" si="9"/>
        <v>0</v>
      </c>
      <c r="BF56" s="149">
        <f t="shared" si="10"/>
        <v>0.1710671093715892</v>
      </c>
      <c r="BH56" s="214">
        <f t="shared" si="11"/>
        <v>0</v>
      </c>
      <c r="BI56" s="217">
        <f t="shared" si="12"/>
        <v>0.0077712940268079</v>
      </c>
      <c r="BJ56" s="217">
        <f t="shared" si="13"/>
        <v>0.00827516180418927</v>
      </c>
      <c r="BK56" s="212">
        <f t="shared" si="14"/>
        <v>0</v>
      </c>
      <c r="BL56" s="217">
        <f t="shared" si="15"/>
        <v>0</v>
      </c>
      <c r="BM56" s="217">
        <f t="shared" si="16"/>
        <v>0.16090977481167906</v>
      </c>
      <c r="BN56" s="217">
        <f t="shared" si="17"/>
        <v>0.007507363286274802</v>
      </c>
      <c r="BO56" s="217">
        <f t="shared" si="18"/>
        <v>0</v>
      </c>
      <c r="BP56" s="212">
        <f t="shared" si="19"/>
        <v>0</v>
      </c>
      <c r="BQ56" s="214">
        <f t="shared" si="20"/>
        <v>0.18446359392895104</v>
      </c>
      <c r="BR56" s="32" t="s">
        <v>694</v>
      </c>
    </row>
    <row r="57" spans="1:74" ht="15">
      <c r="A57" s="32">
        <v>81012</v>
      </c>
      <c r="B57" s="32" t="s">
        <v>547</v>
      </c>
      <c r="C57" s="32" t="s">
        <v>532</v>
      </c>
      <c r="D57" s="48">
        <v>9</v>
      </c>
      <c r="E57" s="48">
        <v>0</v>
      </c>
      <c r="F57" s="32" t="s">
        <v>593</v>
      </c>
      <c r="H57" s="49">
        <v>0.006897</v>
      </c>
      <c r="I57" s="50">
        <v>0.02049864177035532</v>
      </c>
      <c r="J57" s="90">
        <v>2.9721098695599997</v>
      </c>
      <c r="K57" s="32">
        <v>16</v>
      </c>
      <c r="L57" s="32">
        <v>0</v>
      </c>
      <c r="M57" s="32">
        <v>0</v>
      </c>
      <c r="N57" s="32">
        <v>0</v>
      </c>
      <c r="O57" s="32">
        <f t="shared" si="0"/>
        <v>0</v>
      </c>
      <c r="P57" s="32">
        <v>0.3</v>
      </c>
      <c r="Q57" s="32">
        <v>0</v>
      </c>
      <c r="R57" s="32">
        <v>0</v>
      </c>
      <c r="S57" s="32">
        <v>42.1</v>
      </c>
      <c r="T57" s="32">
        <v>0</v>
      </c>
      <c r="U57" s="32">
        <v>9.3</v>
      </c>
      <c r="V57" s="32">
        <v>143.7</v>
      </c>
      <c r="W57" s="32">
        <v>1</v>
      </c>
      <c r="X57" s="32">
        <v>0</v>
      </c>
      <c r="Y57" s="32">
        <v>0</v>
      </c>
      <c r="Z57" s="32">
        <v>0</v>
      </c>
      <c r="AA57" s="32">
        <v>0.3</v>
      </c>
      <c r="AB57" s="32">
        <v>0</v>
      </c>
      <c r="AC57" s="32">
        <v>0</v>
      </c>
      <c r="AD57" s="32">
        <v>20.3</v>
      </c>
      <c r="AE57" s="32">
        <v>42.4</v>
      </c>
      <c r="AF57" s="32">
        <v>186.2</v>
      </c>
      <c r="AG57" s="98">
        <v>176.9</v>
      </c>
      <c r="AH57" s="32">
        <v>186.2</v>
      </c>
      <c r="AI57" s="32">
        <v>42.4</v>
      </c>
      <c r="AJ57" s="32">
        <v>42.4</v>
      </c>
      <c r="AL57" s="99">
        <v>0.5484382114491722</v>
      </c>
      <c r="AM57" s="32">
        <v>42.6046796995753</v>
      </c>
      <c r="AN57" s="32">
        <v>0.09045486145481986</v>
      </c>
      <c r="AO57" s="101">
        <v>0.018513695516808735</v>
      </c>
      <c r="AQ57" s="107">
        <v>0.42002399999999995</v>
      </c>
      <c r="AR57" s="32">
        <v>28.159347899999993</v>
      </c>
      <c r="AS57" s="32">
        <v>0.04000527232259973</v>
      </c>
      <c r="AT57" s="101">
        <v>0.0052063645373085585</v>
      </c>
      <c r="AW57" s="149">
        <f t="shared" si="1"/>
        <v>0</v>
      </c>
      <c r="AX57" s="149">
        <f t="shared" si="2"/>
        <v>0</v>
      </c>
      <c r="AY57" s="149">
        <f t="shared" si="3"/>
        <v>0.00028042141941846073</v>
      </c>
      <c r="AZ57" s="214">
        <f t="shared" si="4"/>
        <v>0</v>
      </c>
      <c r="BA57" s="214">
        <f t="shared" si="5"/>
        <v>0</v>
      </c>
      <c r="BB57" s="214">
        <f t="shared" si="6"/>
        <v>0.1343218599014427</v>
      </c>
      <c r="BC57" s="214">
        <f t="shared" si="7"/>
        <v>0</v>
      </c>
      <c r="BD57" s="214">
        <f t="shared" si="8"/>
        <v>0</v>
      </c>
      <c r="BE57" s="214">
        <f t="shared" si="9"/>
        <v>0</v>
      </c>
      <c r="BF57" s="149">
        <f t="shared" si="10"/>
        <v>0.13460228132086113</v>
      </c>
      <c r="BG57" s="32">
        <f>SUM(BF42:BF57)/SUM($I42:$I57)</f>
        <v>89.6385945896974</v>
      </c>
      <c r="BH57" s="214">
        <f t="shared" si="11"/>
        <v>0</v>
      </c>
      <c r="BI57" s="217">
        <f t="shared" si="12"/>
        <v>0</v>
      </c>
      <c r="BJ57" s="217">
        <f t="shared" si="13"/>
        <v>0.000747790451782562</v>
      </c>
      <c r="BK57" s="212">
        <f t="shared" si="14"/>
        <v>0</v>
      </c>
      <c r="BL57" s="217">
        <f t="shared" si="15"/>
        <v>0</v>
      </c>
      <c r="BM57" s="217">
        <f t="shared" si="16"/>
        <v>0.1343218599014427</v>
      </c>
      <c r="BN57" s="217">
        <f t="shared" si="17"/>
        <v>0</v>
      </c>
      <c r="BO57" s="217">
        <f t="shared" si="18"/>
        <v>0</v>
      </c>
      <c r="BP57" s="212">
        <f t="shared" si="19"/>
        <v>0</v>
      </c>
      <c r="BQ57" s="214">
        <f t="shared" si="20"/>
        <v>0.13506965035322524</v>
      </c>
      <c r="BR57" s="32" t="s">
        <v>237</v>
      </c>
      <c r="BS57" s="290">
        <f>SUM(BQ42:BQ57)/SUM($I42:$I57)</f>
        <v>122.81090288811781</v>
      </c>
      <c r="BT57" s="292">
        <f>BS57*4.44</f>
        <v>545.2804088232431</v>
      </c>
      <c r="BU57" s="290">
        <f>4.44*SUM(BI42:BI57)/SUM($I42:$I57)</f>
        <v>228.03949392249547</v>
      </c>
      <c r="BV57" s="300">
        <f>100*SUM($I42:$I57)</f>
        <v>4.758044891968159</v>
      </c>
    </row>
    <row r="58" spans="1:70" ht="15">
      <c r="A58" s="32">
        <v>1025</v>
      </c>
      <c r="B58" s="32" t="s">
        <v>546</v>
      </c>
      <c r="C58" s="32" t="s">
        <v>529</v>
      </c>
      <c r="D58" s="48">
        <v>9</v>
      </c>
      <c r="E58" s="48">
        <v>0</v>
      </c>
      <c r="F58" s="32" t="s">
        <v>286</v>
      </c>
      <c r="H58" s="49">
        <v>0.002108</v>
      </c>
      <c r="I58" s="50">
        <v>0.00126186873459712</v>
      </c>
      <c r="J58" s="90">
        <v>0.59860945664</v>
      </c>
      <c r="K58" s="32">
        <v>20</v>
      </c>
      <c r="L58" s="32">
        <v>0</v>
      </c>
      <c r="M58" s="32">
        <v>118.6</v>
      </c>
      <c r="N58" s="32">
        <v>1</v>
      </c>
      <c r="O58" s="32">
        <f t="shared" si="0"/>
        <v>0.00126186873459712</v>
      </c>
      <c r="P58" s="32">
        <v>24.6</v>
      </c>
      <c r="Q58" s="32">
        <v>0</v>
      </c>
      <c r="R58" s="32">
        <v>35.5</v>
      </c>
      <c r="S58" s="32">
        <v>42.9</v>
      </c>
      <c r="T58" s="32">
        <v>1.2</v>
      </c>
      <c r="U58" s="32">
        <v>49.3</v>
      </c>
      <c r="V58" s="32">
        <v>279.7</v>
      </c>
      <c r="W58" s="32">
        <v>1</v>
      </c>
      <c r="X58" s="32">
        <v>0</v>
      </c>
      <c r="Y58" s="32">
        <v>0</v>
      </c>
      <c r="Z58" s="32">
        <v>18.7</v>
      </c>
      <c r="AA58" s="32">
        <v>4</v>
      </c>
      <c r="AB58" s="32">
        <v>1.8</v>
      </c>
      <c r="AC58" s="32">
        <v>0</v>
      </c>
      <c r="AD58" s="32">
        <v>15.1</v>
      </c>
      <c r="AE58" s="32">
        <v>223.1</v>
      </c>
      <c r="AF58" s="32">
        <v>502.8</v>
      </c>
      <c r="AG58" s="98">
        <v>453.5</v>
      </c>
      <c r="AH58" s="32">
        <v>502.8</v>
      </c>
      <c r="AI58" s="32">
        <v>222.8</v>
      </c>
      <c r="AJ58" s="32">
        <v>223.1</v>
      </c>
      <c r="AL58" s="99">
        <v>0.7713182450260979</v>
      </c>
      <c r="AM58" s="32">
        <v>105.62740885957264</v>
      </c>
      <c r="AN58" s="32">
        <v>0.22425969873726098</v>
      </c>
      <c r="AO58" s="101">
        <v>0.001380572972918489</v>
      </c>
      <c r="AQ58" s="107">
        <v>0.6144319999999999</v>
      </c>
      <c r="AR58" s="32">
        <v>85.66811799999999</v>
      </c>
      <c r="AS58" s="32">
        <v>0.12170652538280578</v>
      </c>
      <c r="AT58" s="101">
        <v>0.002075749882890922</v>
      </c>
      <c r="AW58" s="149">
        <f t="shared" si="1"/>
        <v>0</v>
      </c>
      <c r="AX58" s="149">
        <f t="shared" si="2"/>
        <v>0.006824388015698761</v>
      </c>
      <c r="AY58" s="149">
        <f t="shared" si="3"/>
        <v>0.0014155138717216655</v>
      </c>
      <c r="AZ58" s="214">
        <f t="shared" si="4"/>
        <v>0</v>
      </c>
      <c r="BA58" s="214">
        <f t="shared" si="5"/>
        <v>0.002042713107565818</v>
      </c>
      <c r="BB58" s="214">
        <f t="shared" si="6"/>
        <v>0.016094277639046743</v>
      </c>
      <c r="BC58" s="214">
        <f t="shared" si="7"/>
        <v>0.0010760207073656563</v>
      </c>
      <c r="BD58" s="214">
        <f t="shared" si="8"/>
        <v>0.00010357418573573163</v>
      </c>
      <c r="BE58" s="214">
        <f t="shared" si="9"/>
        <v>0</v>
      </c>
      <c r="BF58" s="149">
        <f t="shared" si="10"/>
        <v>0.027556487527134375</v>
      </c>
      <c r="BH58" s="214">
        <f t="shared" si="11"/>
        <v>0</v>
      </c>
      <c r="BI58" s="217">
        <f t="shared" si="12"/>
        <v>0.012511378028781061</v>
      </c>
      <c r="BJ58" s="217">
        <f t="shared" si="13"/>
        <v>0.0037747036579244414</v>
      </c>
      <c r="BK58" s="212">
        <f t="shared" si="14"/>
        <v>0</v>
      </c>
      <c r="BL58" s="217">
        <f t="shared" si="15"/>
        <v>0.002042713107565818</v>
      </c>
      <c r="BM58" s="217">
        <f t="shared" si="16"/>
        <v>0.016094277639046743</v>
      </c>
      <c r="BN58" s="217">
        <f t="shared" si="17"/>
        <v>0.0028693885529750833</v>
      </c>
      <c r="BO58" s="217">
        <f t="shared" si="18"/>
        <v>0.00027619782862861765</v>
      </c>
      <c r="BP58" s="212">
        <f t="shared" si="19"/>
        <v>0</v>
      </c>
      <c r="BQ58" s="214">
        <f t="shared" si="20"/>
        <v>0.03756865881492176</v>
      </c>
      <c r="BR58" s="32"/>
    </row>
    <row r="59" spans="1:70" ht="15">
      <c r="A59" s="32">
        <v>1046</v>
      </c>
      <c r="B59" s="32" t="s">
        <v>546</v>
      </c>
      <c r="C59" s="32" t="s">
        <v>529</v>
      </c>
      <c r="D59" s="48">
        <v>9</v>
      </c>
      <c r="E59" s="48">
        <v>0</v>
      </c>
      <c r="F59" s="32" t="s">
        <v>286</v>
      </c>
      <c r="H59" s="49">
        <v>0.001488</v>
      </c>
      <c r="I59" s="50">
        <v>0.00089073087148032</v>
      </c>
      <c r="J59" s="90">
        <v>0.5986094566400001</v>
      </c>
      <c r="K59" s="32">
        <v>20</v>
      </c>
      <c r="L59" s="32">
        <v>756.8</v>
      </c>
      <c r="M59" s="32">
        <v>214.4</v>
      </c>
      <c r="N59" s="32">
        <v>1</v>
      </c>
      <c r="O59" s="32">
        <f t="shared" si="0"/>
        <v>0.00089073087148032</v>
      </c>
      <c r="P59" s="32">
        <v>5.3</v>
      </c>
      <c r="Q59" s="32">
        <v>0</v>
      </c>
      <c r="R59" s="32">
        <v>0</v>
      </c>
      <c r="S59" s="32">
        <v>106.1</v>
      </c>
      <c r="T59" s="32">
        <v>11</v>
      </c>
      <c r="U59" s="32">
        <v>0</v>
      </c>
      <c r="V59" s="32">
        <v>1116.1</v>
      </c>
      <c r="W59" s="32">
        <v>1</v>
      </c>
      <c r="X59" s="32">
        <v>0</v>
      </c>
      <c r="Y59" s="32">
        <v>28.5</v>
      </c>
      <c r="Z59" s="32">
        <v>0</v>
      </c>
      <c r="AA59" s="32">
        <v>5.3</v>
      </c>
      <c r="AB59" s="32">
        <v>0</v>
      </c>
      <c r="AC59" s="32">
        <v>0</v>
      </c>
      <c r="AD59" s="32">
        <v>56.1</v>
      </c>
      <c r="AE59" s="32">
        <v>1093.9</v>
      </c>
      <c r="AF59" s="32">
        <v>1453.2</v>
      </c>
      <c r="AG59" s="98">
        <v>2210</v>
      </c>
      <c r="AH59" s="32">
        <v>2210</v>
      </c>
      <c r="AI59" s="32">
        <v>336.8</v>
      </c>
      <c r="AJ59" s="32">
        <v>337.1</v>
      </c>
      <c r="AL59" s="99">
        <v>0.9687167628260606</v>
      </c>
      <c r="AM59" s="32">
        <v>298.1800617496445</v>
      </c>
      <c r="AN59" s="32">
        <v>0.6330721499221268</v>
      </c>
      <c r="AO59" s="101">
        <v>0.000600867351506808</v>
      </c>
      <c r="AQ59" s="107">
        <v>0.9469440000000002</v>
      </c>
      <c r="AR59" s="32">
        <v>410.8652483999999</v>
      </c>
      <c r="AS59" s="32">
        <v>0.5837058517301313</v>
      </c>
      <c r="AT59" s="101">
        <v>0.00108573431329299</v>
      </c>
      <c r="AW59" s="149">
        <f t="shared" si="1"/>
        <v>0.03073919363325556</v>
      </c>
      <c r="AX59" s="149">
        <f t="shared" si="2"/>
        <v>0.008708355067349358</v>
      </c>
      <c r="AY59" s="149">
        <f t="shared" si="3"/>
        <v>0.00021527183701936377</v>
      </c>
      <c r="AZ59" s="214">
        <f t="shared" si="4"/>
        <v>0</v>
      </c>
      <c r="BA59" s="214">
        <f t="shared" si="5"/>
        <v>0</v>
      </c>
      <c r="BB59" s="214">
        <f t="shared" si="6"/>
        <v>0.045332999490058846</v>
      </c>
      <c r="BC59" s="214">
        <f t="shared" si="7"/>
        <v>0</v>
      </c>
      <c r="BD59" s="214">
        <f t="shared" si="8"/>
        <v>0</v>
      </c>
      <c r="BE59" s="214">
        <f t="shared" si="9"/>
        <v>0</v>
      </c>
      <c r="BF59" s="149">
        <f t="shared" si="10"/>
        <v>0.08499582002768313</v>
      </c>
      <c r="BH59" s="214">
        <f t="shared" si="11"/>
        <v>0.03073919363325556</v>
      </c>
      <c r="BI59" s="217">
        <f t="shared" si="12"/>
        <v>0.01596531762347382</v>
      </c>
      <c r="BJ59" s="217">
        <f t="shared" si="13"/>
        <v>0.0005740582320516367</v>
      </c>
      <c r="BK59" s="212">
        <f t="shared" si="14"/>
        <v>0</v>
      </c>
      <c r="BL59" s="217">
        <f t="shared" si="15"/>
        <v>0</v>
      </c>
      <c r="BM59" s="217">
        <f t="shared" si="16"/>
        <v>0.045332999490058846</v>
      </c>
      <c r="BN59" s="217">
        <f t="shared" si="17"/>
        <v>0</v>
      </c>
      <c r="BO59" s="217">
        <f t="shared" si="18"/>
        <v>0</v>
      </c>
      <c r="BP59" s="212">
        <f t="shared" si="19"/>
        <v>0</v>
      </c>
      <c r="BQ59" s="214">
        <f t="shared" si="20"/>
        <v>0.09261156897883986</v>
      </c>
      <c r="BR59" s="32"/>
    </row>
    <row r="60" spans="1:70" ht="15">
      <c r="A60" s="32">
        <v>83006</v>
      </c>
      <c r="B60" s="32" t="s">
        <v>428</v>
      </c>
      <c r="C60" s="32" t="s">
        <v>532</v>
      </c>
      <c r="D60" s="48">
        <v>9</v>
      </c>
      <c r="E60" s="48">
        <v>0</v>
      </c>
      <c r="F60" s="32" t="s">
        <v>286</v>
      </c>
      <c r="H60" s="49">
        <v>0.004167</v>
      </c>
      <c r="I60" s="50">
        <v>0.00455275076775948</v>
      </c>
      <c r="J60" s="90">
        <v>1.09257277844</v>
      </c>
      <c r="K60" s="32">
        <v>20</v>
      </c>
      <c r="L60" s="32">
        <v>0</v>
      </c>
      <c r="M60" s="32">
        <v>0</v>
      </c>
      <c r="N60" s="32">
        <v>0</v>
      </c>
      <c r="O60" s="32">
        <f t="shared" si="0"/>
        <v>0</v>
      </c>
      <c r="P60" s="32">
        <v>0</v>
      </c>
      <c r="Q60" s="32">
        <v>0</v>
      </c>
      <c r="R60" s="32">
        <v>0</v>
      </c>
      <c r="S60" s="32">
        <v>15.8</v>
      </c>
      <c r="T60" s="32">
        <v>0</v>
      </c>
      <c r="U60" s="32">
        <v>35.3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15.7</v>
      </c>
      <c r="AE60" s="32">
        <v>15.8</v>
      </c>
      <c r="AF60" s="32">
        <v>15.8</v>
      </c>
      <c r="AG60" s="98">
        <v>-19.5</v>
      </c>
      <c r="AH60" s="32">
        <v>15.8</v>
      </c>
      <c r="AI60" s="32">
        <v>15.8</v>
      </c>
      <c r="AJ60" s="32">
        <v>15.8</v>
      </c>
      <c r="AL60" s="99">
        <v>0.0113190539846384</v>
      </c>
      <c r="AM60" s="32">
        <v>-0.7721752648760808</v>
      </c>
      <c r="AN60" s="32">
        <v>-0.0016394210001278563</v>
      </c>
      <c r="AO60" s="101">
        <v>9.640773663801406E-05</v>
      </c>
      <c r="AQ60" s="107">
        <v>0.01036</v>
      </c>
      <c r="AR60" s="32">
        <v>-0.7067494999999999</v>
      </c>
      <c r="AS60" s="32">
        <v>-0.0010040611136226348</v>
      </c>
      <c r="AT60" s="101">
        <v>7.686316179361956E-05</v>
      </c>
      <c r="AW60" s="149">
        <f t="shared" si="1"/>
        <v>0</v>
      </c>
      <c r="AX60" s="149">
        <f t="shared" si="2"/>
        <v>0</v>
      </c>
      <c r="AY60" s="149">
        <f t="shared" si="3"/>
        <v>0</v>
      </c>
      <c r="AZ60" s="214">
        <f t="shared" si="4"/>
        <v>0</v>
      </c>
      <c r="BA60" s="214">
        <f t="shared" si="5"/>
        <v>0</v>
      </c>
      <c r="BB60" s="214">
        <f t="shared" si="6"/>
        <v>0</v>
      </c>
      <c r="BC60" s="214">
        <f t="shared" si="7"/>
        <v>0</v>
      </c>
      <c r="BD60" s="214">
        <f t="shared" si="8"/>
        <v>0</v>
      </c>
      <c r="BE60" s="214">
        <f t="shared" si="9"/>
        <v>0</v>
      </c>
      <c r="BF60" s="149">
        <f t="shared" si="10"/>
        <v>0</v>
      </c>
      <c r="BH60" s="214">
        <f t="shared" si="11"/>
        <v>0</v>
      </c>
      <c r="BI60" s="217">
        <f t="shared" si="12"/>
        <v>0</v>
      </c>
      <c r="BJ60" s="217">
        <f t="shared" si="13"/>
        <v>0</v>
      </c>
      <c r="BK60" s="212">
        <f t="shared" si="14"/>
        <v>0</v>
      </c>
      <c r="BL60" s="217">
        <f t="shared" si="15"/>
        <v>0</v>
      </c>
      <c r="BM60" s="217">
        <f t="shared" si="16"/>
        <v>0</v>
      </c>
      <c r="BN60" s="217">
        <f t="shared" si="17"/>
        <v>0</v>
      </c>
      <c r="BO60" s="217">
        <f t="shared" si="18"/>
        <v>0</v>
      </c>
      <c r="BP60" s="212">
        <f t="shared" si="19"/>
        <v>0</v>
      </c>
      <c r="BQ60" s="214">
        <f t="shared" si="20"/>
        <v>0</v>
      </c>
      <c r="BR60" s="32"/>
    </row>
    <row r="61" spans="1:70" ht="15">
      <c r="A61" s="32">
        <v>83025</v>
      </c>
      <c r="B61" s="32" t="s">
        <v>428</v>
      </c>
      <c r="C61" s="32" t="s">
        <v>532</v>
      </c>
      <c r="D61" s="48">
        <v>9</v>
      </c>
      <c r="E61" s="48">
        <v>0</v>
      </c>
      <c r="F61" s="32" t="s">
        <v>286</v>
      </c>
      <c r="H61" s="49">
        <v>0.004167</v>
      </c>
      <c r="I61" s="50">
        <v>0.00125287423250418</v>
      </c>
      <c r="J61" s="90">
        <v>0.30066576254</v>
      </c>
      <c r="K61" s="32">
        <v>20</v>
      </c>
      <c r="L61" s="32">
        <v>0</v>
      </c>
      <c r="M61" s="32">
        <v>53</v>
      </c>
      <c r="N61" s="32">
        <v>1</v>
      </c>
      <c r="O61" s="32">
        <f t="shared" si="0"/>
        <v>0.00125287423250418</v>
      </c>
      <c r="P61" s="32">
        <v>3</v>
      </c>
      <c r="Q61" s="32">
        <v>0</v>
      </c>
      <c r="R61" s="32">
        <v>237.1</v>
      </c>
      <c r="S61" s="32">
        <v>63.1</v>
      </c>
      <c r="T61" s="32">
        <v>0</v>
      </c>
      <c r="U61" s="32">
        <v>78.8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3</v>
      </c>
      <c r="AB61" s="32">
        <v>0</v>
      </c>
      <c r="AC61" s="32">
        <v>0</v>
      </c>
      <c r="AD61" s="32">
        <v>3.1</v>
      </c>
      <c r="AE61" s="32">
        <v>356.4</v>
      </c>
      <c r="AF61" s="32">
        <v>356.4</v>
      </c>
      <c r="AG61" s="98">
        <v>277.6</v>
      </c>
      <c r="AH61" s="32">
        <v>356.4</v>
      </c>
      <c r="AI61" s="32">
        <v>356.2</v>
      </c>
      <c r="AJ61" s="32">
        <v>356.4</v>
      </c>
      <c r="AL61" s="99">
        <v>0.6513968434003224</v>
      </c>
      <c r="AM61" s="32">
        <v>64.42300839222199</v>
      </c>
      <c r="AN61" s="32">
        <v>0.13677779858251643</v>
      </c>
      <c r="AO61" s="101">
        <v>0.001288861331109199</v>
      </c>
      <c r="AQ61" s="111">
        <v>0.503985</v>
      </c>
      <c r="AR61" s="32">
        <v>46.4962033</v>
      </c>
      <c r="AS61" s="32">
        <v>0.06605597834115544</v>
      </c>
      <c r="AT61" s="101">
        <v>0.0036391845356987702</v>
      </c>
      <c r="AW61" s="149">
        <f t="shared" si="1"/>
        <v>0</v>
      </c>
      <c r="AX61" s="149">
        <f t="shared" si="2"/>
        <v>0.003027946445116102</v>
      </c>
      <c r="AY61" s="149">
        <f t="shared" si="3"/>
        <v>0.0001713931950065718</v>
      </c>
      <c r="AZ61" s="214">
        <f t="shared" si="4"/>
        <v>0</v>
      </c>
      <c r="BA61" s="214">
        <f t="shared" si="5"/>
        <v>0.013545775512019392</v>
      </c>
      <c r="BB61" s="214">
        <f t="shared" si="6"/>
        <v>0</v>
      </c>
      <c r="BC61" s="214">
        <f t="shared" si="7"/>
        <v>0</v>
      </c>
      <c r="BD61" s="214">
        <f t="shared" si="8"/>
        <v>0</v>
      </c>
      <c r="BE61" s="214">
        <f t="shared" si="9"/>
        <v>0</v>
      </c>
      <c r="BF61" s="149">
        <f t="shared" si="10"/>
        <v>0.016745115152142064</v>
      </c>
      <c r="BH61" s="214">
        <f t="shared" si="11"/>
        <v>0</v>
      </c>
      <c r="BI61" s="217">
        <f t="shared" si="12"/>
        <v>0.005551235149379521</v>
      </c>
      <c r="BJ61" s="217">
        <f t="shared" si="13"/>
        <v>0.00045704852001752486</v>
      </c>
      <c r="BK61" s="212">
        <f t="shared" si="14"/>
        <v>0</v>
      </c>
      <c r="BL61" s="217">
        <f t="shared" si="15"/>
        <v>0.013545775512019392</v>
      </c>
      <c r="BM61" s="217">
        <f t="shared" si="16"/>
        <v>0</v>
      </c>
      <c r="BN61" s="217">
        <f t="shared" si="17"/>
        <v>0</v>
      </c>
      <c r="BO61" s="217">
        <f t="shared" si="18"/>
        <v>0</v>
      </c>
      <c r="BP61" s="212">
        <f t="shared" si="19"/>
        <v>0</v>
      </c>
      <c r="BQ61" s="214">
        <f t="shared" si="20"/>
        <v>0.019554059181416436</v>
      </c>
      <c r="BR61" s="32"/>
    </row>
    <row r="62" spans="1:70" ht="15">
      <c r="A62" s="32">
        <v>83007</v>
      </c>
      <c r="B62" s="32" t="s">
        <v>428</v>
      </c>
      <c r="C62" s="32" t="s">
        <v>532</v>
      </c>
      <c r="D62" s="48">
        <v>9</v>
      </c>
      <c r="E62" s="48">
        <v>0</v>
      </c>
      <c r="F62" s="32" t="s">
        <v>37</v>
      </c>
      <c r="H62" s="49">
        <v>0.002433</v>
      </c>
      <c r="I62" s="50">
        <v>0.00145641680800512</v>
      </c>
      <c r="J62" s="90">
        <v>0.59860945664</v>
      </c>
      <c r="K62" s="32">
        <v>21</v>
      </c>
      <c r="L62" s="32">
        <v>0</v>
      </c>
      <c r="M62" s="32">
        <v>451.7</v>
      </c>
      <c r="N62" s="32">
        <v>1</v>
      </c>
      <c r="O62" s="32">
        <f t="shared" si="0"/>
        <v>0.00145641680800512</v>
      </c>
      <c r="P62" s="32">
        <v>51.3</v>
      </c>
      <c r="Q62" s="32">
        <v>0</v>
      </c>
      <c r="R62" s="32">
        <v>0</v>
      </c>
      <c r="S62" s="32">
        <v>7.8</v>
      </c>
      <c r="T62" s="32">
        <v>0</v>
      </c>
      <c r="U62" s="32">
        <v>113</v>
      </c>
      <c r="V62" s="32">
        <v>623.7</v>
      </c>
      <c r="W62" s="32">
        <v>1</v>
      </c>
      <c r="X62" s="32">
        <v>0</v>
      </c>
      <c r="Y62" s="32">
        <v>0</v>
      </c>
      <c r="Z62" s="32">
        <v>31.8</v>
      </c>
      <c r="AA62" s="32">
        <v>19.5</v>
      </c>
      <c r="AB62" s="32">
        <v>0</v>
      </c>
      <c r="AC62" s="32">
        <v>0</v>
      </c>
      <c r="AD62" s="32">
        <v>0</v>
      </c>
      <c r="AE62" s="32">
        <v>511.1</v>
      </c>
      <c r="AF62" s="32">
        <v>1134.8</v>
      </c>
      <c r="AG62" s="98">
        <v>1021.8</v>
      </c>
      <c r="AH62" s="32">
        <v>1134.8</v>
      </c>
      <c r="AI62" s="32">
        <v>510.8</v>
      </c>
      <c r="AJ62" s="32">
        <v>511.1</v>
      </c>
      <c r="AL62" s="99">
        <v>0.9031287035680807</v>
      </c>
      <c r="AM62" s="32">
        <v>199.37855997120167</v>
      </c>
      <c r="AN62" s="32">
        <v>0.4233046732525093</v>
      </c>
      <c r="AO62" s="101">
        <v>0.0014001280472127789</v>
      </c>
      <c r="AQ62" s="107">
        <v>0.8372520000000004</v>
      </c>
      <c r="AR62" s="32">
        <v>244.98642389999986</v>
      </c>
      <c r="AS62" s="32">
        <v>0.3480460072535754</v>
      </c>
      <c r="AT62" s="101">
        <v>0.0023831498705579692</v>
      </c>
      <c r="AW62" s="149">
        <f t="shared" si="1"/>
        <v>0</v>
      </c>
      <c r="AX62" s="149">
        <f t="shared" si="2"/>
        <v>0.029998574331221613</v>
      </c>
      <c r="AY62" s="149">
        <f t="shared" si="3"/>
        <v>0.0034069667106302166</v>
      </c>
      <c r="AZ62" s="214">
        <f t="shared" si="4"/>
        <v>0</v>
      </c>
      <c r="BA62" s="214">
        <f t="shared" si="5"/>
        <v>0</v>
      </c>
      <c r="BB62" s="214">
        <f t="shared" si="6"/>
        <v>0.04142154263976737</v>
      </c>
      <c r="BC62" s="214">
        <f t="shared" si="7"/>
        <v>0.002111920884952064</v>
      </c>
      <c r="BD62" s="214">
        <f t="shared" si="8"/>
        <v>0</v>
      </c>
      <c r="BE62" s="214">
        <f t="shared" si="9"/>
        <v>0</v>
      </c>
      <c r="BF62" s="149">
        <f t="shared" si="10"/>
        <v>0.07693900456657125</v>
      </c>
      <c r="BH62" s="214">
        <f t="shared" si="11"/>
        <v>0</v>
      </c>
      <c r="BI62" s="217">
        <f t="shared" si="12"/>
        <v>0.054997386273906296</v>
      </c>
      <c r="BJ62" s="217">
        <f t="shared" si="13"/>
        <v>0.009085244561680578</v>
      </c>
      <c r="BK62" s="212">
        <f t="shared" si="14"/>
        <v>0</v>
      </c>
      <c r="BL62" s="217">
        <f t="shared" si="15"/>
        <v>0</v>
      </c>
      <c r="BM62" s="217">
        <f t="shared" si="16"/>
        <v>0.04142154263976737</v>
      </c>
      <c r="BN62" s="217">
        <f t="shared" si="17"/>
        <v>0.005631789026538838</v>
      </c>
      <c r="BO62" s="217">
        <f t="shared" si="18"/>
        <v>0</v>
      </c>
      <c r="BP62" s="212">
        <f t="shared" si="19"/>
        <v>0</v>
      </c>
      <c r="BQ62" s="214">
        <f t="shared" si="20"/>
        <v>0.11113596250189309</v>
      </c>
      <c r="BR62" s="32" t="s">
        <v>694</v>
      </c>
    </row>
    <row r="63" spans="1:74" ht="15">
      <c r="A63" s="32">
        <v>92025</v>
      </c>
      <c r="B63" s="32" t="s">
        <v>42</v>
      </c>
      <c r="C63" s="32" t="s">
        <v>541</v>
      </c>
      <c r="D63" s="48">
        <v>9</v>
      </c>
      <c r="E63" s="48">
        <v>0</v>
      </c>
      <c r="F63" s="32" t="s">
        <v>515</v>
      </c>
      <c r="H63" s="49">
        <v>0.00438</v>
      </c>
      <c r="I63" s="50">
        <v>0.0130178412286728</v>
      </c>
      <c r="J63" s="90">
        <v>2.9721098695599997</v>
      </c>
      <c r="K63" s="32">
        <v>38</v>
      </c>
      <c r="L63" s="32">
        <v>20.1</v>
      </c>
      <c r="M63" s="32">
        <v>0</v>
      </c>
      <c r="N63" s="32">
        <v>0</v>
      </c>
      <c r="O63" s="32">
        <f t="shared" si="0"/>
        <v>0</v>
      </c>
      <c r="P63" s="32">
        <v>33.3</v>
      </c>
      <c r="Q63" s="32">
        <v>0.1</v>
      </c>
      <c r="R63" s="32">
        <v>0</v>
      </c>
      <c r="S63" s="32">
        <v>6.4</v>
      </c>
      <c r="T63" s="32">
        <v>0</v>
      </c>
      <c r="U63" s="32">
        <v>8.8</v>
      </c>
      <c r="V63" s="32">
        <v>118.5</v>
      </c>
      <c r="W63" s="32">
        <v>1</v>
      </c>
      <c r="X63" s="32">
        <v>8.6</v>
      </c>
      <c r="Y63" s="32">
        <v>0</v>
      </c>
      <c r="Z63" s="32">
        <v>10.5</v>
      </c>
      <c r="AA63" s="32">
        <v>1.5</v>
      </c>
      <c r="AB63" s="32">
        <v>21.3</v>
      </c>
      <c r="AC63" s="32">
        <v>0</v>
      </c>
      <c r="AD63" s="32">
        <v>5.1</v>
      </c>
      <c r="AE63" s="32">
        <v>60.1</v>
      </c>
      <c r="AF63" s="32">
        <v>158.5</v>
      </c>
      <c r="AG63" s="98">
        <v>169.8</v>
      </c>
      <c r="AH63" s="32">
        <v>178.6</v>
      </c>
      <c r="AI63" s="32">
        <v>39.8</v>
      </c>
      <c r="AJ63" s="32">
        <v>40</v>
      </c>
      <c r="AL63" s="99">
        <v>0.4720787856524566</v>
      </c>
      <c r="AM63" s="32">
        <v>29.298371738303384</v>
      </c>
      <c r="AN63" s="32">
        <v>0.062203968557624445</v>
      </c>
      <c r="AO63" s="101">
        <v>0.010562999223682734</v>
      </c>
      <c r="AQ63" s="177">
        <v>0.3876639999999999</v>
      </c>
      <c r="AR63" s="32">
        <v>22.5459115</v>
      </c>
      <c r="AS63" s="32">
        <v>0.032030405410017795</v>
      </c>
      <c r="AT63" s="101">
        <v>0.0031007937521479877</v>
      </c>
      <c r="AW63" s="149">
        <f t="shared" si="1"/>
        <v>0.01193163255655234</v>
      </c>
      <c r="AX63" s="149">
        <f t="shared" si="2"/>
        <v>0</v>
      </c>
      <c r="AY63" s="149">
        <f t="shared" si="3"/>
        <v>0.01976733154891507</v>
      </c>
      <c r="AZ63" s="214">
        <f t="shared" si="4"/>
        <v>5.936135600274797E-05</v>
      </c>
      <c r="BA63" s="214">
        <f t="shared" si="5"/>
        <v>0</v>
      </c>
      <c r="BB63" s="214">
        <f t="shared" si="6"/>
        <v>0.07034320686325633</v>
      </c>
      <c r="BC63" s="214">
        <f t="shared" si="7"/>
        <v>0.006232942380288537</v>
      </c>
      <c r="BD63" s="214">
        <f t="shared" si="8"/>
        <v>0.012643968828585317</v>
      </c>
      <c r="BE63" s="214">
        <f t="shared" si="9"/>
        <v>0</v>
      </c>
      <c r="BF63" s="149">
        <f t="shared" si="10"/>
        <v>0.12097844353360035</v>
      </c>
      <c r="BH63" s="214">
        <f t="shared" si="11"/>
        <v>0.01193163255655234</v>
      </c>
      <c r="BI63" s="217">
        <f t="shared" si="12"/>
        <v>0</v>
      </c>
      <c r="BJ63" s="217">
        <f t="shared" si="13"/>
        <v>0.05271288413044019</v>
      </c>
      <c r="BK63" s="212">
        <f t="shared" si="14"/>
        <v>5.936135600274797E-05</v>
      </c>
      <c r="BL63" s="217">
        <f t="shared" si="15"/>
        <v>0</v>
      </c>
      <c r="BM63" s="217">
        <f t="shared" si="16"/>
        <v>0.07034320686325633</v>
      </c>
      <c r="BN63" s="217">
        <f t="shared" si="17"/>
        <v>0.01662117968076943</v>
      </c>
      <c r="BO63" s="217">
        <f t="shared" si="18"/>
        <v>0.033717250209560845</v>
      </c>
      <c r="BP63" s="212">
        <f t="shared" si="19"/>
        <v>0</v>
      </c>
      <c r="BQ63" s="214">
        <f t="shared" si="20"/>
        <v>0.18538551479658189</v>
      </c>
      <c r="BR63" s="32" t="s">
        <v>355</v>
      </c>
      <c r="BS63" s="290">
        <f>SUM(BQ58:BQ63)/SUM($I58:$I63)</f>
        <v>19.893284723549208</v>
      </c>
      <c r="BT63" s="292">
        <f>BS63*4.44</f>
        <v>88.32618417255848</v>
      </c>
      <c r="BU63" s="290">
        <f>4.44*SUM(BI58:BI63)/SUM($I58:$I63)</f>
        <v>17.62053777576016</v>
      </c>
      <c r="BV63" s="300">
        <f>100*SUM($I58:$I63)</f>
        <v>2.243248264301902</v>
      </c>
    </row>
    <row r="64" spans="1:70" ht="15">
      <c r="A64" s="32">
        <v>72004</v>
      </c>
      <c r="B64" s="32" t="s">
        <v>531</v>
      </c>
      <c r="C64" s="32" t="s">
        <v>530</v>
      </c>
      <c r="D64" s="48">
        <v>9</v>
      </c>
      <c r="E64" s="48">
        <v>0</v>
      </c>
      <c r="F64" s="51" t="s">
        <v>622</v>
      </c>
      <c r="H64" s="49">
        <v>0.002123</v>
      </c>
      <c r="I64" s="50">
        <v>0.00127084787644672</v>
      </c>
      <c r="J64" s="90">
        <v>0.59860945664</v>
      </c>
      <c r="K64" s="32">
        <v>45</v>
      </c>
      <c r="L64" s="32">
        <v>186.4</v>
      </c>
      <c r="M64" s="32">
        <v>335.5</v>
      </c>
      <c r="N64" s="32">
        <v>1</v>
      </c>
      <c r="O64" s="32">
        <f t="shared" si="0"/>
        <v>0.00127084787644672</v>
      </c>
      <c r="P64" s="32">
        <v>113.1</v>
      </c>
      <c r="Q64" s="32">
        <v>19.2</v>
      </c>
      <c r="R64" s="32">
        <v>0</v>
      </c>
      <c r="S64" s="32">
        <v>48.2</v>
      </c>
      <c r="T64" s="32">
        <v>13.5</v>
      </c>
      <c r="U64" s="32">
        <v>72.9</v>
      </c>
      <c r="V64" s="32">
        <v>469.8</v>
      </c>
      <c r="W64" s="32">
        <v>1</v>
      </c>
      <c r="X64" s="32">
        <v>14.5</v>
      </c>
      <c r="Y64" s="32">
        <v>59.9</v>
      </c>
      <c r="Z64" s="32">
        <v>66.8</v>
      </c>
      <c r="AA64" s="32">
        <v>46.1</v>
      </c>
      <c r="AB64" s="32">
        <v>0</v>
      </c>
      <c r="AC64" s="32">
        <v>19.2</v>
      </c>
      <c r="AD64" s="32">
        <v>10.7</v>
      </c>
      <c r="AE64" s="32">
        <v>716.3</v>
      </c>
      <c r="AF64" s="32">
        <v>999.9</v>
      </c>
      <c r="AG64" s="98">
        <v>1113.4</v>
      </c>
      <c r="AH64" s="32">
        <v>1186.3</v>
      </c>
      <c r="AI64" s="32">
        <v>529.5</v>
      </c>
      <c r="AJ64" s="32">
        <v>529.9</v>
      </c>
      <c r="AL64" s="99">
        <v>0.9117678352463091</v>
      </c>
      <c r="AM64" s="32">
        <v>208.70486435754398</v>
      </c>
      <c r="AN64" s="32">
        <v>0.4431055396620386</v>
      </c>
      <c r="AO64" s="101">
        <v>0.0011933997100270122</v>
      </c>
      <c r="AQ64" s="107">
        <v>0.8516840000000003</v>
      </c>
      <c r="AR64" s="32">
        <v>260.5663721999999</v>
      </c>
      <c r="AS64" s="32">
        <v>0.370180045183961</v>
      </c>
      <c r="AT64" s="101">
        <v>0.0020470879459584036</v>
      </c>
      <c r="AW64" s="149">
        <f t="shared" si="1"/>
        <v>0.010802003614136888</v>
      </c>
      <c r="AX64" s="149">
        <f t="shared" si="2"/>
        <v>0.019442447492183077</v>
      </c>
      <c r="AY64" s="149">
        <f t="shared" si="3"/>
        <v>0.006554220004071255</v>
      </c>
      <c r="AZ64" s="214">
        <f t="shared" si="4"/>
        <v>0.0011126527327866322</v>
      </c>
      <c r="BA64" s="214">
        <f t="shared" si="5"/>
        <v>0</v>
      </c>
      <c r="BB64" s="214">
        <f t="shared" si="6"/>
        <v>0.027225221555372908</v>
      </c>
      <c r="BC64" s="214">
        <f t="shared" si="7"/>
        <v>0.0038711042994868244</v>
      </c>
      <c r="BD64" s="214">
        <f t="shared" si="8"/>
        <v>0</v>
      </c>
      <c r="BE64" s="214">
        <f t="shared" si="9"/>
        <v>0.0011126527327866322</v>
      </c>
      <c r="BF64" s="149">
        <f t="shared" si="10"/>
        <v>0.07012030243082422</v>
      </c>
      <c r="BH64" s="214">
        <f t="shared" si="11"/>
        <v>0.010802003614136888</v>
      </c>
      <c r="BI64" s="217">
        <f t="shared" si="12"/>
        <v>0.03564448706900231</v>
      </c>
      <c r="BJ64" s="217">
        <f t="shared" si="13"/>
        <v>0.01747792001085668</v>
      </c>
      <c r="BK64" s="212">
        <f t="shared" si="14"/>
        <v>0.0011126527327866322</v>
      </c>
      <c r="BL64" s="217">
        <f t="shared" si="15"/>
        <v>0</v>
      </c>
      <c r="BM64" s="217">
        <f t="shared" si="16"/>
        <v>0.027225221555372908</v>
      </c>
      <c r="BN64" s="217">
        <f t="shared" si="17"/>
        <v>0.010322944798631533</v>
      </c>
      <c r="BO64" s="217">
        <f t="shared" si="18"/>
        <v>0</v>
      </c>
      <c r="BP64" s="212">
        <f t="shared" si="19"/>
        <v>0.0011126527327866322</v>
      </c>
      <c r="BQ64" s="214">
        <f t="shared" si="20"/>
        <v>0.10369788251357359</v>
      </c>
      <c r="BR64" s="240"/>
    </row>
    <row r="65" spans="1:70" ht="15">
      <c r="A65" s="32">
        <v>92008</v>
      </c>
      <c r="B65" s="32" t="s">
        <v>42</v>
      </c>
      <c r="C65" s="32" t="s">
        <v>541</v>
      </c>
      <c r="D65" s="48">
        <v>9</v>
      </c>
      <c r="E65" s="48">
        <v>0</v>
      </c>
      <c r="F65" s="51" t="s">
        <v>622</v>
      </c>
      <c r="H65" s="49">
        <v>0.003748</v>
      </c>
      <c r="I65" s="50">
        <v>0.01113946779111088</v>
      </c>
      <c r="J65" s="90">
        <v>2.97210986956</v>
      </c>
      <c r="K65" s="32">
        <v>45</v>
      </c>
      <c r="L65" s="32">
        <v>0</v>
      </c>
      <c r="M65" s="32">
        <v>0</v>
      </c>
      <c r="N65" s="32">
        <v>0</v>
      </c>
      <c r="O65" s="32">
        <f t="shared" si="0"/>
        <v>0</v>
      </c>
      <c r="P65" s="32">
        <v>24.8</v>
      </c>
      <c r="Q65" s="32">
        <v>0.6</v>
      </c>
      <c r="R65" s="32">
        <v>0</v>
      </c>
      <c r="S65" s="32">
        <v>12.9</v>
      </c>
      <c r="T65" s="32">
        <v>0</v>
      </c>
      <c r="U65" s="32">
        <v>8.4</v>
      </c>
      <c r="V65" s="32">
        <v>18.7</v>
      </c>
      <c r="W65" s="32">
        <v>1</v>
      </c>
      <c r="X65" s="32">
        <v>0</v>
      </c>
      <c r="Y65" s="32">
        <v>0</v>
      </c>
      <c r="Z65" s="32">
        <v>5.3</v>
      </c>
      <c r="AA65" s="32">
        <v>5.4</v>
      </c>
      <c r="AB65" s="32">
        <v>14.1</v>
      </c>
      <c r="AC65" s="32">
        <v>0.6</v>
      </c>
      <c r="AD65" s="32">
        <v>0</v>
      </c>
      <c r="AE65" s="32">
        <v>38.4</v>
      </c>
      <c r="AF65" s="32">
        <v>57.2</v>
      </c>
      <c r="AG65" s="98">
        <v>48.8</v>
      </c>
      <c r="AH65" s="32">
        <v>57.2</v>
      </c>
      <c r="AI65" s="32">
        <v>38.3</v>
      </c>
      <c r="AJ65" s="32">
        <v>38.4</v>
      </c>
      <c r="AL65" s="99">
        <v>0.21333878988322397</v>
      </c>
      <c r="AM65" s="32">
        <v>3.534120337463137</v>
      </c>
      <c r="AN65" s="32">
        <v>0.0075033627231582255</v>
      </c>
      <c r="AO65" s="101">
        <v>0.0044745629961523035</v>
      </c>
      <c r="AQ65" s="107">
        <v>0.19952699999999998</v>
      </c>
      <c r="AR65" s="32">
        <v>3.2444857000000003</v>
      </c>
      <c r="AS65" s="32">
        <v>0.004609358655470877</v>
      </c>
      <c r="AT65" s="101">
        <v>0.0014480290338552448</v>
      </c>
      <c r="AW65" s="149">
        <f t="shared" si="1"/>
        <v>0</v>
      </c>
      <c r="AX65" s="149">
        <f t="shared" si="2"/>
        <v>0</v>
      </c>
      <c r="AY65" s="149">
        <f t="shared" si="3"/>
        <v>0.012597401335611472</v>
      </c>
      <c r="AZ65" s="214">
        <f t="shared" si="4"/>
        <v>0.00030477583876479364</v>
      </c>
      <c r="BA65" s="214">
        <f t="shared" si="5"/>
        <v>0</v>
      </c>
      <c r="BB65" s="214">
        <f t="shared" si="6"/>
        <v>0.00949884697483607</v>
      </c>
      <c r="BC65" s="214">
        <f t="shared" si="7"/>
        <v>0.002692186575755677</v>
      </c>
      <c r="BD65" s="214">
        <f t="shared" si="8"/>
        <v>0.007162232210972651</v>
      </c>
      <c r="BE65" s="214">
        <f t="shared" si="9"/>
        <v>0.00030477583876479364</v>
      </c>
      <c r="BF65" s="149">
        <f t="shared" si="10"/>
        <v>0.03256021877470546</v>
      </c>
      <c r="BH65" s="214">
        <f t="shared" si="11"/>
        <v>0</v>
      </c>
      <c r="BI65" s="217">
        <f t="shared" si="12"/>
        <v>0</v>
      </c>
      <c r="BJ65" s="217">
        <f t="shared" si="13"/>
        <v>0.03359307022829726</v>
      </c>
      <c r="BK65" s="212">
        <f t="shared" si="14"/>
        <v>0.00030477583876479364</v>
      </c>
      <c r="BL65" s="217">
        <f t="shared" si="15"/>
        <v>0</v>
      </c>
      <c r="BM65" s="217">
        <f t="shared" si="16"/>
        <v>0.00949884697483607</v>
      </c>
      <c r="BN65" s="217">
        <f t="shared" si="17"/>
        <v>0.007179164202015139</v>
      </c>
      <c r="BO65" s="217">
        <f t="shared" si="18"/>
        <v>0.01909928589592707</v>
      </c>
      <c r="BP65" s="212">
        <f t="shared" si="19"/>
        <v>0.00030477583876479364</v>
      </c>
      <c r="BQ65" s="214">
        <f t="shared" si="20"/>
        <v>0.06997991897860512</v>
      </c>
      <c r="BR65" s="240"/>
    </row>
    <row r="66" spans="1:70" ht="15">
      <c r="A66" s="32">
        <v>72012</v>
      </c>
      <c r="B66" s="32" t="s">
        <v>531</v>
      </c>
      <c r="C66" s="32" t="s">
        <v>530</v>
      </c>
      <c r="D66" s="48">
        <v>3</v>
      </c>
      <c r="E66" s="48">
        <v>0</v>
      </c>
      <c r="F66" s="32" t="s">
        <v>744</v>
      </c>
      <c r="H66" s="49">
        <v>0.00463</v>
      </c>
      <c r="I66" s="50">
        <v>0.013760868696062798</v>
      </c>
      <c r="J66" s="90">
        <v>2.97210986956</v>
      </c>
      <c r="K66" s="32">
        <v>51</v>
      </c>
      <c r="L66" s="32">
        <v>0</v>
      </c>
      <c r="M66" s="32">
        <v>0</v>
      </c>
      <c r="N66" s="32">
        <v>0</v>
      </c>
      <c r="O66" s="32">
        <f t="shared" si="0"/>
        <v>0</v>
      </c>
      <c r="P66" s="32">
        <v>0</v>
      </c>
      <c r="Q66" s="32">
        <v>0</v>
      </c>
      <c r="R66" s="32">
        <v>0</v>
      </c>
      <c r="S66" s="32">
        <v>6.5</v>
      </c>
      <c r="T66" s="32">
        <v>0</v>
      </c>
      <c r="U66" s="32">
        <v>107.5</v>
      </c>
      <c r="V66" s="32">
        <v>271.4</v>
      </c>
      <c r="W66" s="32">
        <v>1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0.8</v>
      </c>
      <c r="AE66" s="32">
        <v>6.5</v>
      </c>
      <c r="AF66" s="32">
        <v>277.9</v>
      </c>
      <c r="AG66" s="98">
        <v>170.3</v>
      </c>
      <c r="AH66" s="32">
        <v>277.9</v>
      </c>
      <c r="AI66" s="32">
        <v>6.5</v>
      </c>
      <c r="AJ66" s="32">
        <v>6.5</v>
      </c>
      <c r="AL66" s="99">
        <v>0.4869859004285194</v>
      </c>
      <c r="AM66" s="32">
        <v>31.836938760058878</v>
      </c>
      <c r="AN66" s="32">
        <v>0.06759365180054193</v>
      </c>
      <c r="AO66" s="101">
        <v>0.01142150877000102</v>
      </c>
      <c r="AP66" s="32">
        <v>0.9039237849184724</v>
      </c>
      <c r="AQ66" s="111">
        <v>0.3944019999999999</v>
      </c>
      <c r="AR66" s="32">
        <v>23.693182099999998</v>
      </c>
      <c r="AS66" s="32">
        <v>0.033660303692595296</v>
      </c>
      <c r="AT66" s="101">
        <v>0.0033242176706113407</v>
      </c>
      <c r="AW66" s="149">
        <f t="shared" si="1"/>
        <v>0</v>
      </c>
      <c r="AX66" s="149">
        <f t="shared" si="2"/>
        <v>0</v>
      </c>
      <c r="AY66" s="149">
        <f t="shared" si="3"/>
        <v>0</v>
      </c>
      <c r="AZ66" s="214">
        <f t="shared" si="4"/>
        <v>0</v>
      </c>
      <c r="BA66" s="214">
        <f t="shared" si="5"/>
        <v>0</v>
      </c>
      <c r="BB66" s="214">
        <f t="shared" si="6"/>
        <v>0.1703023092434818</v>
      </c>
      <c r="BC66" s="214">
        <f t="shared" si="7"/>
        <v>0</v>
      </c>
      <c r="BD66" s="214">
        <f t="shared" si="8"/>
        <v>0</v>
      </c>
      <c r="BE66" s="214">
        <f t="shared" si="9"/>
        <v>0</v>
      </c>
      <c r="BF66" s="149">
        <f t="shared" si="10"/>
        <v>0.1703023092434818</v>
      </c>
      <c r="BH66" s="214">
        <f t="shared" si="11"/>
        <v>0</v>
      </c>
      <c r="BI66" s="217">
        <f t="shared" si="12"/>
        <v>0</v>
      </c>
      <c r="BJ66" s="217">
        <f t="shared" si="13"/>
        <v>0</v>
      </c>
      <c r="BK66" s="212">
        <f t="shared" si="14"/>
        <v>0</v>
      </c>
      <c r="BL66" s="217">
        <f t="shared" si="15"/>
        <v>0</v>
      </c>
      <c r="BM66" s="217">
        <f t="shared" si="16"/>
        <v>0.1703023092434818</v>
      </c>
      <c r="BN66" s="217">
        <f t="shared" si="17"/>
        <v>0</v>
      </c>
      <c r="BO66" s="217">
        <f t="shared" si="18"/>
        <v>0</v>
      </c>
      <c r="BP66" s="212">
        <f t="shared" si="19"/>
        <v>0</v>
      </c>
      <c r="BQ66" s="214">
        <f t="shared" si="20"/>
        <v>0.1703023092434818</v>
      </c>
      <c r="BR66" s="240"/>
    </row>
    <row r="67" spans="1:70" ht="15">
      <c r="A67" s="32">
        <v>83018</v>
      </c>
      <c r="B67" s="32" t="s">
        <v>428</v>
      </c>
      <c r="C67" s="32" t="s">
        <v>532</v>
      </c>
      <c r="D67" s="48">
        <v>9</v>
      </c>
      <c r="E67" s="48">
        <v>0</v>
      </c>
      <c r="F67" s="32" t="s">
        <v>744</v>
      </c>
      <c r="H67" s="49">
        <v>0.002433</v>
      </c>
      <c r="I67" s="50">
        <v>0.0026582295699445198</v>
      </c>
      <c r="J67" s="90">
        <v>1.09257277844</v>
      </c>
      <c r="K67" s="32">
        <v>51</v>
      </c>
      <c r="L67" s="32">
        <v>0</v>
      </c>
      <c r="M67" s="32">
        <v>0</v>
      </c>
      <c r="N67" s="32">
        <v>0</v>
      </c>
      <c r="O67" s="32">
        <f t="shared" si="0"/>
        <v>0</v>
      </c>
      <c r="P67" s="32">
        <v>16.4</v>
      </c>
      <c r="Q67" s="32">
        <v>0</v>
      </c>
      <c r="R67" s="32">
        <v>0</v>
      </c>
      <c r="S67" s="32">
        <v>17.5</v>
      </c>
      <c r="T67" s="32">
        <v>1</v>
      </c>
      <c r="U67" s="32">
        <v>7.7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16.4</v>
      </c>
      <c r="AB67" s="32">
        <v>0</v>
      </c>
      <c r="AC67" s="32">
        <v>0</v>
      </c>
      <c r="AD67" s="32">
        <v>7.7</v>
      </c>
      <c r="AE67" s="32">
        <v>35</v>
      </c>
      <c r="AF67" s="32">
        <v>35</v>
      </c>
      <c r="AG67" s="98">
        <v>27.3</v>
      </c>
      <c r="AH67" s="32">
        <v>35</v>
      </c>
      <c r="AI67" s="32">
        <v>34.9</v>
      </c>
      <c r="AJ67" s="32">
        <v>35</v>
      </c>
      <c r="AL67" s="99">
        <v>0.16313953232734593</v>
      </c>
      <c r="AM67" s="32">
        <v>1.472949005074852</v>
      </c>
      <c r="AN67" s="32">
        <v>0.003127247971902688</v>
      </c>
      <c r="AO67" s="101">
        <v>0.0008440421516327429</v>
      </c>
      <c r="AQ67" s="107">
        <v>0.151144</v>
      </c>
      <c r="AR67" s="32">
        <v>1.3030564000000002</v>
      </c>
      <c r="AS67" s="32">
        <v>0.0018512192227898314</v>
      </c>
      <c r="AT67" s="101">
        <v>0.0007207687662007452</v>
      </c>
      <c r="AW67" s="149">
        <f t="shared" si="1"/>
        <v>0</v>
      </c>
      <c r="AX67" s="149">
        <f t="shared" si="2"/>
        <v>0</v>
      </c>
      <c r="AY67" s="149">
        <f t="shared" si="3"/>
        <v>0.0019879304015873096</v>
      </c>
      <c r="AZ67" s="214">
        <f t="shared" si="4"/>
        <v>0</v>
      </c>
      <c r="BA67" s="214">
        <f t="shared" si="5"/>
        <v>0</v>
      </c>
      <c r="BB67" s="214">
        <f t="shared" si="6"/>
        <v>0</v>
      </c>
      <c r="BC67" s="214">
        <f t="shared" si="7"/>
        <v>0</v>
      </c>
      <c r="BD67" s="214">
        <f t="shared" si="8"/>
        <v>0</v>
      </c>
      <c r="BE67" s="214">
        <f t="shared" si="9"/>
        <v>0</v>
      </c>
      <c r="BF67" s="149">
        <f t="shared" si="10"/>
        <v>0.0019879304015873096</v>
      </c>
      <c r="BH67" s="214">
        <f t="shared" si="11"/>
        <v>0</v>
      </c>
      <c r="BI67" s="217">
        <f t="shared" si="12"/>
        <v>0</v>
      </c>
      <c r="BJ67" s="217">
        <f t="shared" si="13"/>
        <v>0.005301147737566159</v>
      </c>
      <c r="BK67" s="212">
        <f t="shared" si="14"/>
        <v>0</v>
      </c>
      <c r="BL67" s="217">
        <f t="shared" si="15"/>
        <v>0</v>
      </c>
      <c r="BM67" s="217">
        <f t="shared" si="16"/>
        <v>0</v>
      </c>
      <c r="BN67" s="217">
        <f t="shared" si="17"/>
        <v>0</v>
      </c>
      <c r="BO67" s="217">
        <f t="shared" si="18"/>
        <v>0</v>
      </c>
      <c r="BP67" s="212">
        <f t="shared" si="19"/>
        <v>0</v>
      </c>
      <c r="BQ67" s="214">
        <f t="shared" si="20"/>
        <v>0.005301147737566159</v>
      </c>
      <c r="BR67" s="240"/>
    </row>
    <row r="68" spans="1:70" ht="15">
      <c r="A68" s="32">
        <v>1023</v>
      </c>
      <c r="B68" s="32" t="s">
        <v>546</v>
      </c>
      <c r="C68" s="32" t="s">
        <v>529</v>
      </c>
      <c r="D68" s="48">
        <v>9</v>
      </c>
      <c r="E68" s="48">
        <v>0</v>
      </c>
      <c r="F68" s="32" t="s">
        <v>447</v>
      </c>
      <c r="H68" s="49">
        <v>0.000848</v>
      </c>
      <c r="I68" s="50">
        <v>0.00092650171611712</v>
      </c>
      <c r="J68" s="90">
        <v>1.09257277844</v>
      </c>
      <c r="K68" s="32">
        <v>64</v>
      </c>
      <c r="L68" s="32">
        <v>0.8</v>
      </c>
      <c r="M68" s="32">
        <v>0</v>
      </c>
      <c r="N68" s="32">
        <v>0</v>
      </c>
      <c r="O68" s="32">
        <f t="shared" si="0"/>
        <v>0</v>
      </c>
      <c r="P68" s="32">
        <v>2.1</v>
      </c>
      <c r="Q68" s="32">
        <v>0</v>
      </c>
      <c r="R68" s="32">
        <v>6.3</v>
      </c>
      <c r="S68" s="32">
        <v>8.8</v>
      </c>
      <c r="T68" s="32">
        <v>0</v>
      </c>
      <c r="U68" s="32">
        <v>3.8</v>
      </c>
      <c r="V68" s="32">
        <v>0</v>
      </c>
      <c r="W68" s="32">
        <v>0</v>
      </c>
      <c r="X68" s="32">
        <v>0.1</v>
      </c>
      <c r="Y68" s="32">
        <v>0</v>
      </c>
      <c r="Z68" s="32">
        <v>0</v>
      </c>
      <c r="AA68" s="32">
        <v>1.8</v>
      </c>
      <c r="AB68" s="32">
        <v>0.2</v>
      </c>
      <c r="AC68" s="32">
        <v>0</v>
      </c>
      <c r="AD68" s="32">
        <v>5.5</v>
      </c>
      <c r="AE68" s="32">
        <v>18.2</v>
      </c>
      <c r="AF68" s="32">
        <v>17.4</v>
      </c>
      <c r="AG68" s="98">
        <v>14.4</v>
      </c>
      <c r="AH68" s="32">
        <v>18.2</v>
      </c>
      <c r="AI68" s="32">
        <v>17.2</v>
      </c>
      <c r="AJ68" s="32">
        <v>17.4</v>
      </c>
      <c r="AL68" s="99">
        <v>0.08133305404390163</v>
      </c>
      <c r="AM68" s="32">
        <v>-0.302566810076408</v>
      </c>
      <c r="AN68" s="32">
        <v>-0.0006423857444599238</v>
      </c>
      <c r="AO68" s="101">
        <v>0.00015106860982821277</v>
      </c>
      <c r="AQ68" s="107">
        <v>0.07913800000000001</v>
      </c>
      <c r="AR68" s="32">
        <v>-0.22632289999999997</v>
      </c>
      <c r="AS68" s="32">
        <v>-0.0003215312115711496</v>
      </c>
      <c r="AT68" s="101">
        <v>0.00013405897215970435</v>
      </c>
      <c r="AW68" s="149">
        <f t="shared" si="1"/>
        <v>3.379878260395254E-05</v>
      </c>
      <c r="AX68" s="149">
        <f t="shared" si="2"/>
        <v>0</v>
      </c>
      <c r="AY68" s="149">
        <f t="shared" si="3"/>
        <v>8.872180433537541E-05</v>
      </c>
      <c r="AZ68" s="214">
        <f t="shared" si="4"/>
        <v>0</v>
      </c>
      <c r="BA68" s="214">
        <f t="shared" si="5"/>
        <v>0.0002661654130061262</v>
      </c>
      <c r="BB68" s="214">
        <f t="shared" si="6"/>
        <v>0</v>
      </c>
      <c r="BC68" s="214">
        <f t="shared" si="7"/>
        <v>0</v>
      </c>
      <c r="BD68" s="214">
        <f t="shared" si="8"/>
        <v>8.449695650988135E-06</v>
      </c>
      <c r="BE68" s="214">
        <f t="shared" si="9"/>
        <v>0</v>
      </c>
      <c r="BF68" s="149">
        <f t="shared" si="10"/>
        <v>0.00039713569559644233</v>
      </c>
      <c r="BH68" s="214">
        <f t="shared" si="11"/>
        <v>3.379878260395254E-05</v>
      </c>
      <c r="BI68" s="217">
        <f t="shared" si="12"/>
        <v>0</v>
      </c>
      <c r="BJ68" s="217">
        <f t="shared" si="13"/>
        <v>0.00023659147822766778</v>
      </c>
      <c r="BK68" s="212">
        <f t="shared" si="14"/>
        <v>0</v>
      </c>
      <c r="BL68" s="217">
        <f t="shared" si="15"/>
        <v>0.0002661654130061262</v>
      </c>
      <c r="BM68" s="217">
        <f t="shared" si="16"/>
        <v>0</v>
      </c>
      <c r="BN68" s="217">
        <f t="shared" si="17"/>
        <v>0</v>
      </c>
      <c r="BO68" s="217">
        <f t="shared" si="18"/>
        <v>2.253252173596836E-05</v>
      </c>
      <c r="BP68" s="212">
        <f t="shared" si="19"/>
        <v>0</v>
      </c>
      <c r="BQ68" s="214">
        <f t="shared" si="20"/>
        <v>0.0005590881955737149</v>
      </c>
      <c r="BR68" s="240"/>
    </row>
    <row r="69" spans="1:70" ht="15">
      <c r="A69" s="32">
        <v>92029</v>
      </c>
      <c r="B69" s="32" t="s">
        <v>42</v>
      </c>
      <c r="C69" s="32" t="s">
        <v>541</v>
      </c>
      <c r="D69" s="48">
        <v>9</v>
      </c>
      <c r="E69" s="48">
        <v>0</v>
      </c>
      <c r="F69" s="32" t="s">
        <v>447</v>
      </c>
      <c r="H69" s="49">
        <v>0.003906</v>
      </c>
      <c r="I69" s="50">
        <v>0.00426758927258664</v>
      </c>
      <c r="J69" s="90">
        <v>1.0925727784400001</v>
      </c>
      <c r="K69" s="32">
        <v>64</v>
      </c>
      <c r="L69" s="32">
        <v>2.9</v>
      </c>
      <c r="M69" s="32">
        <v>0</v>
      </c>
      <c r="N69" s="32">
        <v>0</v>
      </c>
      <c r="O69" s="32">
        <f t="shared" si="0"/>
        <v>0</v>
      </c>
      <c r="P69" s="32">
        <v>0.2</v>
      </c>
      <c r="Q69" s="32">
        <v>0</v>
      </c>
      <c r="R69" s="32">
        <v>0.6</v>
      </c>
      <c r="S69" s="32">
        <v>4.6</v>
      </c>
      <c r="T69" s="32">
        <v>0</v>
      </c>
      <c r="U69" s="32">
        <v>4.2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0.2</v>
      </c>
      <c r="AC69" s="32">
        <v>0</v>
      </c>
      <c r="AD69" s="32">
        <v>2</v>
      </c>
      <c r="AE69" s="32">
        <v>8.5</v>
      </c>
      <c r="AF69" s="32">
        <v>5.5</v>
      </c>
      <c r="AG69" s="98">
        <v>4.2</v>
      </c>
      <c r="AH69" s="32">
        <v>8.4</v>
      </c>
      <c r="AI69" s="32">
        <v>5.4</v>
      </c>
      <c r="AJ69" s="32">
        <v>5.6</v>
      </c>
      <c r="AL69" s="99">
        <v>0.03279466451765504</v>
      </c>
      <c r="AM69" s="32">
        <v>-0.7051883167425903</v>
      </c>
      <c r="AN69" s="32">
        <v>-0.0014971996489658974</v>
      </c>
      <c r="AO69" s="101">
        <v>0.0002746372662698486</v>
      </c>
      <c r="AQ69" s="107">
        <v>0.030016</v>
      </c>
      <c r="AR69" s="32">
        <v>-0.6454382999999999</v>
      </c>
      <c r="AS69" s="32">
        <v>-0.0009169578447140044</v>
      </c>
      <c r="AT69" s="101">
        <v>0.00022648246568487886</v>
      </c>
      <c r="AW69" s="149">
        <f t="shared" si="1"/>
        <v>0.0005643460054068573</v>
      </c>
      <c r="AX69" s="149">
        <f t="shared" si="2"/>
        <v>0</v>
      </c>
      <c r="AY69" s="149">
        <f t="shared" si="3"/>
        <v>3.892041416599016E-05</v>
      </c>
      <c r="AZ69" s="214">
        <f t="shared" si="4"/>
        <v>0</v>
      </c>
      <c r="BA69" s="214">
        <f t="shared" si="5"/>
        <v>0.00011676124249797048</v>
      </c>
      <c r="BB69" s="214">
        <f t="shared" si="6"/>
        <v>0</v>
      </c>
      <c r="BC69" s="214">
        <f t="shared" si="7"/>
        <v>0</v>
      </c>
      <c r="BD69" s="214">
        <f t="shared" si="8"/>
        <v>3.892041416599016E-05</v>
      </c>
      <c r="BE69" s="214">
        <f t="shared" si="9"/>
        <v>0</v>
      </c>
      <c r="BF69" s="149">
        <f t="shared" si="10"/>
        <v>0.0007589480762368081</v>
      </c>
      <c r="BH69" s="214">
        <f t="shared" si="11"/>
        <v>0.0005643460054068573</v>
      </c>
      <c r="BI69" s="217">
        <f t="shared" si="12"/>
        <v>0</v>
      </c>
      <c r="BJ69" s="217">
        <f t="shared" si="13"/>
        <v>0.00010378777110930709</v>
      </c>
      <c r="BK69" s="212">
        <f t="shared" si="14"/>
        <v>0</v>
      </c>
      <c r="BL69" s="217">
        <f t="shared" si="15"/>
        <v>0.00011676124249797048</v>
      </c>
      <c r="BM69" s="217">
        <f t="shared" si="16"/>
        <v>0</v>
      </c>
      <c r="BN69" s="217">
        <f t="shared" si="17"/>
        <v>0</v>
      </c>
      <c r="BO69" s="217">
        <f t="shared" si="18"/>
        <v>0.00010378777110930709</v>
      </c>
      <c r="BP69" s="212">
        <f t="shared" si="19"/>
        <v>0</v>
      </c>
      <c r="BQ69" s="214">
        <f t="shared" si="20"/>
        <v>0.000888682790123442</v>
      </c>
      <c r="BR69" s="240"/>
    </row>
    <row r="70" spans="1:70" ht="15">
      <c r="A70" s="32">
        <v>72006</v>
      </c>
      <c r="B70" s="32" t="s">
        <v>531</v>
      </c>
      <c r="C70" s="32" t="s">
        <v>530</v>
      </c>
      <c r="D70" s="48">
        <v>9</v>
      </c>
      <c r="E70" s="48">
        <v>0</v>
      </c>
      <c r="F70" s="32" t="s">
        <v>743</v>
      </c>
      <c r="H70" s="49">
        <v>0.00463</v>
      </c>
      <c r="I70" s="50">
        <v>0.0050586119641772</v>
      </c>
      <c r="J70" s="90">
        <v>1.0925727784400001</v>
      </c>
      <c r="K70" s="32">
        <v>70</v>
      </c>
      <c r="L70" s="32">
        <v>0</v>
      </c>
      <c r="M70" s="32">
        <v>0</v>
      </c>
      <c r="N70" s="32">
        <v>0</v>
      </c>
      <c r="O70" s="32">
        <f t="shared" si="0"/>
        <v>0</v>
      </c>
      <c r="P70" s="32">
        <v>1</v>
      </c>
      <c r="Q70" s="32">
        <v>0</v>
      </c>
      <c r="R70" s="32">
        <v>0.6</v>
      </c>
      <c r="S70" s="32">
        <v>9.5</v>
      </c>
      <c r="T70" s="32">
        <v>0</v>
      </c>
      <c r="U70" s="32">
        <v>8.8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0.2</v>
      </c>
      <c r="AB70" s="32">
        <v>0.6</v>
      </c>
      <c r="AC70" s="32">
        <v>0</v>
      </c>
      <c r="AD70" s="32">
        <v>2.5</v>
      </c>
      <c r="AE70" s="32">
        <v>11.3</v>
      </c>
      <c r="AF70" s="32">
        <v>11.3</v>
      </c>
      <c r="AG70" s="98">
        <v>2.5</v>
      </c>
      <c r="AH70" s="32">
        <v>11.3</v>
      </c>
      <c r="AI70" s="32">
        <v>11.1</v>
      </c>
      <c r="AJ70" s="32">
        <v>11.3</v>
      </c>
      <c r="AL70" s="99">
        <v>0.01997113781710476</v>
      </c>
      <c r="AM70" s="32">
        <v>-0.7512637496685727</v>
      </c>
      <c r="AN70" s="32">
        <v>-0.0015950233371423896</v>
      </c>
      <c r="AO70" s="101">
        <v>0.0001927359509292889</v>
      </c>
      <c r="AQ70" s="107">
        <v>0.018279</v>
      </c>
      <c r="AR70" s="32">
        <v>-0.6876097999999999</v>
      </c>
      <c r="AS70" s="32">
        <v>-0.000976869826615848</v>
      </c>
      <c r="AT70" s="101">
        <v>0.00015694859174661716</v>
      </c>
      <c r="AW70" s="149">
        <f t="shared" si="1"/>
        <v>0</v>
      </c>
      <c r="AX70" s="149">
        <f t="shared" si="2"/>
        <v>0</v>
      </c>
      <c r="AY70" s="149">
        <f t="shared" si="3"/>
        <v>0.0002306727055664803</v>
      </c>
      <c r="AZ70" s="214">
        <f t="shared" si="4"/>
        <v>0</v>
      </c>
      <c r="BA70" s="214">
        <f t="shared" si="5"/>
        <v>0.0001384036233398882</v>
      </c>
      <c r="BB70" s="214">
        <f t="shared" si="6"/>
        <v>0</v>
      </c>
      <c r="BC70" s="214">
        <f t="shared" si="7"/>
        <v>0</v>
      </c>
      <c r="BD70" s="214">
        <f t="shared" si="8"/>
        <v>0.0001384036233398882</v>
      </c>
      <c r="BE70" s="214">
        <f t="shared" si="9"/>
        <v>0</v>
      </c>
      <c r="BF70" s="149">
        <f t="shared" si="10"/>
        <v>0.0005074799522462567</v>
      </c>
      <c r="BH70" s="214">
        <f t="shared" si="11"/>
        <v>0</v>
      </c>
      <c r="BI70" s="217">
        <f t="shared" si="12"/>
        <v>0</v>
      </c>
      <c r="BJ70" s="217">
        <f t="shared" si="13"/>
        <v>0.0006151272148439476</v>
      </c>
      <c r="BK70" s="212">
        <f t="shared" si="14"/>
        <v>0</v>
      </c>
      <c r="BL70" s="217">
        <f t="shared" si="15"/>
        <v>0.0001384036233398882</v>
      </c>
      <c r="BM70" s="217">
        <f t="shared" si="16"/>
        <v>0</v>
      </c>
      <c r="BN70" s="217">
        <f t="shared" si="17"/>
        <v>0</v>
      </c>
      <c r="BO70" s="217">
        <f t="shared" si="18"/>
        <v>0.00036907632890636853</v>
      </c>
      <c r="BP70" s="212">
        <f t="shared" si="19"/>
        <v>0</v>
      </c>
      <c r="BQ70" s="214">
        <f t="shared" si="20"/>
        <v>0.0011226071670902044</v>
      </c>
      <c r="BR70" s="240"/>
    </row>
    <row r="71" spans="1:70" ht="15">
      <c r="A71" s="32">
        <v>72011</v>
      </c>
      <c r="B71" s="32" t="s">
        <v>531</v>
      </c>
      <c r="C71" s="32" t="s">
        <v>530</v>
      </c>
      <c r="D71" s="48">
        <v>9</v>
      </c>
      <c r="E71" s="48">
        <v>0</v>
      </c>
      <c r="F71" s="32" t="s">
        <v>743</v>
      </c>
      <c r="H71" s="49">
        <v>0.00463</v>
      </c>
      <c r="I71" s="50">
        <v>0.0050586119641772</v>
      </c>
      <c r="J71" s="90">
        <v>1.0925727784400001</v>
      </c>
      <c r="K71" s="32">
        <v>70</v>
      </c>
      <c r="L71" s="32">
        <v>0</v>
      </c>
      <c r="M71" s="32">
        <v>0</v>
      </c>
      <c r="N71" s="32">
        <v>0</v>
      </c>
      <c r="O71" s="32">
        <f t="shared" si="0"/>
        <v>0</v>
      </c>
      <c r="P71" s="32">
        <v>1.2</v>
      </c>
      <c r="Q71" s="32">
        <v>0</v>
      </c>
      <c r="R71" s="32">
        <v>0</v>
      </c>
      <c r="S71" s="32">
        <v>11.1</v>
      </c>
      <c r="T71" s="32">
        <v>0</v>
      </c>
      <c r="U71" s="32">
        <v>2.7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1.2</v>
      </c>
      <c r="AB71" s="32">
        <v>0</v>
      </c>
      <c r="AC71" s="32">
        <v>0</v>
      </c>
      <c r="AD71" s="32">
        <v>0.1</v>
      </c>
      <c r="AE71" s="32">
        <v>12.5</v>
      </c>
      <c r="AF71" s="32">
        <v>12.5</v>
      </c>
      <c r="AG71" s="98">
        <v>9.7</v>
      </c>
      <c r="AH71" s="32">
        <v>12.5</v>
      </c>
      <c r="AI71" s="32">
        <v>12.3</v>
      </c>
      <c r="AJ71" s="32">
        <v>12.5</v>
      </c>
      <c r="AL71" s="99">
        <v>0.0708622575066902</v>
      </c>
      <c r="AM71" s="32">
        <v>-0.4353276562809864</v>
      </c>
      <c r="AN71" s="32">
        <v>-0.0009242529955398443</v>
      </c>
      <c r="AO71" s="101">
        <v>0.0007012176449144376</v>
      </c>
      <c r="AQ71" s="107">
        <v>0.066779</v>
      </c>
      <c r="AR71" s="32">
        <v>-0.3850378</v>
      </c>
      <c r="AS71" s="32">
        <v>-0.0005470134499632605</v>
      </c>
      <c r="AT71" s="101">
        <v>0.0006022973966970181</v>
      </c>
      <c r="AW71" s="149">
        <f t="shared" si="1"/>
        <v>0</v>
      </c>
      <c r="AX71" s="149">
        <f t="shared" si="2"/>
        <v>0</v>
      </c>
      <c r="AY71" s="149">
        <f t="shared" si="3"/>
        <v>0.0002768072466797764</v>
      </c>
      <c r="AZ71" s="214">
        <f t="shared" si="4"/>
        <v>0</v>
      </c>
      <c r="BA71" s="214">
        <f t="shared" si="5"/>
        <v>0</v>
      </c>
      <c r="BB71" s="214">
        <f t="shared" si="6"/>
        <v>0</v>
      </c>
      <c r="BC71" s="214">
        <f t="shared" si="7"/>
        <v>0</v>
      </c>
      <c r="BD71" s="214">
        <f t="shared" si="8"/>
        <v>0</v>
      </c>
      <c r="BE71" s="214">
        <f t="shared" si="9"/>
        <v>0</v>
      </c>
      <c r="BF71" s="149">
        <f t="shared" si="10"/>
        <v>0.0002768072466797764</v>
      </c>
      <c r="BH71" s="214">
        <f t="shared" si="11"/>
        <v>0</v>
      </c>
      <c r="BI71" s="217">
        <f t="shared" si="12"/>
        <v>0</v>
      </c>
      <c r="BJ71" s="217">
        <f t="shared" si="13"/>
        <v>0.0007381526578127371</v>
      </c>
      <c r="BK71" s="212">
        <f t="shared" si="14"/>
        <v>0</v>
      </c>
      <c r="BL71" s="217">
        <f t="shared" si="15"/>
        <v>0</v>
      </c>
      <c r="BM71" s="217">
        <f t="shared" si="16"/>
        <v>0</v>
      </c>
      <c r="BN71" s="217">
        <f t="shared" si="17"/>
        <v>0</v>
      </c>
      <c r="BO71" s="217">
        <f t="shared" si="18"/>
        <v>0</v>
      </c>
      <c r="BP71" s="212">
        <f t="shared" si="19"/>
        <v>0</v>
      </c>
      <c r="BQ71" s="214">
        <f t="shared" si="20"/>
        <v>0.0007381526578127371</v>
      </c>
      <c r="BR71" s="240"/>
    </row>
    <row r="72" spans="1:70" ht="15">
      <c r="A72" s="32">
        <v>81015</v>
      </c>
      <c r="B72" s="32" t="s">
        <v>547</v>
      </c>
      <c r="C72" s="32" t="s">
        <v>532</v>
      </c>
      <c r="D72" s="48">
        <v>9</v>
      </c>
      <c r="E72" s="48">
        <v>0</v>
      </c>
      <c r="F72" s="32" t="s">
        <v>743</v>
      </c>
      <c r="H72" s="49">
        <v>0.006897</v>
      </c>
      <c r="I72" s="50">
        <v>0.0020736917642383804</v>
      </c>
      <c r="J72" s="90">
        <v>0.30066576254000005</v>
      </c>
      <c r="K72" s="32">
        <v>70</v>
      </c>
      <c r="L72" s="32">
        <v>0</v>
      </c>
      <c r="M72" s="32">
        <v>56.8</v>
      </c>
      <c r="N72" s="32">
        <v>1</v>
      </c>
      <c r="O72" s="32">
        <f aca="true" t="shared" si="21" ref="O72:O135">N72*I72</f>
        <v>0.0020736917642383804</v>
      </c>
      <c r="P72" s="32">
        <v>14</v>
      </c>
      <c r="Q72" s="32">
        <v>0</v>
      </c>
      <c r="R72" s="32">
        <v>0</v>
      </c>
      <c r="S72" s="32">
        <v>18.5</v>
      </c>
      <c r="T72" s="32">
        <v>0</v>
      </c>
      <c r="U72" s="32">
        <v>19.6</v>
      </c>
      <c r="V72" s="32">
        <v>0</v>
      </c>
      <c r="W72" s="32">
        <v>0</v>
      </c>
      <c r="X72" s="32">
        <v>0</v>
      </c>
      <c r="Y72" s="32">
        <v>0</v>
      </c>
      <c r="Z72" s="32">
        <v>9</v>
      </c>
      <c r="AA72" s="32">
        <v>4.9</v>
      </c>
      <c r="AB72" s="32">
        <v>0</v>
      </c>
      <c r="AC72" s="32">
        <v>0</v>
      </c>
      <c r="AD72" s="32">
        <v>18.5</v>
      </c>
      <c r="AE72" s="32">
        <v>89.4</v>
      </c>
      <c r="AF72" s="32">
        <v>89.4</v>
      </c>
      <c r="AG72" s="98">
        <v>69.8</v>
      </c>
      <c r="AH72" s="32">
        <v>89.4</v>
      </c>
      <c r="AI72" s="32">
        <v>89.3</v>
      </c>
      <c r="AJ72" s="32">
        <v>89.4</v>
      </c>
      <c r="AL72" s="99">
        <v>0.3148023086437931</v>
      </c>
      <c r="AM72" s="32">
        <v>9.448427042734787</v>
      </c>
      <c r="AN72" s="32">
        <v>0.02006014750358675</v>
      </c>
      <c r="AO72" s="101">
        <v>0.0012187458493353018</v>
      </c>
      <c r="AQ72" s="107">
        <v>0.267383</v>
      </c>
      <c r="AR72" s="32">
        <v>7.193182900000001</v>
      </c>
      <c r="AS72" s="32">
        <v>0.010219172752248562</v>
      </c>
      <c r="AT72" s="101">
        <v>0.0035044662744088424</v>
      </c>
      <c r="AW72" s="149">
        <f aca="true" t="shared" si="22" ref="AW72:AW135">$I72*0.76*L72*0.06</f>
        <v>0</v>
      </c>
      <c r="AX72" s="149">
        <f aca="true" t="shared" si="23" ref="AX72:AX135">$I72*0.76*M72*0.06</f>
        <v>0.005371027564718544</v>
      </c>
      <c r="AY72" s="149">
        <f aca="true" t="shared" si="24" ref="AY72:AY135">$I72*0.76*P72*0.06</f>
        <v>0.001323844822289782</v>
      </c>
      <c r="AZ72" s="214">
        <f aca="true" t="shared" si="25" ref="AZ72:AZ135">$I72*0.76*Q72*0.06</f>
        <v>0</v>
      </c>
      <c r="BA72" s="214">
        <f aca="true" t="shared" si="26" ref="BA72:BA135">$I72*0.76*R72*0.06</f>
        <v>0</v>
      </c>
      <c r="BB72" s="214">
        <f aca="true" t="shared" si="27" ref="BB72:BB135">$I72*0.76*V72*0.06</f>
        <v>0</v>
      </c>
      <c r="BC72" s="214">
        <f aca="true" t="shared" si="28" ref="BC72:BC135">$I72*0.76*Z72*0.06</f>
        <v>0.0008510431000434312</v>
      </c>
      <c r="BD72" s="214">
        <f aca="true" t="shared" si="29" ref="BD72:BD135">$I72*0.76*AB72*0.06</f>
        <v>0</v>
      </c>
      <c r="BE72" s="214">
        <f aca="true" t="shared" si="30" ref="BE72:BE135">$I72*0.76*AC72*0.06</f>
        <v>0</v>
      </c>
      <c r="BF72" s="149">
        <f aca="true" t="shared" si="31" ref="BF72:BF135">SUM(AW72:BE72)</f>
        <v>0.007545915487051757</v>
      </c>
      <c r="BH72" s="214">
        <f aca="true" t="shared" si="32" ref="BH72:BH135">$I72*0.76*L72*BH$1</f>
        <v>0</v>
      </c>
      <c r="BI72" s="217">
        <f aca="true" t="shared" si="33" ref="BI72:BI135">$I72*0.76*M72*BI$1</f>
        <v>0.009846883868650664</v>
      </c>
      <c r="BJ72" s="217">
        <f aca="true" t="shared" si="34" ref="BJ72:BJ135">$I72*0.76*P72*BJ$1</f>
        <v>0.003530252859439419</v>
      </c>
      <c r="BK72" s="212">
        <f aca="true" t="shared" si="35" ref="BK72:BK135">AZ72</f>
        <v>0</v>
      </c>
      <c r="BL72" s="217">
        <f aca="true" t="shared" si="36" ref="BL72:BL135">$I72*0.76*R72*BL$1</f>
        <v>0</v>
      </c>
      <c r="BM72" s="217">
        <f aca="true" t="shared" si="37" ref="BM72:BM135">$I72*0.76*V72*BM$1</f>
        <v>0</v>
      </c>
      <c r="BN72" s="217">
        <f aca="true" t="shared" si="38" ref="BN72:BN135">$I72*0.76*Z72*BN$1</f>
        <v>0.0022694482667824836</v>
      </c>
      <c r="BO72" s="217">
        <f aca="true" t="shared" si="39" ref="BO72:BO135">$I72*0.76*AB72*BO$1</f>
        <v>0</v>
      </c>
      <c r="BP72" s="212">
        <f aca="true" t="shared" si="40" ref="BP72:BP135">BE72</f>
        <v>0</v>
      </c>
      <c r="BQ72" s="214">
        <f aca="true" t="shared" si="41" ref="BQ72:BQ135">SUM(BH72:BP72)</f>
        <v>0.015646584994872564</v>
      </c>
      <c r="BR72" s="240"/>
    </row>
    <row r="73" spans="1:70" ht="15">
      <c r="A73" s="32">
        <v>83005</v>
      </c>
      <c r="B73" s="32" t="s">
        <v>428</v>
      </c>
      <c r="C73" s="32" t="s">
        <v>532</v>
      </c>
      <c r="D73" s="48">
        <v>9</v>
      </c>
      <c r="E73" s="48">
        <v>0</v>
      </c>
      <c r="F73" s="32" t="s">
        <v>743</v>
      </c>
      <c r="H73" s="49">
        <v>0.002433</v>
      </c>
      <c r="I73" s="50">
        <v>0.007231143312639479</v>
      </c>
      <c r="J73" s="90">
        <v>2.9721098695599997</v>
      </c>
      <c r="K73" s="32">
        <v>70</v>
      </c>
      <c r="L73" s="32">
        <v>0</v>
      </c>
      <c r="M73" s="32">
        <v>0</v>
      </c>
      <c r="N73" s="32">
        <v>0</v>
      </c>
      <c r="O73" s="32">
        <f t="shared" si="21"/>
        <v>0</v>
      </c>
      <c r="P73" s="32">
        <v>13.4</v>
      </c>
      <c r="Q73" s="32">
        <v>0</v>
      </c>
      <c r="R73" s="32">
        <v>0</v>
      </c>
      <c r="S73" s="32">
        <v>28.8</v>
      </c>
      <c r="T73" s="32">
        <v>0</v>
      </c>
      <c r="U73" s="32">
        <v>9.3</v>
      </c>
      <c r="V73" s="32">
        <v>142.1</v>
      </c>
      <c r="W73" s="32">
        <v>1</v>
      </c>
      <c r="X73" s="32">
        <v>0</v>
      </c>
      <c r="Y73" s="32">
        <v>0</v>
      </c>
      <c r="Z73" s="32">
        <v>7.6</v>
      </c>
      <c r="AA73" s="32">
        <v>5.7</v>
      </c>
      <c r="AB73" s="32">
        <v>0</v>
      </c>
      <c r="AC73" s="32">
        <v>0</v>
      </c>
      <c r="AD73" s="32">
        <v>21.6</v>
      </c>
      <c r="AE73" s="32">
        <v>42.2</v>
      </c>
      <c r="AF73" s="32">
        <v>184.4</v>
      </c>
      <c r="AG73" s="98">
        <v>175.1</v>
      </c>
      <c r="AH73" s="32">
        <v>184.4</v>
      </c>
      <c r="AI73" s="32">
        <v>42.2</v>
      </c>
      <c r="AJ73" s="32">
        <v>42.2</v>
      </c>
      <c r="AL73" s="99">
        <v>0.5163305085283155</v>
      </c>
      <c r="AM73" s="32">
        <v>36.94340155071656</v>
      </c>
      <c r="AN73" s="32">
        <v>0.07843528674558149</v>
      </c>
      <c r="AO73" s="101">
        <v>0.006300115810212855</v>
      </c>
      <c r="AQ73" s="107">
        <v>0.40922099999999995</v>
      </c>
      <c r="AR73" s="32">
        <v>26.254546799999996</v>
      </c>
      <c r="AS73" s="32">
        <v>0.037299169645914974</v>
      </c>
      <c r="AT73" s="101">
        <v>0.0018053246703854618</v>
      </c>
      <c r="AW73" s="149">
        <f t="shared" si="22"/>
        <v>0</v>
      </c>
      <c r="AX73" s="149">
        <f t="shared" si="23"/>
        <v>0</v>
      </c>
      <c r="AY73" s="149">
        <f t="shared" si="24"/>
        <v>0.0044185178097552276</v>
      </c>
      <c r="AZ73" s="214">
        <f t="shared" si="25"/>
        <v>0</v>
      </c>
      <c r="BA73" s="214">
        <f t="shared" si="26"/>
        <v>0</v>
      </c>
      <c r="BB73" s="214">
        <f t="shared" si="27"/>
        <v>0.04685607319150879</v>
      </c>
      <c r="BC73" s="214">
        <f t="shared" si="28"/>
        <v>0.002506025026428338</v>
      </c>
      <c r="BD73" s="214">
        <f t="shared" si="29"/>
        <v>0</v>
      </c>
      <c r="BE73" s="214">
        <f t="shared" si="30"/>
        <v>0</v>
      </c>
      <c r="BF73" s="149">
        <f t="shared" si="31"/>
        <v>0.05378061602769236</v>
      </c>
      <c r="BH73" s="214">
        <f t="shared" si="32"/>
        <v>0</v>
      </c>
      <c r="BI73" s="217">
        <f t="shared" si="33"/>
        <v>0</v>
      </c>
      <c r="BJ73" s="217">
        <f t="shared" si="34"/>
        <v>0.011782714159347275</v>
      </c>
      <c r="BK73" s="212">
        <f t="shared" si="35"/>
        <v>0</v>
      </c>
      <c r="BL73" s="217">
        <f t="shared" si="36"/>
        <v>0</v>
      </c>
      <c r="BM73" s="217">
        <f t="shared" si="37"/>
        <v>0.04685607319150879</v>
      </c>
      <c r="BN73" s="217">
        <f t="shared" si="38"/>
        <v>0.006682733403808902</v>
      </c>
      <c r="BO73" s="217">
        <f t="shared" si="39"/>
        <v>0</v>
      </c>
      <c r="BP73" s="212">
        <f t="shared" si="40"/>
        <v>0</v>
      </c>
      <c r="BQ73" s="214">
        <f t="shared" si="41"/>
        <v>0.06532152075466496</v>
      </c>
      <c r="BR73" s="240"/>
    </row>
    <row r="74" spans="1:70" ht="15">
      <c r="A74" s="32">
        <v>71024</v>
      </c>
      <c r="B74" s="32" t="s">
        <v>294</v>
      </c>
      <c r="C74" s="32" t="s">
        <v>530</v>
      </c>
      <c r="D74" s="48">
        <v>9</v>
      </c>
      <c r="E74" s="48">
        <v>0</v>
      </c>
      <c r="F74" s="32" t="s">
        <v>516</v>
      </c>
      <c r="H74" s="49">
        <v>0.001337</v>
      </c>
      <c r="I74" s="50">
        <v>0.0008003408435276801</v>
      </c>
      <c r="J74" s="90">
        <v>0.59860945664</v>
      </c>
      <c r="K74" s="32">
        <v>78</v>
      </c>
      <c r="L74" s="32">
        <v>197.4</v>
      </c>
      <c r="M74" s="32">
        <v>296.2</v>
      </c>
      <c r="N74" s="32">
        <v>1</v>
      </c>
      <c r="O74" s="32">
        <f t="shared" si="21"/>
        <v>0.0008003408435276801</v>
      </c>
      <c r="P74" s="32">
        <v>66.8</v>
      </c>
      <c r="Q74" s="32">
        <v>49.8</v>
      </c>
      <c r="R74" s="32">
        <v>0</v>
      </c>
      <c r="S74" s="32">
        <v>58.3</v>
      </c>
      <c r="T74" s="32">
        <v>19</v>
      </c>
      <c r="U74" s="32">
        <v>43.1</v>
      </c>
      <c r="V74" s="32">
        <v>133.8</v>
      </c>
      <c r="W74" s="32">
        <v>1</v>
      </c>
      <c r="X74" s="32">
        <v>31</v>
      </c>
      <c r="Y74" s="32">
        <v>13.7</v>
      </c>
      <c r="Z74" s="32">
        <v>33.4</v>
      </c>
      <c r="AA74" s="32">
        <v>33.4</v>
      </c>
      <c r="AB74" s="32">
        <v>0</v>
      </c>
      <c r="AC74" s="32">
        <v>49.8</v>
      </c>
      <c r="AD74" s="32">
        <v>11</v>
      </c>
      <c r="AE74" s="32">
        <v>687.9</v>
      </c>
      <c r="AF74" s="32">
        <v>624.3</v>
      </c>
      <c r="AG74" s="98">
        <v>778.6</v>
      </c>
      <c r="AH74" s="32">
        <v>821.7</v>
      </c>
      <c r="AI74" s="32">
        <v>490.1</v>
      </c>
      <c r="AJ74" s="32">
        <v>490.5</v>
      </c>
      <c r="AL74" s="177">
        <v>0.8567136668980582</v>
      </c>
      <c r="AM74" s="32">
        <v>157.12168313967646</v>
      </c>
      <c r="AN74" s="32">
        <v>0.3335882391363035</v>
      </c>
      <c r="AO74" s="101">
        <v>0.0008377756078248757</v>
      </c>
      <c r="AQ74" s="107">
        <v>0.7541110000000002</v>
      </c>
      <c r="AR74" s="32">
        <v>169.43616099999988</v>
      </c>
      <c r="AS74" s="32">
        <v>0.2407136623394908</v>
      </c>
      <c r="AT74" s="101">
        <v>0.0013730142086498414</v>
      </c>
      <c r="AW74" s="149">
        <f t="shared" si="22"/>
        <v>0.0072042200825638</v>
      </c>
      <c r="AX74" s="149">
        <f t="shared" si="23"/>
        <v>0.010809979678092187</v>
      </c>
      <c r="AY74" s="149">
        <f t="shared" si="24"/>
        <v>0.0024379022366527955</v>
      </c>
      <c r="AZ74" s="214">
        <f t="shared" si="25"/>
        <v>0.0018174780147501382</v>
      </c>
      <c r="BA74" s="214">
        <f t="shared" si="26"/>
        <v>0</v>
      </c>
      <c r="BB74" s="214">
        <f t="shared" si="27"/>
        <v>0.004883103581798564</v>
      </c>
      <c r="BC74" s="214">
        <f t="shared" si="28"/>
        <v>0.0012189511183263977</v>
      </c>
      <c r="BD74" s="214">
        <f t="shared" si="29"/>
        <v>0</v>
      </c>
      <c r="BE74" s="214">
        <f t="shared" si="30"/>
        <v>0.0018174780147501382</v>
      </c>
      <c r="BF74" s="149">
        <f t="shared" si="31"/>
        <v>0.030189112726934024</v>
      </c>
      <c r="BH74" s="214">
        <f t="shared" si="32"/>
        <v>0.0072042200825638</v>
      </c>
      <c r="BI74" s="217">
        <f t="shared" si="33"/>
        <v>0.019818296076502342</v>
      </c>
      <c r="BJ74" s="217">
        <f t="shared" si="34"/>
        <v>0.006501072631074122</v>
      </c>
      <c r="BK74" s="212">
        <f t="shared" si="35"/>
        <v>0.0018174780147501382</v>
      </c>
      <c r="BL74" s="217">
        <f t="shared" si="36"/>
        <v>0</v>
      </c>
      <c r="BM74" s="217">
        <f t="shared" si="37"/>
        <v>0.004883103581798564</v>
      </c>
      <c r="BN74" s="217">
        <f t="shared" si="38"/>
        <v>0.003250536315537061</v>
      </c>
      <c r="BO74" s="217">
        <f t="shared" si="39"/>
        <v>0</v>
      </c>
      <c r="BP74" s="212">
        <f t="shared" si="40"/>
        <v>0.0018174780147501382</v>
      </c>
      <c r="BQ74" s="214">
        <f t="shared" si="41"/>
        <v>0.04529218471697616</v>
      </c>
      <c r="BR74" s="32" t="s">
        <v>693</v>
      </c>
    </row>
    <row r="75" spans="1:74" ht="15">
      <c r="A75" s="32">
        <v>72005</v>
      </c>
      <c r="B75" s="32" t="s">
        <v>531</v>
      </c>
      <c r="C75" s="32" t="s">
        <v>530</v>
      </c>
      <c r="D75" s="48">
        <v>9</v>
      </c>
      <c r="E75" s="48">
        <v>0</v>
      </c>
      <c r="F75" s="32" t="s">
        <v>516</v>
      </c>
      <c r="H75" s="49">
        <v>0.00463</v>
      </c>
      <c r="I75" s="50">
        <v>0.0013920824805602</v>
      </c>
      <c r="J75" s="90">
        <v>0.30066576254</v>
      </c>
      <c r="K75" s="32">
        <v>78</v>
      </c>
      <c r="L75" s="32">
        <v>0</v>
      </c>
      <c r="M75" s="32">
        <v>44.9</v>
      </c>
      <c r="N75" s="32">
        <v>1</v>
      </c>
      <c r="O75" s="32">
        <f t="shared" si="21"/>
        <v>0.0013920824805602</v>
      </c>
      <c r="P75" s="32">
        <v>10</v>
      </c>
      <c r="Q75" s="32">
        <v>4.3</v>
      </c>
      <c r="R75" s="32">
        <v>0</v>
      </c>
      <c r="S75" s="32">
        <v>3.5</v>
      </c>
      <c r="T75" s="32">
        <v>0</v>
      </c>
      <c r="U75" s="32">
        <v>13.8</v>
      </c>
      <c r="V75" s="32">
        <v>0</v>
      </c>
      <c r="W75" s="32">
        <v>0</v>
      </c>
      <c r="X75" s="32">
        <v>0</v>
      </c>
      <c r="Y75" s="32">
        <v>0</v>
      </c>
      <c r="Z75" s="32">
        <v>6.5</v>
      </c>
      <c r="AA75" s="32">
        <v>3.5</v>
      </c>
      <c r="AB75" s="32">
        <v>0</v>
      </c>
      <c r="AC75" s="32">
        <v>4.3</v>
      </c>
      <c r="AD75" s="32">
        <v>0.2</v>
      </c>
      <c r="AE75" s="32">
        <v>63.1</v>
      </c>
      <c r="AF75" s="32">
        <v>63.1</v>
      </c>
      <c r="AG75" s="98">
        <v>49.2</v>
      </c>
      <c r="AH75" s="32">
        <v>63.1</v>
      </c>
      <c r="AI75" s="32">
        <v>62.7</v>
      </c>
      <c r="AJ75" s="32">
        <v>63.1</v>
      </c>
      <c r="AL75" s="99">
        <v>0.21473087236378416</v>
      </c>
      <c r="AM75" s="32">
        <v>3.602610795506699</v>
      </c>
      <c r="AN75" s="32">
        <v>0.007648776206770668</v>
      </c>
      <c r="AO75" s="101">
        <v>0.0005748152501260104</v>
      </c>
      <c r="AQ75" s="107">
        <v>0.20415699999999998</v>
      </c>
      <c r="AR75" s="32">
        <v>3.4722817000000004</v>
      </c>
      <c r="AS75" s="32">
        <v>0.004932982662900358</v>
      </c>
      <c r="AT75" s="101">
        <v>0.0018248758796959392</v>
      </c>
      <c r="AW75" s="149">
        <f t="shared" si="22"/>
        <v>0</v>
      </c>
      <c r="AX75" s="149">
        <f t="shared" si="23"/>
        <v>0.002850205353998175</v>
      </c>
      <c r="AY75" s="149">
        <f t="shared" si="24"/>
        <v>0.0006347896111354511</v>
      </c>
      <c r="AZ75" s="214">
        <f t="shared" si="25"/>
        <v>0.000272959532788244</v>
      </c>
      <c r="BA75" s="214">
        <f t="shared" si="26"/>
        <v>0</v>
      </c>
      <c r="BB75" s="214">
        <f t="shared" si="27"/>
        <v>0</v>
      </c>
      <c r="BC75" s="214">
        <f t="shared" si="28"/>
        <v>0.00041261324723804323</v>
      </c>
      <c r="BD75" s="214">
        <f t="shared" si="29"/>
        <v>0</v>
      </c>
      <c r="BE75" s="214">
        <f t="shared" si="30"/>
        <v>0.000272959532788244</v>
      </c>
      <c r="BF75" s="149">
        <f t="shared" si="31"/>
        <v>0.004443527277948158</v>
      </c>
      <c r="BH75" s="214">
        <f t="shared" si="32"/>
        <v>0</v>
      </c>
      <c r="BI75" s="217">
        <f t="shared" si="33"/>
        <v>0.005225376482329988</v>
      </c>
      <c r="BJ75" s="217">
        <f t="shared" si="34"/>
        <v>0.001692772296361203</v>
      </c>
      <c r="BK75" s="212">
        <f t="shared" si="35"/>
        <v>0.000272959532788244</v>
      </c>
      <c r="BL75" s="217">
        <f t="shared" si="36"/>
        <v>0</v>
      </c>
      <c r="BM75" s="217">
        <f t="shared" si="37"/>
        <v>0</v>
      </c>
      <c r="BN75" s="217">
        <f t="shared" si="38"/>
        <v>0.001100301992634782</v>
      </c>
      <c r="BO75" s="217">
        <f t="shared" si="39"/>
        <v>0</v>
      </c>
      <c r="BP75" s="212">
        <f t="shared" si="40"/>
        <v>0.000272959532788244</v>
      </c>
      <c r="BQ75" s="214">
        <f t="shared" si="41"/>
        <v>0.008564369836902461</v>
      </c>
      <c r="BR75" s="32" t="s">
        <v>356</v>
      </c>
      <c r="BS75" s="290">
        <f>SUM(BQ64:BQ75)/SUM($I64:$I75)</f>
        <v>8.760461577864215</v>
      </c>
      <c r="BT75" s="292">
        <f>BS75*4.44</f>
        <v>38.896449405717114</v>
      </c>
      <c r="BU75" s="290">
        <f>4.44*SUM(BI64:BI75)/SUM($I64:$I75)</f>
        <v>5.62880881560739</v>
      </c>
      <c r="BV75" s="301">
        <f>100*SUM($I64:$I75)</f>
        <v>5.5637987251588825</v>
      </c>
    </row>
    <row r="76" spans="1:70" ht="15">
      <c r="A76" s="32">
        <v>1002</v>
      </c>
      <c r="B76" s="32" t="s">
        <v>546</v>
      </c>
      <c r="C76" s="32" t="s">
        <v>529</v>
      </c>
      <c r="D76" s="48">
        <v>9</v>
      </c>
      <c r="E76" s="48">
        <v>0</v>
      </c>
      <c r="F76" s="32" t="s">
        <v>147</v>
      </c>
      <c r="H76" s="49">
        <v>0.001488</v>
      </c>
      <c r="I76" s="50">
        <v>0.00044739065465952</v>
      </c>
      <c r="J76" s="90">
        <v>0.30066576254</v>
      </c>
      <c r="K76" s="32">
        <v>80</v>
      </c>
      <c r="L76" s="32">
        <v>0</v>
      </c>
      <c r="M76" s="32">
        <v>910.9</v>
      </c>
      <c r="N76" s="32">
        <v>1</v>
      </c>
      <c r="O76" s="32">
        <f t="shared" si="21"/>
        <v>0.00044739065465952</v>
      </c>
      <c r="P76" s="32">
        <v>19.4</v>
      </c>
      <c r="Q76" s="32">
        <v>71.4</v>
      </c>
      <c r="R76" s="32">
        <v>0</v>
      </c>
      <c r="S76" s="32">
        <v>26.9</v>
      </c>
      <c r="T76" s="32">
        <v>0</v>
      </c>
      <c r="U76" s="32">
        <v>227.6</v>
      </c>
      <c r="V76" s="32">
        <v>0</v>
      </c>
      <c r="W76" s="32">
        <v>0</v>
      </c>
      <c r="X76" s="32">
        <v>0</v>
      </c>
      <c r="Y76" s="32">
        <v>0</v>
      </c>
      <c r="Z76" s="32">
        <v>17.4</v>
      </c>
      <c r="AA76" s="32">
        <v>2.1</v>
      </c>
      <c r="AB76" s="32">
        <v>0</v>
      </c>
      <c r="AC76" s="32">
        <v>71.4</v>
      </c>
      <c r="AD76" s="32">
        <v>0</v>
      </c>
      <c r="AE76" s="32">
        <v>1028.8</v>
      </c>
      <c r="AF76" s="32">
        <v>1028.8</v>
      </c>
      <c r="AG76" s="98">
        <v>801.2</v>
      </c>
      <c r="AH76" s="32">
        <v>1028.8</v>
      </c>
      <c r="AI76" s="32">
        <v>1028.6</v>
      </c>
      <c r="AJ76" s="32">
        <v>1028.8</v>
      </c>
      <c r="AL76" s="99">
        <v>0.8622899433772092</v>
      </c>
      <c r="AM76" s="32">
        <v>161.4893825811947</v>
      </c>
      <c r="AN76" s="32">
        <v>0.34286139059864773</v>
      </c>
      <c r="AO76" s="101">
        <v>0.0004649152803977866</v>
      </c>
      <c r="AQ76" s="107">
        <v>0.7641670000000003</v>
      </c>
      <c r="AR76" s="32">
        <v>177.32595219999988</v>
      </c>
      <c r="AS76" s="32">
        <v>0.2519224888593851</v>
      </c>
      <c r="AT76" s="101">
        <v>0.0015247457584880515</v>
      </c>
      <c r="AW76" s="149">
        <f t="shared" si="22"/>
        <v>0</v>
      </c>
      <c r="AX76" s="149">
        <f t="shared" si="23"/>
        <v>0.018583283518218665</v>
      </c>
      <c r="AY76" s="149">
        <f t="shared" si="24"/>
        <v>0.0003957796687379977</v>
      </c>
      <c r="AZ76" s="214">
        <f t="shared" si="25"/>
        <v>0.0014566323890666517</v>
      </c>
      <c r="BA76" s="214">
        <f t="shared" si="26"/>
        <v>0</v>
      </c>
      <c r="BB76" s="214">
        <f t="shared" si="27"/>
        <v>0</v>
      </c>
      <c r="BC76" s="214">
        <f t="shared" si="28"/>
        <v>0.00035497764103304953</v>
      </c>
      <c r="BD76" s="214">
        <f t="shared" si="29"/>
        <v>0</v>
      </c>
      <c r="BE76" s="214">
        <f t="shared" si="30"/>
        <v>0.0014566323890666517</v>
      </c>
      <c r="BF76" s="149">
        <f t="shared" si="31"/>
        <v>0.02224730560612302</v>
      </c>
      <c r="BH76" s="214">
        <f t="shared" si="32"/>
        <v>0</v>
      </c>
      <c r="BI76" s="217">
        <f t="shared" si="33"/>
        <v>0.03406935311673422</v>
      </c>
      <c r="BJ76" s="217">
        <f t="shared" si="34"/>
        <v>0.001055412449967994</v>
      </c>
      <c r="BK76" s="212">
        <f t="shared" si="35"/>
        <v>0.0014566323890666517</v>
      </c>
      <c r="BL76" s="217">
        <f t="shared" si="36"/>
        <v>0</v>
      </c>
      <c r="BM76" s="217">
        <f t="shared" si="37"/>
        <v>0</v>
      </c>
      <c r="BN76" s="217">
        <f t="shared" si="38"/>
        <v>0.0009466070427547988</v>
      </c>
      <c r="BO76" s="217">
        <f t="shared" si="39"/>
        <v>0</v>
      </c>
      <c r="BP76" s="212">
        <f t="shared" si="40"/>
        <v>0.0014566323890666517</v>
      </c>
      <c r="BQ76" s="214">
        <f t="shared" si="41"/>
        <v>0.038984637387590323</v>
      </c>
      <c r="BR76" s="32"/>
    </row>
    <row r="77" spans="1:70" ht="15">
      <c r="A77" s="32">
        <v>1003</v>
      </c>
      <c r="B77" s="32" t="s">
        <v>546</v>
      </c>
      <c r="C77" s="32" t="s">
        <v>529</v>
      </c>
      <c r="D77" s="48">
        <v>9</v>
      </c>
      <c r="E77" s="48">
        <v>0</v>
      </c>
      <c r="F77" s="32" t="s">
        <v>147</v>
      </c>
      <c r="H77" s="49">
        <v>0.000848</v>
      </c>
      <c r="I77" s="50">
        <v>0.00050762081923072</v>
      </c>
      <c r="J77" s="90">
        <v>0.59860945664</v>
      </c>
      <c r="K77" s="32">
        <v>80</v>
      </c>
      <c r="L77" s="32">
        <v>0</v>
      </c>
      <c r="M77" s="32">
        <v>822.9</v>
      </c>
      <c r="N77" s="32">
        <v>1</v>
      </c>
      <c r="O77" s="32">
        <f t="shared" si="21"/>
        <v>0.00050762081923072</v>
      </c>
      <c r="P77" s="32">
        <v>53.7</v>
      </c>
      <c r="Q77" s="32">
        <v>51.4</v>
      </c>
      <c r="R77" s="32">
        <v>0</v>
      </c>
      <c r="S77" s="32">
        <v>17.2</v>
      </c>
      <c r="T77" s="32">
        <v>0</v>
      </c>
      <c r="U77" s="32">
        <v>209.2</v>
      </c>
      <c r="V77" s="32">
        <v>3450.8</v>
      </c>
      <c r="W77" s="32">
        <v>1</v>
      </c>
      <c r="X77" s="32">
        <v>0</v>
      </c>
      <c r="Y77" s="32">
        <v>0</v>
      </c>
      <c r="Z77" s="32">
        <v>47.6</v>
      </c>
      <c r="AA77" s="32">
        <v>6</v>
      </c>
      <c r="AB77" s="32">
        <v>0</v>
      </c>
      <c r="AC77" s="32">
        <v>51.4</v>
      </c>
      <c r="AD77" s="32">
        <v>0</v>
      </c>
      <c r="AE77" s="32">
        <v>945.5</v>
      </c>
      <c r="AF77" s="32">
        <v>4396.3</v>
      </c>
      <c r="AG77" s="98">
        <v>4187.1</v>
      </c>
      <c r="AH77" s="32">
        <v>4396.3</v>
      </c>
      <c r="AI77" s="32">
        <v>945.2</v>
      </c>
      <c r="AJ77" s="32">
        <v>945.5</v>
      </c>
      <c r="AL77" s="111">
        <v>0.9892064138736305</v>
      </c>
      <c r="AM77" s="32">
        <v>357.20806057615624</v>
      </c>
      <c r="AN77" s="32">
        <v>0.7583956940364747</v>
      </c>
      <c r="AO77" s="101">
        <v>0.00023636166697936818</v>
      </c>
      <c r="AQ77" s="107">
        <v>0.981599</v>
      </c>
      <c r="AR77" s="32">
        <v>511.01837399999994</v>
      </c>
      <c r="AS77" s="32">
        <v>0.7259908605242283</v>
      </c>
      <c r="AT77" s="101">
        <v>0.0004370698956684349</v>
      </c>
      <c r="AW77" s="149">
        <f t="shared" si="22"/>
        <v>0</v>
      </c>
      <c r="AX77" s="149">
        <f t="shared" si="23"/>
        <v>0.019048085449810154</v>
      </c>
      <c r="AY77" s="149">
        <f t="shared" si="24"/>
        <v>0.001243021252466649</v>
      </c>
      <c r="AZ77" s="214">
        <f t="shared" si="25"/>
        <v>0.0011897819809457307</v>
      </c>
      <c r="BA77" s="214">
        <f t="shared" si="26"/>
        <v>0</v>
      </c>
      <c r="BB77" s="214">
        <f t="shared" si="27"/>
        <v>0.07987742528886242</v>
      </c>
      <c r="BC77" s="214">
        <f t="shared" si="28"/>
        <v>0.0011018214453894317</v>
      </c>
      <c r="BD77" s="214">
        <f t="shared" si="29"/>
        <v>0</v>
      </c>
      <c r="BE77" s="214">
        <f t="shared" si="30"/>
        <v>0.0011897819809457307</v>
      </c>
      <c r="BF77" s="149">
        <f t="shared" si="31"/>
        <v>0.10364991739842012</v>
      </c>
      <c r="BH77" s="214">
        <f t="shared" si="32"/>
        <v>0</v>
      </c>
      <c r="BI77" s="217">
        <f t="shared" si="33"/>
        <v>0.03492148999131862</v>
      </c>
      <c r="BJ77" s="217">
        <f t="shared" si="34"/>
        <v>0.0033147233399110636</v>
      </c>
      <c r="BK77" s="212">
        <f t="shared" si="35"/>
        <v>0.0011897819809457307</v>
      </c>
      <c r="BL77" s="217">
        <f t="shared" si="36"/>
        <v>0</v>
      </c>
      <c r="BM77" s="217">
        <f t="shared" si="37"/>
        <v>0.07987742528886242</v>
      </c>
      <c r="BN77" s="217">
        <f t="shared" si="38"/>
        <v>0.0029381905210384847</v>
      </c>
      <c r="BO77" s="217">
        <f t="shared" si="39"/>
        <v>0</v>
      </c>
      <c r="BP77" s="212">
        <f t="shared" si="40"/>
        <v>0.0011897819809457307</v>
      </c>
      <c r="BQ77" s="214">
        <f t="shared" si="41"/>
        <v>0.12343139310302204</v>
      </c>
      <c r="BR77" s="32"/>
    </row>
    <row r="78" spans="1:70" ht="15">
      <c r="A78" s="32">
        <v>1008</v>
      </c>
      <c r="B78" s="32" t="s">
        <v>546</v>
      </c>
      <c r="C78" s="32" t="s">
        <v>529</v>
      </c>
      <c r="D78" s="48">
        <v>9</v>
      </c>
      <c r="E78" s="48">
        <v>0</v>
      </c>
      <c r="F78" s="32" t="s">
        <v>147</v>
      </c>
      <c r="H78" s="49">
        <v>0.002108</v>
      </c>
      <c r="I78" s="50">
        <v>0.00126186873459712</v>
      </c>
      <c r="J78" s="90">
        <v>0.59860945664</v>
      </c>
      <c r="K78" s="32">
        <v>80</v>
      </c>
      <c r="L78" s="32">
        <v>0</v>
      </c>
      <c r="M78" s="32">
        <v>1773.1</v>
      </c>
      <c r="N78" s="32">
        <v>1</v>
      </c>
      <c r="O78" s="32">
        <f t="shared" si="21"/>
        <v>0.00126186873459712</v>
      </c>
      <c r="P78" s="32">
        <v>67.2</v>
      </c>
      <c r="Q78" s="32">
        <v>9.4</v>
      </c>
      <c r="R78" s="32">
        <v>0</v>
      </c>
      <c r="S78" s="32">
        <v>10.1</v>
      </c>
      <c r="T78" s="32">
        <v>0</v>
      </c>
      <c r="U78" s="32">
        <v>411.5</v>
      </c>
      <c r="V78" s="32">
        <v>262.5</v>
      </c>
      <c r="W78" s="32">
        <v>1</v>
      </c>
      <c r="X78" s="32">
        <v>0</v>
      </c>
      <c r="Y78" s="32">
        <v>0</v>
      </c>
      <c r="Z78" s="32">
        <v>52.6</v>
      </c>
      <c r="AA78" s="32">
        <v>14.5</v>
      </c>
      <c r="AB78" s="32">
        <v>0</v>
      </c>
      <c r="AC78" s="32">
        <v>9.4</v>
      </c>
      <c r="AD78" s="32">
        <v>0</v>
      </c>
      <c r="AE78" s="32">
        <v>1860</v>
      </c>
      <c r="AF78" s="32">
        <v>2122.5</v>
      </c>
      <c r="AG78" s="98">
        <v>1711</v>
      </c>
      <c r="AH78" s="32">
        <v>2122.5</v>
      </c>
      <c r="AI78" s="32">
        <v>1859.8</v>
      </c>
      <c r="AJ78" s="32">
        <v>1860</v>
      </c>
      <c r="AL78" s="177">
        <v>0.9454195503519732</v>
      </c>
      <c r="AM78" s="32">
        <v>254.05623121433882</v>
      </c>
      <c r="AN78" s="32">
        <v>0.539391948449639</v>
      </c>
      <c r="AO78" s="101">
        <v>0.00102889908862281</v>
      </c>
      <c r="AQ78" s="107">
        <v>0.9073890000000002</v>
      </c>
      <c r="AR78" s="32">
        <v>335.9145561999999</v>
      </c>
      <c r="AS78" s="32">
        <v>0.47722530172320615</v>
      </c>
      <c r="AT78" s="101">
        <v>0.001819928032462347</v>
      </c>
      <c r="AW78" s="149">
        <f t="shared" si="22"/>
        <v>0</v>
      </c>
      <c r="AX78" s="149">
        <f t="shared" si="23"/>
        <v>0.1020263270711254</v>
      </c>
      <c r="AY78" s="149">
        <f t="shared" si="24"/>
        <v>0.003866769600800647</v>
      </c>
      <c r="AZ78" s="214">
        <f t="shared" si="25"/>
        <v>0.0005408874143977096</v>
      </c>
      <c r="BA78" s="214">
        <f t="shared" si="26"/>
        <v>0</v>
      </c>
      <c r="BB78" s="214">
        <f t="shared" si="27"/>
        <v>0.01510456875312753</v>
      </c>
      <c r="BC78" s="214">
        <f t="shared" si="28"/>
        <v>0.0030266678720552685</v>
      </c>
      <c r="BD78" s="214">
        <f t="shared" si="29"/>
        <v>0</v>
      </c>
      <c r="BE78" s="214">
        <f t="shared" si="30"/>
        <v>0.0005408874143977096</v>
      </c>
      <c r="BF78" s="149">
        <f t="shared" si="31"/>
        <v>0.12510610812590428</v>
      </c>
      <c r="BH78" s="214">
        <f t="shared" si="32"/>
        <v>0</v>
      </c>
      <c r="BI78" s="217">
        <f t="shared" si="33"/>
        <v>0.18704826629706325</v>
      </c>
      <c r="BJ78" s="217">
        <f t="shared" si="34"/>
        <v>0.01031138560213506</v>
      </c>
      <c r="BK78" s="212">
        <f t="shared" si="35"/>
        <v>0.0005408874143977096</v>
      </c>
      <c r="BL78" s="217">
        <f t="shared" si="36"/>
        <v>0</v>
      </c>
      <c r="BM78" s="217">
        <f t="shared" si="37"/>
        <v>0.01510456875312753</v>
      </c>
      <c r="BN78" s="217">
        <f t="shared" si="38"/>
        <v>0.008071114325480716</v>
      </c>
      <c r="BO78" s="217">
        <f t="shared" si="39"/>
        <v>0</v>
      </c>
      <c r="BP78" s="212">
        <f t="shared" si="40"/>
        <v>0.0005408874143977096</v>
      </c>
      <c r="BQ78" s="214">
        <f t="shared" si="41"/>
        <v>0.22161710980660196</v>
      </c>
      <c r="BR78" s="32"/>
    </row>
    <row r="79" spans="1:70" ht="15">
      <c r="A79" s="32">
        <v>1012</v>
      </c>
      <c r="B79" s="32" t="s">
        <v>546</v>
      </c>
      <c r="C79" s="32" t="s">
        <v>529</v>
      </c>
      <c r="D79" s="48">
        <v>9</v>
      </c>
      <c r="E79" s="48">
        <v>0</v>
      </c>
      <c r="F79" s="32" t="s">
        <v>9</v>
      </c>
      <c r="H79" s="49">
        <v>0.002108</v>
      </c>
      <c r="I79" s="50">
        <v>0.00126186873459712</v>
      </c>
      <c r="J79" s="90">
        <v>0.59860945664</v>
      </c>
      <c r="K79" s="32">
        <v>80</v>
      </c>
      <c r="L79" s="32">
        <v>0</v>
      </c>
      <c r="M79" s="32">
        <v>6111.8</v>
      </c>
      <c r="N79" s="32">
        <v>1</v>
      </c>
      <c r="O79" s="32">
        <f t="shared" si="21"/>
        <v>0.00126186873459712</v>
      </c>
      <c r="P79" s="32">
        <v>340.9</v>
      </c>
      <c r="Q79" s="32">
        <v>284.5</v>
      </c>
      <c r="R79" s="32">
        <v>0</v>
      </c>
      <c r="S79" s="32">
        <v>240.8</v>
      </c>
      <c r="T79" s="32">
        <v>0</v>
      </c>
      <c r="U79" s="32">
        <v>1544</v>
      </c>
      <c r="V79" s="32">
        <v>1780</v>
      </c>
      <c r="W79" s="32">
        <v>1</v>
      </c>
      <c r="X79" s="32">
        <v>0</v>
      </c>
      <c r="Y79" s="32">
        <v>0</v>
      </c>
      <c r="Z79" s="32">
        <v>276.8</v>
      </c>
      <c r="AA79" s="32">
        <v>64</v>
      </c>
      <c r="AB79" s="32">
        <v>0</v>
      </c>
      <c r="AC79" s="32">
        <v>284.5</v>
      </c>
      <c r="AD79" s="32">
        <v>0</v>
      </c>
      <c r="AE79" s="32">
        <v>6978.1</v>
      </c>
      <c r="AF79" s="32">
        <v>8758.1</v>
      </c>
      <c r="AG79" s="98">
        <v>7214.1</v>
      </c>
      <c r="AH79" s="32">
        <v>8758.1</v>
      </c>
      <c r="AI79" s="32">
        <v>6978</v>
      </c>
      <c r="AJ79" s="32">
        <v>6978.1</v>
      </c>
      <c r="AL79" s="99">
        <v>0.9951535077958833</v>
      </c>
      <c r="AM79" s="32">
        <v>395.3229364858235</v>
      </c>
      <c r="AN79" s="32">
        <v>0.8393181618049854</v>
      </c>
      <c r="AO79" s="101">
        <v>0.00041608369102094384</v>
      </c>
      <c r="AQ79" s="111">
        <v>0.9917269999999999</v>
      </c>
      <c r="AR79" s="32">
        <v>575.6022363999999</v>
      </c>
      <c r="AS79" s="32">
        <v>0.8177435180123411</v>
      </c>
      <c r="AT79" s="101">
        <v>0.0007746133157998892</v>
      </c>
      <c r="AW79" s="149">
        <f t="shared" si="22"/>
        <v>0</v>
      </c>
      <c r="AX79" s="149">
        <f t="shared" si="23"/>
        <v>0.35168039354424696</v>
      </c>
      <c r="AY79" s="149">
        <f t="shared" si="24"/>
        <v>0.019615799954061618</v>
      </c>
      <c r="AZ79" s="214">
        <f t="shared" si="25"/>
        <v>0.01637047546767536</v>
      </c>
      <c r="BA79" s="214">
        <f t="shared" si="26"/>
        <v>0</v>
      </c>
      <c r="BB79" s="214">
        <f t="shared" si="27"/>
        <v>0.10242336144977905</v>
      </c>
      <c r="BC79" s="214">
        <f t="shared" si="28"/>
        <v>0.015927408117583617</v>
      </c>
      <c r="BD79" s="214">
        <f t="shared" si="29"/>
        <v>0</v>
      </c>
      <c r="BE79" s="214">
        <f t="shared" si="30"/>
        <v>0.01637047546767536</v>
      </c>
      <c r="BF79" s="149">
        <f t="shared" si="31"/>
        <v>0.5223879140010219</v>
      </c>
      <c r="BH79" s="214">
        <f t="shared" si="32"/>
        <v>0</v>
      </c>
      <c r="BI79" s="217">
        <f t="shared" si="33"/>
        <v>0.6447473881644528</v>
      </c>
      <c r="BJ79" s="217">
        <f t="shared" si="34"/>
        <v>0.05230879987749765</v>
      </c>
      <c r="BK79" s="212">
        <f t="shared" si="35"/>
        <v>0.01637047546767536</v>
      </c>
      <c r="BL79" s="217">
        <f t="shared" si="36"/>
        <v>0</v>
      </c>
      <c r="BM79" s="217">
        <f t="shared" si="37"/>
        <v>0.10242336144977905</v>
      </c>
      <c r="BN79" s="217">
        <f t="shared" si="38"/>
        <v>0.04247308831355632</v>
      </c>
      <c r="BO79" s="217">
        <f t="shared" si="39"/>
        <v>0</v>
      </c>
      <c r="BP79" s="212">
        <f t="shared" si="40"/>
        <v>0.01637047546767536</v>
      </c>
      <c r="BQ79" s="214">
        <f t="shared" si="41"/>
        <v>0.8746935887406364</v>
      </c>
      <c r="BR79" s="240"/>
    </row>
    <row r="80" spans="1:70" ht="15">
      <c r="A80" s="32">
        <v>1020</v>
      </c>
      <c r="B80" s="32" t="s">
        <v>546</v>
      </c>
      <c r="C80" s="32" t="s">
        <v>529</v>
      </c>
      <c r="D80" s="48">
        <v>9</v>
      </c>
      <c r="E80" s="48">
        <v>0</v>
      </c>
      <c r="F80" s="32" t="s">
        <v>147</v>
      </c>
      <c r="H80" s="49">
        <v>0.002108</v>
      </c>
      <c r="I80" s="50">
        <v>0.00126186873459712</v>
      </c>
      <c r="J80" s="90">
        <v>0.59860945664</v>
      </c>
      <c r="K80" s="32">
        <v>80</v>
      </c>
      <c r="L80" s="32">
        <v>220.2</v>
      </c>
      <c r="M80" s="32">
        <v>696.4</v>
      </c>
      <c r="N80" s="32">
        <v>1</v>
      </c>
      <c r="O80" s="32">
        <f t="shared" si="21"/>
        <v>0.00126186873459712</v>
      </c>
      <c r="P80" s="32">
        <v>25.7</v>
      </c>
      <c r="Q80" s="32">
        <v>0.7</v>
      </c>
      <c r="R80" s="32">
        <v>0</v>
      </c>
      <c r="S80" s="32">
        <v>18.4</v>
      </c>
      <c r="T80" s="32">
        <v>0</v>
      </c>
      <c r="U80" s="32">
        <v>164</v>
      </c>
      <c r="V80" s="32">
        <v>581.6</v>
      </c>
      <c r="W80" s="32">
        <v>1</v>
      </c>
      <c r="X80" s="32">
        <v>0</v>
      </c>
      <c r="Y80" s="32">
        <v>0</v>
      </c>
      <c r="Z80" s="32">
        <v>21.8</v>
      </c>
      <c r="AA80" s="32">
        <v>3.9</v>
      </c>
      <c r="AB80" s="32">
        <v>0</v>
      </c>
      <c r="AC80" s="32">
        <v>0.7</v>
      </c>
      <c r="AD80" s="32">
        <v>3.1</v>
      </c>
      <c r="AE80" s="32">
        <v>961.5</v>
      </c>
      <c r="AF80" s="32">
        <v>1323</v>
      </c>
      <c r="AG80" s="98">
        <v>1379.2</v>
      </c>
      <c r="AH80" s="32">
        <v>1543.2</v>
      </c>
      <c r="AI80" s="32">
        <v>741.2</v>
      </c>
      <c r="AJ80" s="32">
        <v>741.3</v>
      </c>
      <c r="AL80" s="99">
        <v>0.9323457406205684</v>
      </c>
      <c r="AM80" s="32">
        <v>233.9219471162536</v>
      </c>
      <c r="AN80" s="32">
        <v>0.49664444063062263</v>
      </c>
      <c r="AO80" s="101">
        <v>0.001102666005543683</v>
      </c>
      <c r="AQ80" s="177">
        <v>0.8854710000000003</v>
      </c>
      <c r="AR80" s="32">
        <v>302.1572333999999</v>
      </c>
      <c r="AS80" s="32">
        <v>0.4292671282494552</v>
      </c>
      <c r="AT80" s="101">
        <v>0.001927618750131489</v>
      </c>
      <c r="AW80" s="149">
        <f t="shared" si="22"/>
        <v>0.012670575388337834</v>
      </c>
      <c r="AX80" s="149">
        <f t="shared" si="23"/>
        <v>0.04007170163686861</v>
      </c>
      <c r="AY80" s="149">
        <f t="shared" si="24"/>
        <v>0.0014788092074490568</v>
      </c>
      <c r="AZ80" s="214">
        <f t="shared" si="25"/>
        <v>4.027885000834007E-05</v>
      </c>
      <c r="BA80" s="214">
        <f t="shared" si="26"/>
        <v>0</v>
      </c>
      <c r="BB80" s="214">
        <f t="shared" si="27"/>
        <v>0.03346597023550084</v>
      </c>
      <c r="BC80" s="214">
        <f t="shared" si="28"/>
        <v>0.0012543984716883053</v>
      </c>
      <c r="BD80" s="214">
        <f t="shared" si="29"/>
        <v>0</v>
      </c>
      <c r="BE80" s="214">
        <f t="shared" si="30"/>
        <v>4.027885000834007E-05</v>
      </c>
      <c r="BF80" s="149">
        <f t="shared" si="31"/>
        <v>0.08902201263986133</v>
      </c>
      <c r="BH80" s="214">
        <f t="shared" si="32"/>
        <v>0.012670575388337834</v>
      </c>
      <c r="BI80" s="217">
        <f t="shared" si="33"/>
        <v>0.07346478633425911</v>
      </c>
      <c r="BJ80" s="217">
        <f t="shared" si="34"/>
        <v>0.003943491219864152</v>
      </c>
      <c r="BK80" s="212">
        <f t="shared" si="35"/>
        <v>4.027885000834007E-05</v>
      </c>
      <c r="BL80" s="217">
        <f t="shared" si="36"/>
        <v>0</v>
      </c>
      <c r="BM80" s="217">
        <f t="shared" si="37"/>
        <v>0.03346597023550084</v>
      </c>
      <c r="BN80" s="217">
        <f t="shared" si="38"/>
        <v>0.003345062591168814</v>
      </c>
      <c r="BO80" s="217">
        <f t="shared" si="39"/>
        <v>0</v>
      </c>
      <c r="BP80" s="212">
        <f t="shared" si="40"/>
        <v>4.027885000834007E-05</v>
      </c>
      <c r="BQ80" s="214">
        <f t="shared" si="41"/>
        <v>0.12697044346914743</v>
      </c>
      <c r="BR80" s="240"/>
    </row>
    <row r="81" spans="1:70" ht="15">
      <c r="A81" s="32">
        <v>1021</v>
      </c>
      <c r="B81" s="32" t="s">
        <v>546</v>
      </c>
      <c r="C81" s="32" t="s">
        <v>529</v>
      </c>
      <c r="D81" s="48">
        <v>9</v>
      </c>
      <c r="E81" s="48">
        <v>0</v>
      </c>
      <c r="F81" s="32" t="s">
        <v>9</v>
      </c>
      <c r="H81" s="49">
        <v>0.001488</v>
      </c>
      <c r="I81" s="50">
        <v>0.00089073087148032</v>
      </c>
      <c r="J81" s="90">
        <v>0.5986094566400001</v>
      </c>
      <c r="K81" s="32">
        <v>80</v>
      </c>
      <c r="L81" s="32">
        <v>0</v>
      </c>
      <c r="M81" s="32">
        <v>39.3</v>
      </c>
      <c r="N81" s="32">
        <v>1</v>
      </c>
      <c r="O81" s="32">
        <f t="shared" si="21"/>
        <v>0.00089073087148032</v>
      </c>
      <c r="P81" s="32">
        <v>77.8</v>
      </c>
      <c r="Q81" s="32">
        <v>0</v>
      </c>
      <c r="R81" s="32">
        <v>7.1</v>
      </c>
      <c r="S81" s="32">
        <v>21.2</v>
      </c>
      <c r="T81" s="32">
        <v>10.2</v>
      </c>
      <c r="U81" s="32">
        <v>34.4</v>
      </c>
      <c r="V81" s="32">
        <v>526.2</v>
      </c>
      <c r="W81" s="32">
        <v>1</v>
      </c>
      <c r="X81" s="32">
        <v>0</v>
      </c>
      <c r="Y81" s="32">
        <v>0</v>
      </c>
      <c r="Z81" s="32">
        <v>64.8</v>
      </c>
      <c r="AA81" s="32">
        <v>11.8</v>
      </c>
      <c r="AB81" s="32">
        <v>1.1</v>
      </c>
      <c r="AC81" s="32">
        <v>0</v>
      </c>
      <c r="AD81" s="32">
        <v>2.8</v>
      </c>
      <c r="AE81" s="32">
        <v>155.7</v>
      </c>
      <c r="AF81" s="32">
        <v>681.9</v>
      </c>
      <c r="AG81" s="98">
        <v>647.5</v>
      </c>
      <c r="AH81" s="32">
        <v>681.9</v>
      </c>
      <c r="AI81" s="32">
        <v>155.6</v>
      </c>
      <c r="AJ81" s="32">
        <v>155.7</v>
      </c>
      <c r="AL81" s="99">
        <v>0.8257528052857788</v>
      </c>
      <c r="AM81" s="32">
        <v>135.1737788123182</v>
      </c>
      <c r="AN81" s="32">
        <v>0.2869901973447906</v>
      </c>
      <c r="AO81" s="101">
        <v>0.0009600822783153238</v>
      </c>
      <c r="AQ81" s="107">
        <v>0.7084460000000001</v>
      </c>
      <c r="AR81" s="32">
        <v>137.56996979999997</v>
      </c>
      <c r="AS81" s="32">
        <v>0.19544217163000502</v>
      </c>
      <c r="AT81" s="101">
        <v>0.001526522011178058</v>
      </c>
      <c r="AW81" s="149">
        <f t="shared" si="22"/>
        <v>0</v>
      </c>
      <c r="AX81" s="149">
        <f t="shared" si="23"/>
        <v>0.0015962609801624518</v>
      </c>
      <c r="AY81" s="149">
        <f t="shared" si="24"/>
        <v>0.003160028098133302</v>
      </c>
      <c r="AZ81" s="214">
        <f t="shared" si="25"/>
        <v>0</v>
      </c>
      <c r="BA81" s="214">
        <f t="shared" si="26"/>
        <v>0.0002883830269504684</v>
      </c>
      <c r="BB81" s="214">
        <f t="shared" si="27"/>
        <v>0.02137283785652627</v>
      </c>
      <c r="BC81" s="214">
        <f t="shared" si="28"/>
        <v>0.002632002837519768</v>
      </c>
      <c r="BD81" s="214">
        <f t="shared" si="29"/>
        <v>4.467906051345286E-05</v>
      </c>
      <c r="BE81" s="214">
        <f t="shared" si="30"/>
        <v>0</v>
      </c>
      <c r="BF81" s="149">
        <f t="shared" si="31"/>
        <v>0.02909419185980571</v>
      </c>
      <c r="BH81" s="214">
        <f t="shared" si="32"/>
        <v>0</v>
      </c>
      <c r="BI81" s="217">
        <f t="shared" si="33"/>
        <v>0.002926478463631162</v>
      </c>
      <c r="BJ81" s="217">
        <f t="shared" si="34"/>
        <v>0.008426741595022139</v>
      </c>
      <c r="BK81" s="212">
        <f t="shared" si="35"/>
        <v>0</v>
      </c>
      <c r="BL81" s="217">
        <f t="shared" si="36"/>
        <v>0.0002883830269504684</v>
      </c>
      <c r="BM81" s="217">
        <f t="shared" si="37"/>
        <v>0.02137283785652627</v>
      </c>
      <c r="BN81" s="217">
        <f t="shared" si="38"/>
        <v>0.007018674233386049</v>
      </c>
      <c r="BO81" s="217">
        <f t="shared" si="39"/>
        <v>0.00011914416136920764</v>
      </c>
      <c r="BP81" s="212">
        <f t="shared" si="40"/>
        <v>0</v>
      </c>
      <c r="BQ81" s="214">
        <f t="shared" si="41"/>
        <v>0.04015225933688529</v>
      </c>
      <c r="BR81" s="240"/>
    </row>
    <row r="82" spans="1:70" ht="15">
      <c r="A82" s="32">
        <v>1024</v>
      </c>
      <c r="B82" s="32" t="s">
        <v>546</v>
      </c>
      <c r="C82" s="32" t="s">
        <v>529</v>
      </c>
      <c r="D82" s="48">
        <v>9</v>
      </c>
      <c r="E82" s="48">
        <v>0</v>
      </c>
      <c r="F82" s="32" t="s">
        <v>147</v>
      </c>
      <c r="H82" s="49">
        <v>0.002108</v>
      </c>
      <c r="I82" s="50">
        <v>0.00126186873459712</v>
      </c>
      <c r="J82" s="90">
        <v>0.59860945664</v>
      </c>
      <c r="K82" s="32">
        <v>80</v>
      </c>
      <c r="L82" s="32">
        <v>0</v>
      </c>
      <c r="M82" s="32">
        <v>1944</v>
      </c>
      <c r="N82" s="32">
        <v>1</v>
      </c>
      <c r="O82" s="32">
        <f t="shared" si="21"/>
        <v>0.00126186873459712</v>
      </c>
      <c r="P82" s="32">
        <v>125.5</v>
      </c>
      <c r="Q82" s="32">
        <v>97.2</v>
      </c>
      <c r="R82" s="32">
        <v>0</v>
      </c>
      <c r="S82" s="32">
        <v>177.3</v>
      </c>
      <c r="T82" s="32">
        <v>0</v>
      </c>
      <c r="U82" s="32">
        <v>518.6</v>
      </c>
      <c r="V82" s="32">
        <v>305.2</v>
      </c>
      <c r="W82" s="32">
        <v>1</v>
      </c>
      <c r="X82" s="32">
        <v>0</v>
      </c>
      <c r="Y82" s="32">
        <v>0</v>
      </c>
      <c r="Z82" s="32">
        <v>36.6</v>
      </c>
      <c r="AA82" s="32">
        <v>88.9</v>
      </c>
      <c r="AB82" s="32">
        <v>0</v>
      </c>
      <c r="AC82" s="32">
        <v>97.2</v>
      </c>
      <c r="AD82" s="32">
        <v>0</v>
      </c>
      <c r="AE82" s="32">
        <v>2344.1</v>
      </c>
      <c r="AF82" s="32">
        <v>2649.4</v>
      </c>
      <c r="AG82" s="98">
        <v>2130.8</v>
      </c>
      <c r="AH82" s="32">
        <v>2649.4</v>
      </c>
      <c r="AI82" s="32">
        <v>2344</v>
      </c>
      <c r="AJ82" s="32">
        <v>2344.1</v>
      </c>
      <c r="AL82" s="99">
        <v>0.9678260319545803</v>
      </c>
      <c r="AM82" s="32">
        <v>296.211546523673</v>
      </c>
      <c r="AN82" s="32">
        <v>0.6288927552337369</v>
      </c>
      <c r="AO82" s="101">
        <v>0.0008609898320733702</v>
      </c>
      <c r="AQ82" s="107">
        <v>0.9454560000000002</v>
      </c>
      <c r="AR82" s="32">
        <v>407.57676839999993</v>
      </c>
      <c r="AS82" s="32">
        <v>0.5790339914869678</v>
      </c>
      <c r="AT82" s="101">
        <v>0.0015538432661930774</v>
      </c>
      <c r="AW82" s="149">
        <f t="shared" si="22"/>
        <v>0</v>
      </c>
      <c r="AX82" s="149">
        <f t="shared" si="23"/>
        <v>0.11186012059459015</v>
      </c>
      <c r="AY82" s="149">
        <f t="shared" si="24"/>
        <v>0.007221422394352399</v>
      </c>
      <c r="AZ82" s="214">
        <f t="shared" si="25"/>
        <v>0.005593006029729507</v>
      </c>
      <c r="BA82" s="214">
        <f t="shared" si="26"/>
        <v>0</v>
      </c>
      <c r="BB82" s="214">
        <f t="shared" si="27"/>
        <v>0.01756157860363627</v>
      </c>
      <c r="BC82" s="214">
        <f t="shared" si="28"/>
        <v>0.0021060084432932094</v>
      </c>
      <c r="BD82" s="214">
        <f t="shared" si="29"/>
        <v>0</v>
      </c>
      <c r="BE82" s="214">
        <f t="shared" si="30"/>
        <v>0.005593006029729507</v>
      </c>
      <c r="BF82" s="149">
        <f t="shared" si="31"/>
        <v>0.14993514209533104</v>
      </c>
      <c r="BH82" s="214">
        <f t="shared" si="32"/>
        <v>0</v>
      </c>
      <c r="BI82" s="217">
        <f t="shared" si="33"/>
        <v>0.20507688775674862</v>
      </c>
      <c r="BJ82" s="217">
        <f t="shared" si="34"/>
        <v>0.019257126384939732</v>
      </c>
      <c r="BK82" s="212">
        <f t="shared" si="35"/>
        <v>0.005593006029729507</v>
      </c>
      <c r="BL82" s="217">
        <f t="shared" si="36"/>
        <v>0</v>
      </c>
      <c r="BM82" s="217">
        <f t="shared" si="37"/>
        <v>0.01756157860363627</v>
      </c>
      <c r="BN82" s="217">
        <f t="shared" si="38"/>
        <v>0.005616022515448559</v>
      </c>
      <c r="BO82" s="217">
        <f t="shared" si="39"/>
        <v>0</v>
      </c>
      <c r="BP82" s="212">
        <f t="shared" si="40"/>
        <v>0.005593006029729507</v>
      </c>
      <c r="BQ82" s="214">
        <f t="shared" si="41"/>
        <v>0.2586976273202322</v>
      </c>
      <c r="BR82" s="240"/>
    </row>
    <row r="83" spans="1:70" ht="15">
      <c r="A83" s="32">
        <v>1030</v>
      </c>
      <c r="B83" s="32" t="s">
        <v>546</v>
      </c>
      <c r="C83" s="32" t="s">
        <v>529</v>
      </c>
      <c r="D83" s="48">
        <v>9</v>
      </c>
      <c r="E83" s="48">
        <v>0</v>
      </c>
      <c r="F83" s="32" t="s">
        <v>9</v>
      </c>
      <c r="H83" s="49">
        <v>0.000848</v>
      </c>
      <c r="I83" s="50">
        <v>0.00050762081923072</v>
      </c>
      <c r="J83" s="90">
        <v>0.59860945664</v>
      </c>
      <c r="K83" s="32">
        <v>80</v>
      </c>
      <c r="L83" s="32">
        <v>0</v>
      </c>
      <c r="M83" s="32">
        <v>2872.1</v>
      </c>
      <c r="N83" s="32">
        <v>1</v>
      </c>
      <c r="O83" s="32">
        <f t="shared" si="21"/>
        <v>0.00050762081923072</v>
      </c>
      <c r="P83" s="32">
        <v>185.5</v>
      </c>
      <c r="Q83" s="32">
        <v>154.2</v>
      </c>
      <c r="R83" s="32">
        <v>0</v>
      </c>
      <c r="S83" s="32">
        <v>55.6</v>
      </c>
      <c r="T83" s="32">
        <v>0</v>
      </c>
      <c r="U83" s="32">
        <v>723</v>
      </c>
      <c r="V83" s="32">
        <v>2218.1</v>
      </c>
      <c r="W83" s="32">
        <v>1</v>
      </c>
      <c r="X83" s="32">
        <v>0</v>
      </c>
      <c r="Y83" s="32">
        <v>0</v>
      </c>
      <c r="Z83" s="32">
        <v>88.8</v>
      </c>
      <c r="AA83" s="32">
        <v>96.7</v>
      </c>
      <c r="AB83" s="32">
        <v>0</v>
      </c>
      <c r="AC83" s="32">
        <v>150.8</v>
      </c>
      <c r="AD83" s="32">
        <v>0</v>
      </c>
      <c r="AE83" s="32">
        <v>3267.7</v>
      </c>
      <c r="AF83" s="32">
        <v>5485.8</v>
      </c>
      <c r="AG83" s="98">
        <v>4762.8</v>
      </c>
      <c r="AH83" s="32">
        <v>5485.8</v>
      </c>
      <c r="AI83" s="32">
        <v>3267.4</v>
      </c>
      <c r="AJ83" s="32">
        <v>3267.7</v>
      </c>
      <c r="AL83" s="99">
        <v>0.9908602807728613</v>
      </c>
      <c r="AM83" s="32">
        <v>365.03500689011634</v>
      </c>
      <c r="AN83" s="32">
        <v>0.7750132428465091</v>
      </c>
      <c r="AO83" s="101">
        <v>0.00022148486989575356</v>
      </c>
      <c r="AQ83" s="107">
        <v>0.984555</v>
      </c>
      <c r="AR83" s="32">
        <v>525.0050911999999</v>
      </c>
      <c r="AS83" s="32">
        <v>0.7458614353852744</v>
      </c>
      <c r="AT83" s="101">
        <v>0.0004089709192154279</v>
      </c>
      <c r="AW83" s="149">
        <f t="shared" si="22"/>
        <v>0</v>
      </c>
      <c r="AX83" s="149">
        <f t="shared" si="23"/>
        <v>0.06648196162401232</v>
      </c>
      <c r="AY83" s="149">
        <f t="shared" si="24"/>
        <v>0.004293862985708815</v>
      </c>
      <c r="AZ83" s="214">
        <f t="shared" si="25"/>
        <v>0.0035693459428371922</v>
      </c>
      <c r="BA83" s="214">
        <f t="shared" si="26"/>
        <v>0</v>
      </c>
      <c r="BB83" s="214">
        <f t="shared" si="27"/>
        <v>0.051343490504586094</v>
      </c>
      <c r="BC83" s="214">
        <f t="shared" si="28"/>
        <v>0.00205549883089457</v>
      </c>
      <c r="BD83" s="214">
        <f t="shared" si="29"/>
        <v>0</v>
      </c>
      <c r="BE83" s="214">
        <f t="shared" si="30"/>
        <v>0.003490644411023662</v>
      </c>
      <c r="BF83" s="149">
        <f t="shared" si="31"/>
        <v>0.13123480429906267</v>
      </c>
      <c r="BH83" s="214">
        <f t="shared" si="32"/>
        <v>0</v>
      </c>
      <c r="BI83" s="217">
        <f t="shared" si="33"/>
        <v>0.12188359631068926</v>
      </c>
      <c r="BJ83" s="217">
        <f t="shared" si="34"/>
        <v>0.011450301295223507</v>
      </c>
      <c r="BK83" s="212">
        <f t="shared" si="35"/>
        <v>0.0035693459428371922</v>
      </c>
      <c r="BL83" s="217">
        <f t="shared" si="36"/>
        <v>0</v>
      </c>
      <c r="BM83" s="217">
        <f t="shared" si="37"/>
        <v>0.051343490504586094</v>
      </c>
      <c r="BN83" s="217">
        <f t="shared" si="38"/>
        <v>0.005481330215718854</v>
      </c>
      <c r="BO83" s="217">
        <f t="shared" si="39"/>
        <v>0</v>
      </c>
      <c r="BP83" s="212">
        <f t="shared" si="40"/>
        <v>0.003490644411023662</v>
      </c>
      <c r="BQ83" s="214">
        <f t="shared" si="41"/>
        <v>0.1972187086800786</v>
      </c>
      <c r="BR83" s="240"/>
    </row>
    <row r="84" spans="1:70" ht="15">
      <c r="A84" s="32">
        <v>1031</v>
      </c>
      <c r="B84" s="32" t="s">
        <v>546</v>
      </c>
      <c r="C84" s="32" t="s">
        <v>529</v>
      </c>
      <c r="D84" s="48">
        <v>9</v>
      </c>
      <c r="E84" s="48">
        <v>0</v>
      </c>
      <c r="F84" s="32" t="s">
        <v>147</v>
      </c>
      <c r="H84" s="49">
        <v>0.002108</v>
      </c>
      <c r="I84" s="50">
        <v>0.00126186873459712</v>
      </c>
      <c r="J84" s="90">
        <v>0.59860945664</v>
      </c>
      <c r="K84" s="32">
        <v>80</v>
      </c>
      <c r="L84" s="32">
        <v>0</v>
      </c>
      <c r="M84" s="32">
        <v>1204.7</v>
      </c>
      <c r="N84" s="32">
        <v>1</v>
      </c>
      <c r="O84" s="32">
        <f t="shared" si="21"/>
        <v>0.00126186873459712</v>
      </c>
      <c r="P84" s="32">
        <v>96</v>
      </c>
      <c r="Q84" s="32">
        <v>115.9</v>
      </c>
      <c r="R84" s="32">
        <v>0</v>
      </c>
      <c r="S84" s="32">
        <v>47.8</v>
      </c>
      <c r="T84" s="32">
        <v>0.8</v>
      </c>
      <c r="U84" s="32">
        <v>324.2</v>
      </c>
      <c r="V84" s="32">
        <v>1226.8</v>
      </c>
      <c r="W84" s="32">
        <v>1</v>
      </c>
      <c r="X84" s="32">
        <v>0</v>
      </c>
      <c r="Y84" s="32">
        <v>0</v>
      </c>
      <c r="Z84" s="32">
        <v>74.8</v>
      </c>
      <c r="AA84" s="32">
        <v>21.1</v>
      </c>
      <c r="AB84" s="32">
        <v>0</v>
      </c>
      <c r="AC84" s="32">
        <v>115.9</v>
      </c>
      <c r="AD84" s="32">
        <v>0</v>
      </c>
      <c r="AE84" s="32">
        <v>1465.4</v>
      </c>
      <c r="AF84" s="32">
        <v>2692.2</v>
      </c>
      <c r="AG84" s="98">
        <v>2368</v>
      </c>
      <c r="AH84" s="32">
        <v>2692.2</v>
      </c>
      <c r="AI84" s="32">
        <v>1465.2</v>
      </c>
      <c r="AJ84" s="32">
        <v>1465.4</v>
      </c>
      <c r="AL84" s="99">
        <v>0.976898556879416</v>
      </c>
      <c r="AM84" s="32">
        <v>316.887865965749</v>
      </c>
      <c r="AN84" s="32">
        <v>0.672791069309015</v>
      </c>
      <c r="AO84" s="101">
        <v>0.0007739005783718554</v>
      </c>
      <c r="AQ84" s="107">
        <v>0.9606120000000002</v>
      </c>
      <c r="AR84" s="32">
        <v>442.11735109999995</v>
      </c>
      <c r="AS84" s="32">
        <v>0.6281049224617145</v>
      </c>
      <c r="AT84" s="101">
        <v>0.0014123553610152907</v>
      </c>
      <c r="AW84" s="149">
        <f t="shared" si="22"/>
        <v>0</v>
      </c>
      <c r="AX84" s="149">
        <f t="shared" si="23"/>
        <v>0.06931990086435326</v>
      </c>
      <c r="AY84" s="149">
        <f t="shared" si="24"/>
        <v>0.005523956572572352</v>
      </c>
      <c r="AZ84" s="214">
        <f t="shared" si="25"/>
        <v>0.006669026737095164</v>
      </c>
      <c r="BA84" s="214">
        <f t="shared" si="26"/>
        <v>0</v>
      </c>
      <c r="BB84" s="214">
        <f t="shared" si="27"/>
        <v>0.07059156170033086</v>
      </c>
      <c r="BC84" s="214">
        <f t="shared" si="28"/>
        <v>0.004304082829462625</v>
      </c>
      <c r="BD84" s="214">
        <f t="shared" si="29"/>
        <v>0</v>
      </c>
      <c r="BE84" s="214">
        <f t="shared" si="30"/>
        <v>0.006669026737095164</v>
      </c>
      <c r="BF84" s="149">
        <f t="shared" si="31"/>
        <v>0.1630775554409094</v>
      </c>
      <c r="BH84" s="214">
        <f t="shared" si="32"/>
        <v>0</v>
      </c>
      <c r="BI84" s="217">
        <f t="shared" si="33"/>
        <v>0.127086484917981</v>
      </c>
      <c r="BJ84" s="217">
        <f t="shared" si="34"/>
        <v>0.014730550860192941</v>
      </c>
      <c r="BK84" s="212">
        <f t="shared" si="35"/>
        <v>0.006669026737095164</v>
      </c>
      <c r="BL84" s="217">
        <f t="shared" si="36"/>
        <v>0</v>
      </c>
      <c r="BM84" s="217">
        <f t="shared" si="37"/>
        <v>0.07059156170033086</v>
      </c>
      <c r="BN84" s="217">
        <f t="shared" si="38"/>
        <v>0.011477554211900333</v>
      </c>
      <c r="BO84" s="217">
        <f t="shared" si="39"/>
        <v>0</v>
      </c>
      <c r="BP84" s="212">
        <f t="shared" si="40"/>
        <v>0.006669026737095164</v>
      </c>
      <c r="BQ84" s="214">
        <f t="shared" si="41"/>
        <v>0.23722420516459544</v>
      </c>
      <c r="BR84" s="240"/>
    </row>
    <row r="85" spans="1:70" ht="15">
      <c r="A85" s="32">
        <v>1032</v>
      </c>
      <c r="B85" s="32" t="s">
        <v>546</v>
      </c>
      <c r="C85" s="32" t="s">
        <v>529</v>
      </c>
      <c r="D85" s="48">
        <v>9</v>
      </c>
      <c r="E85" s="48">
        <v>0</v>
      </c>
      <c r="F85" s="32" t="s">
        <v>9</v>
      </c>
      <c r="H85" s="49">
        <v>0.002108</v>
      </c>
      <c r="I85" s="50">
        <v>0.00126186873459712</v>
      </c>
      <c r="J85" s="90">
        <v>0.59860945664</v>
      </c>
      <c r="K85" s="32">
        <v>80</v>
      </c>
      <c r="L85" s="32">
        <v>896.2</v>
      </c>
      <c r="M85" s="32">
        <v>6747.4</v>
      </c>
      <c r="N85" s="32">
        <v>1</v>
      </c>
      <c r="O85" s="32">
        <f t="shared" si="21"/>
        <v>0.00126186873459712</v>
      </c>
      <c r="P85" s="32">
        <v>536.3</v>
      </c>
      <c r="Q85" s="32">
        <v>198.6</v>
      </c>
      <c r="R85" s="32">
        <v>0</v>
      </c>
      <c r="S85" s="32">
        <v>133.2</v>
      </c>
      <c r="T85" s="32">
        <v>0</v>
      </c>
      <c r="U85" s="32">
        <v>1685.1</v>
      </c>
      <c r="V85" s="32">
        <v>64.3</v>
      </c>
      <c r="W85" s="32">
        <v>1</v>
      </c>
      <c r="X85" s="32">
        <v>0</v>
      </c>
      <c r="Y85" s="32">
        <v>0</v>
      </c>
      <c r="Z85" s="32">
        <v>359.8</v>
      </c>
      <c r="AA85" s="32">
        <v>176.4</v>
      </c>
      <c r="AB85" s="32">
        <v>0</v>
      </c>
      <c r="AC85" s="32">
        <v>188.1</v>
      </c>
      <c r="AD85" s="32">
        <v>0</v>
      </c>
      <c r="AE85" s="32">
        <v>8511.8</v>
      </c>
      <c r="AF85" s="32">
        <v>7679.9</v>
      </c>
      <c r="AG85" s="98">
        <v>6891</v>
      </c>
      <c r="AH85" s="32">
        <v>8576.1</v>
      </c>
      <c r="AI85" s="32">
        <v>7615.5</v>
      </c>
      <c r="AJ85" s="32">
        <v>7615.6</v>
      </c>
      <c r="AL85" s="99">
        <v>0.9926297703266891</v>
      </c>
      <c r="AM85" s="32">
        <v>377.1683048143013</v>
      </c>
      <c r="AN85" s="32">
        <v>0.80077369429131</v>
      </c>
      <c r="AO85" s="101">
        <v>0.0005058982621512951</v>
      </c>
      <c r="AQ85" s="107">
        <v>0.9875109999999999</v>
      </c>
      <c r="AR85" s="32">
        <v>545.2742295999999</v>
      </c>
      <c r="AS85" s="32">
        <v>0.7746572869197647</v>
      </c>
      <c r="AT85" s="101">
        <v>0.0009364504794977644</v>
      </c>
      <c r="AW85" s="149">
        <f t="shared" si="22"/>
        <v>0.05156843625353483</v>
      </c>
      <c r="AX85" s="149">
        <f t="shared" si="23"/>
        <v>0.3882535893518197</v>
      </c>
      <c r="AY85" s="149">
        <f t="shared" si="24"/>
        <v>0.03085935322781826</v>
      </c>
      <c r="AZ85" s="214">
        <f t="shared" si="25"/>
        <v>0.011427685159509055</v>
      </c>
      <c r="BA85" s="214">
        <f t="shared" si="26"/>
        <v>0</v>
      </c>
      <c r="BB85" s="214">
        <f t="shared" si="27"/>
        <v>0.003699900079337524</v>
      </c>
      <c r="BC85" s="214">
        <f t="shared" si="28"/>
        <v>0.020703328904286798</v>
      </c>
      <c r="BD85" s="214">
        <f t="shared" si="29"/>
        <v>0</v>
      </c>
      <c r="BE85" s="214">
        <f t="shared" si="30"/>
        <v>0.010823502409383954</v>
      </c>
      <c r="BF85" s="149">
        <f t="shared" si="31"/>
        <v>0.5173357953856901</v>
      </c>
      <c r="BH85" s="214">
        <f t="shared" si="32"/>
        <v>0.05156843625353483</v>
      </c>
      <c r="BI85" s="217">
        <f t="shared" si="33"/>
        <v>0.7117982471450028</v>
      </c>
      <c r="BJ85" s="217">
        <f t="shared" si="34"/>
        <v>0.08229160860751536</v>
      </c>
      <c r="BK85" s="212">
        <f t="shared" si="35"/>
        <v>0.011427685159509055</v>
      </c>
      <c r="BL85" s="217">
        <f t="shared" si="36"/>
        <v>0</v>
      </c>
      <c r="BM85" s="217">
        <f t="shared" si="37"/>
        <v>0.003699900079337524</v>
      </c>
      <c r="BN85" s="217">
        <f t="shared" si="38"/>
        <v>0.055208877078098136</v>
      </c>
      <c r="BO85" s="217">
        <f t="shared" si="39"/>
        <v>0</v>
      </c>
      <c r="BP85" s="212">
        <f t="shared" si="40"/>
        <v>0.010823502409383954</v>
      </c>
      <c r="BQ85" s="214">
        <f t="shared" si="41"/>
        <v>0.9268182567323817</v>
      </c>
      <c r="BR85" s="240"/>
    </row>
    <row r="86" spans="1:70" ht="15">
      <c r="A86" s="32">
        <v>1034</v>
      </c>
      <c r="B86" s="32" t="s">
        <v>546</v>
      </c>
      <c r="C86" s="32" t="s">
        <v>529</v>
      </c>
      <c r="D86" s="48">
        <v>9</v>
      </c>
      <c r="E86" s="48">
        <v>0</v>
      </c>
      <c r="F86" s="32" t="s">
        <v>147</v>
      </c>
      <c r="H86" s="49">
        <v>0.001488</v>
      </c>
      <c r="I86" s="50">
        <v>0.00089073087148032</v>
      </c>
      <c r="J86" s="90">
        <v>0.5986094566400001</v>
      </c>
      <c r="K86" s="32">
        <v>80</v>
      </c>
      <c r="L86" s="32">
        <v>0</v>
      </c>
      <c r="M86" s="32">
        <v>170.1</v>
      </c>
      <c r="N86" s="32">
        <v>1</v>
      </c>
      <c r="O86" s="32">
        <f t="shared" si="21"/>
        <v>0.00089073087148032</v>
      </c>
      <c r="P86" s="32">
        <v>37.2</v>
      </c>
      <c r="Q86" s="32">
        <v>0</v>
      </c>
      <c r="R86" s="32">
        <v>0</v>
      </c>
      <c r="S86" s="32">
        <v>38</v>
      </c>
      <c r="T86" s="32">
        <v>1.8</v>
      </c>
      <c r="U86" s="32">
        <v>54.6</v>
      </c>
      <c r="V86" s="32">
        <v>112.1</v>
      </c>
      <c r="W86" s="32">
        <v>1</v>
      </c>
      <c r="X86" s="32">
        <v>0</v>
      </c>
      <c r="Y86" s="32">
        <v>0</v>
      </c>
      <c r="Z86" s="32">
        <v>18.5</v>
      </c>
      <c r="AA86" s="32">
        <v>18.6</v>
      </c>
      <c r="AB86" s="32">
        <v>0</v>
      </c>
      <c r="AC86" s="32">
        <v>0</v>
      </c>
      <c r="AD86" s="32">
        <v>2.6</v>
      </c>
      <c r="AE86" s="32">
        <v>247.2</v>
      </c>
      <c r="AF86" s="32">
        <v>359.4</v>
      </c>
      <c r="AG86" s="98">
        <v>304.8</v>
      </c>
      <c r="AH86" s="32">
        <v>359.4</v>
      </c>
      <c r="AI86" s="32">
        <v>247.1</v>
      </c>
      <c r="AJ86" s="32">
        <v>247.2</v>
      </c>
      <c r="AL86" s="99">
        <v>0.6964522844752052</v>
      </c>
      <c r="AM86" s="32">
        <v>77.37880368398315</v>
      </c>
      <c r="AN86" s="32">
        <v>0.16428451090653715</v>
      </c>
      <c r="AO86" s="101">
        <v>0.0009477565595465284</v>
      </c>
      <c r="AQ86" s="107">
        <v>0.5340640000000002</v>
      </c>
      <c r="AR86" s="32">
        <v>55.301432399999996</v>
      </c>
      <c r="AS86" s="32">
        <v>0.07856534429875205</v>
      </c>
      <c r="AT86" s="101">
        <v>0.0013543086276326336</v>
      </c>
      <c r="AW86" s="149">
        <f t="shared" si="22"/>
        <v>0</v>
      </c>
      <c r="AX86" s="149">
        <f t="shared" si="23"/>
        <v>0.006909007448489391</v>
      </c>
      <c r="AY86" s="149">
        <f t="shared" si="24"/>
        <v>0.0015109645919094967</v>
      </c>
      <c r="AZ86" s="214">
        <f t="shared" si="25"/>
        <v>0</v>
      </c>
      <c r="BA86" s="214">
        <f t="shared" si="26"/>
        <v>0</v>
      </c>
      <c r="BB86" s="214">
        <f t="shared" si="27"/>
        <v>0.004553202439598241</v>
      </c>
      <c r="BC86" s="214">
        <f t="shared" si="28"/>
        <v>0.000751420563180798</v>
      </c>
      <c r="BD86" s="214">
        <f t="shared" si="29"/>
        <v>0</v>
      </c>
      <c r="BE86" s="214">
        <f t="shared" si="30"/>
        <v>0</v>
      </c>
      <c r="BF86" s="149">
        <f t="shared" si="31"/>
        <v>0.013724595043177926</v>
      </c>
      <c r="BH86" s="214">
        <f t="shared" si="32"/>
        <v>0</v>
      </c>
      <c r="BI86" s="217">
        <f t="shared" si="33"/>
        <v>0.012666513655563883</v>
      </c>
      <c r="BJ86" s="217">
        <f t="shared" si="34"/>
        <v>0.004029238911758658</v>
      </c>
      <c r="BK86" s="212">
        <f t="shared" si="35"/>
        <v>0</v>
      </c>
      <c r="BL86" s="217">
        <f t="shared" si="36"/>
        <v>0</v>
      </c>
      <c r="BM86" s="217">
        <f t="shared" si="37"/>
        <v>0.004553202439598241</v>
      </c>
      <c r="BN86" s="217">
        <f t="shared" si="38"/>
        <v>0.0020037881684821283</v>
      </c>
      <c r="BO86" s="217">
        <f t="shared" si="39"/>
        <v>0</v>
      </c>
      <c r="BP86" s="212">
        <f t="shared" si="40"/>
        <v>0</v>
      </c>
      <c r="BQ86" s="214">
        <f t="shared" si="41"/>
        <v>0.02325274317540291</v>
      </c>
      <c r="BR86" s="240"/>
    </row>
    <row r="87" spans="1:70" ht="15">
      <c r="A87" s="32">
        <v>1036</v>
      </c>
      <c r="B87" s="32" t="s">
        <v>546</v>
      </c>
      <c r="C87" s="32" t="s">
        <v>529</v>
      </c>
      <c r="D87" s="48">
        <v>9</v>
      </c>
      <c r="E87" s="48">
        <v>0</v>
      </c>
      <c r="F87" s="32" t="s">
        <v>9</v>
      </c>
      <c r="H87" s="49">
        <v>0.000848</v>
      </c>
      <c r="I87" s="50">
        <v>0.00050762081923072</v>
      </c>
      <c r="J87" s="90">
        <v>0.59860945664</v>
      </c>
      <c r="K87" s="32">
        <v>80</v>
      </c>
      <c r="L87" s="32">
        <v>0</v>
      </c>
      <c r="M87" s="32">
        <v>4797.6</v>
      </c>
      <c r="N87" s="32">
        <v>1</v>
      </c>
      <c r="O87" s="32">
        <f t="shared" si="21"/>
        <v>0.00050762081923072</v>
      </c>
      <c r="P87" s="32">
        <v>353.5</v>
      </c>
      <c r="Q87" s="32">
        <v>73.4</v>
      </c>
      <c r="R87" s="32">
        <v>0</v>
      </c>
      <c r="S87" s="32">
        <v>123.5</v>
      </c>
      <c r="T87" s="32">
        <v>18.7</v>
      </c>
      <c r="U87" s="32">
        <v>1187.5</v>
      </c>
      <c r="V87" s="32">
        <v>2592.7</v>
      </c>
      <c r="W87" s="32">
        <v>1</v>
      </c>
      <c r="X87" s="32">
        <v>0</v>
      </c>
      <c r="Y87" s="32">
        <v>0</v>
      </c>
      <c r="Z87" s="32">
        <v>318</v>
      </c>
      <c r="AA87" s="32">
        <v>35.5</v>
      </c>
      <c r="AB87" s="32">
        <v>0</v>
      </c>
      <c r="AC87" s="32">
        <v>71.4</v>
      </c>
      <c r="AD87" s="32">
        <v>9.9</v>
      </c>
      <c r="AE87" s="32">
        <v>5367</v>
      </c>
      <c r="AF87" s="32">
        <v>7959.8</v>
      </c>
      <c r="AG87" s="98">
        <v>6772.3</v>
      </c>
      <c r="AH87" s="32">
        <v>7959.8</v>
      </c>
      <c r="AI87" s="32">
        <v>5366.7</v>
      </c>
      <c r="AJ87" s="32">
        <v>5367</v>
      </c>
      <c r="AL87" s="99">
        <v>0.991367901592092</v>
      </c>
      <c r="AM87" s="32">
        <v>368.4727673641925</v>
      </c>
      <c r="AN87" s="32">
        <v>0.7823120219850955</v>
      </c>
      <c r="AO87" s="101">
        <v>0.00021568956709180377</v>
      </c>
      <c r="AQ87" s="107">
        <v>0.9854029999999999</v>
      </c>
      <c r="AR87" s="32">
        <v>530.7480016</v>
      </c>
      <c r="AS87" s="32">
        <v>0.7540202427302517</v>
      </c>
      <c r="AT87" s="101">
        <v>0.00039862472095801484</v>
      </c>
      <c r="AW87" s="149">
        <f t="shared" si="22"/>
        <v>0</v>
      </c>
      <c r="AX87" s="149">
        <f t="shared" si="23"/>
        <v>0.1110524908907634</v>
      </c>
      <c r="AY87" s="149">
        <f t="shared" si="24"/>
        <v>0.008182644557671514</v>
      </c>
      <c r="AZ87" s="214">
        <f t="shared" si="25"/>
        <v>0.0016990271867979893</v>
      </c>
      <c r="BA87" s="214">
        <f t="shared" si="26"/>
        <v>0</v>
      </c>
      <c r="BB87" s="214">
        <f t="shared" si="27"/>
        <v>0.06001454750968863</v>
      </c>
      <c r="BC87" s="214">
        <f t="shared" si="28"/>
        <v>0.007360907975500825</v>
      </c>
      <c r="BD87" s="214">
        <f t="shared" si="29"/>
        <v>0</v>
      </c>
      <c r="BE87" s="214">
        <f t="shared" si="30"/>
        <v>0.0016527321680841476</v>
      </c>
      <c r="BF87" s="149">
        <f t="shared" si="31"/>
        <v>0.1899623502885065</v>
      </c>
      <c r="BH87" s="214">
        <f t="shared" si="32"/>
        <v>0</v>
      </c>
      <c r="BI87" s="217">
        <f t="shared" si="33"/>
        <v>0.2035962332997329</v>
      </c>
      <c r="BJ87" s="217">
        <f t="shared" si="34"/>
        <v>0.02182038548712404</v>
      </c>
      <c r="BK87" s="212">
        <f t="shared" si="35"/>
        <v>0.0016990271867979893</v>
      </c>
      <c r="BL87" s="217">
        <f t="shared" si="36"/>
        <v>0</v>
      </c>
      <c r="BM87" s="217">
        <f t="shared" si="37"/>
        <v>0.06001454750968863</v>
      </c>
      <c r="BN87" s="217">
        <f t="shared" si="38"/>
        <v>0.019629087934668867</v>
      </c>
      <c r="BO87" s="217">
        <f t="shared" si="39"/>
        <v>0</v>
      </c>
      <c r="BP87" s="212">
        <f t="shared" si="40"/>
        <v>0.0016527321680841476</v>
      </c>
      <c r="BQ87" s="214">
        <f t="shared" si="41"/>
        <v>0.3084120135860966</v>
      </c>
      <c r="BR87" s="240"/>
    </row>
    <row r="88" spans="1:70" ht="15">
      <c r="A88" s="32">
        <v>1040</v>
      </c>
      <c r="B88" s="32" t="s">
        <v>546</v>
      </c>
      <c r="C88" s="32" t="s">
        <v>529</v>
      </c>
      <c r="D88" s="48">
        <v>9</v>
      </c>
      <c r="E88" s="48">
        <v>0</v>
      </c>
      <c r="F88" s="32" t="s">
        <v>147</v>
      </c>
      <c r="H88" s="49">
        <v>0.002108</v>
      </c>
      <c r="I88" s="50">
        <v>0.00126186873459712</v>
      </c>
      <c r="J88" s="90">
        <v>0.59860945664</v>
      </c>
      <c r="K88" s="32">
        <v>80</v>
      </c>
      <c r="L88" s="32">
        <v>0</v>
      </c>
      <c r="M88" s="32">
        <v>473.3</v>
      </c>
      <c r="N88" s="32">
        <v>1</v>
      </c>
      <c r="O88" s="32">
        <f t="shared" si="21"/>
        <v>0.00126186873459712</v>
      </c>
      <c r="P88" s="32">
        <v>27.8</v>
      </c>
      <c r="Q88" s="32">
        <v>3.5</v>
      </c>
      <c r="R88" s="32">
        <v>0</v>
      </c>
      <c r="S88" s="32">
        <v>20.3</v>
      </c>
      <c r="T88" s="32">
        <v>0</v>
      </c>
      <c r="U88" s="32">
        <v>116.1</v>
      </c>
      <c r="V88" s="32">
        <v>230.1</v>
      </c>
      <c r="W88" s="32">
        <v>1</v>
      </c>
      <c r="X88" s="32">
        <v>0</v>
      </c>
      <c r="Y88" s="32">
        <v>0</v>
      </c>
      <c r="Z88" s="32">
        <v>13.8</v>
      </c>
      <c r="AA88" s="32">
        <v>13.9</v>
      </c>
      <c r="AB88" s="32">
        <v>0</v>
      </c>
      <c r="AC88" s="32">
        <v>3.5</v>
      </c>
      <c r="AD88" s="32">
        <v>0</v>
      </c>
      <c r="AE88" s="32">
        <v>525</v>
      </c>
      <c r="AF88" s="32">
        <v>755.2</v>
      </c>
      <c r="AG88" s="98">
        <v>639.1</v>
      </c>
      <c r="AH88" s="32">
        <v>755.2</v>
      </c>
      <c r="AI88" s="32">
        <v>524.9</v>
      </c>
      <c r="AJ88" s="32">
        <v>525</v>
      </c>
      <c r="AL88" s="99">
        <v>0.8217160662257831</v>
      </c>
      <c r="AM88" s="32">
        <v>132.5747177178749</v>
      </c>
      <c r="AN88" s="32">
        <v>0.2814720779065443</v>
      </c>
      <c r="AO88" s="101">
        <v>0.0013640022702586913</v>
      </c>
      <c r="AQ88" s="107">
        <v>0.6993980000000001</v>
      </c>
      <c r="AR88" s="32">
        <v>131.73714479999995</v>
      </c>
      <c r="AS88" s="32">
        <v>0.18715562489022528</v>
      </c>
      <c r="AT88" s="101">
        <v>0.0021592048283333243</v>
      </c>
      <c r="AW88" s="149">
        <f t="shared" si="22"/>
        <v>0</v>
      </c>
      <c r="AX88" s="149">
        <f t="shared" si="23"/>
        <v>0.027234256727067654</v>
      </c>
      <c r="AY88" s="149">
        <f t="shared" si="24"/>
        <v>0.0015996457574740772</v>
      </c>
      <c r="AZ88" s="214">
        <f t="shared" si="25"/>
        <v>0.00020139425004170037</v>
      </c>
      <c r="BA88" s="214">
        <f t="shared" si="26"/>
        <v>0</v>
      </c>
      <c r="BB88" s="214">
        <f t="shared" si="27"/>
        <v>0.01324023340988436</v>
      </c>
      <c r="BC88" s="214">
        <f t="shared" si="28"/>
        <v>0.0007940687573072758</v>
      </c>
      <c r="BD88" s="214">
        <f t="shared" si="29"/>
        <v>0</v>
      </c>
      <c r="BE88" s="214">
        <f t="shared" si="30"/>
        <v>0.00020139425004170037</v>
      </c>
      <c r="BF88" s="149">
        <f t="shared" si="31"/>
        <v>0.04327099315181677</v>
      </c>
      <c r="BH88" s="214">
        <f t="shared" si="32"/>
        <v>0</v>
      </c>
      <c r="BI88" s="217">
        <f t="shared" si="33"/>
        <v>0.0499294706662907</v>
      </c>
      <c r="BJ88" s="217">
        <f t="shared" si="34"/>
        <v>0.0042657220199308725</v>
      </c>
      <c r="BK88" s="212">
        <f t="shared" si="35"/>
        <v>0.00020139425004170037</v>
      </c>
      <c r="BL88" s="217">
        <f t="shared" si="36"/>
        <v>0</v>
      </c>
      <c r="BM88" s="217">
        <f t="shared" si="37"/>
        <v>0.01324023340988436</v>
      </c>
      <c r="BN88" s="217">
        <f t="shared" si="38"/>
        <v>0.0021175166861527356</v>
      </c>
      <c r="BO88" s="217">
        <f t="shared" si="39"/>
        <v>0</v>
      </c>
      <c r="BP88" s="212">
        <f t="shared" si="40"/>
        <v>0.00020139425004170037</v>
      </c>
      <c r="BQ88" s="214">
        <f t="shared" si="41"/>
        <v>0.06995573128234206</v>
      </c>
      <c r="BR88" s="240"/>
    </row>
    <row r="89" spans="1:70" ht="15">
      <c r="A89" s="32">
        <v>1041</v>
      </c>
      <c r="B89" s="32" t="s">
        <v>546</v>
      </c>
      <c r="C89" s="32" t="s">
        <v>529</v>
      </c>
      <c r="D89" s="48">
        <v>9</v>
      </c>
      <c r="E89" s="48">
        <v>0</v>
      </c>
      <c r="F89" s="32" t="s">
        <v>147</v>
      </c>
      <c r="H89" s="49">
        <v>0.001488</v>
      </c>
      <c r="I89" s="50">
        <v>0.00089073087148032</v>
      </c>
      <c r="J89" s="90">
        <v>0.5986094566400001</v>
      </c>
      <c r="K89" s="32">
        <v>80</v>
      </c>
      <c r="L89" s="32">
        <v>0</v>
      </c>
      <c r="M89" s="32">
        <v>664.9</v>
      </c>
      <c r="N89" s="32">
        <v>1</v>
      </c>
      <c r="O89" s="32">
        <f t="shared" si="21"/>
        <v>0.00089073087148032</v>
      </c>
      <c r="P89" s="32">
        <v>161.2</v>
      </c>
      <c r="Q89" s="32">
        <v>0</v>
      </c>
      <c r="R89" s="32">
        <v>0</v>
      </c>
      <c r="S89" s="32">
        <v>39.8</v>
      </c>
      <c r="T89" s="32">
        <v>0.4</v>
      </c>
      <c r="U89" s="32">
        <v>191.7</v>
      </c>
      <c r="V89" s="32">
        <v>513.7</v>
      </c>
      <c r="W89" s="32">
        <v>1</v>
      </c>
      <c r="X89" s="32">
        <v>0</v>
      </c>
      <c r="Y89" s="32">
        <v>0</v>
      </c>
      <c r="Z89" s="32">
        <v>130.9</v>
      </c>
      <c r="AA89" s="32">
        <v>30.3</v>
      </c>
      <c r="AB89" s="32">
        <v>0</v>
      </c>
      <c r="AC89" s="32">
        <v>0</v>
      </c>
      <c r="AD89" s="32">
        <v>5</v>
      </c>
      <c r="AE89" s="32">
        <v>866.4</v>
      </c>
      <c r="AF89" s="32">
        <v>1380.2</v>
      </c>
      <c r="AG89" s="98">
        <v>1188.5</v>
      </c>
      <c r="AH89" s="32">
        <v>1380.2</v>
      </c>
      <c r="AI89" s="32">
        <v>866.3</v>
      </c>
      <c r="AJ89" s="32">
        <v>866.4</v>
      </c>
      <c r="AL89" s="99">
        <v>0.9203619485175429</v>
      </c>
      <c r="AM89" s="32">
        <v>218.5357331735161</v>
      </c>
      <c r="AN89" s="32">
        <v>0.46397765706791433</v>
      </c>
      <c r="AO89" s="101">
        <v>0.0008142397664062972</v>
      </c>
      <c r="AQ89" s="107">
        <v>0.8647110000000003</v>
      </c>
      <c r="AR89" s="32">
        <v>275.45754849999986</v>
      </c>
      <c r="AS89" s="32">
        <v>0.3913355621796278</v>
      </c>
      <c r="AT89" s="101">
        <v>0.0014102896787623906</v>
      </c>
      <c r="AW89" s="149">
        <f t="shared" si="22"/>
        <v>0</v>
      </c>
      <c r="AX89" s="149">
        <f t="shared" si="23"/>
        <v>0.027006461213995275</v>
      </c>
      <c r="AY89" s="149">
        <f t="shared" si="24"/>
        <v>0.0065475132316078185</v>
      </c>
      <c r="AZ89" s="214">
        <f t="shared" si="25"/>
        <v>0</v>
      </c>
      <c r="BA89" s="214">
        <f t="shared" si="26"/>
        <v>0</v>
      </c>
      <c r="BB89" s="214">
        <f t="shared" si="27"/>
        <v>0.020865121259782484</v>
      </c>
      <c r="BC89" s="214">
        <f t="shared" si="28"/>
        <v>0.00531680820110089</v>
      </c>
      <c r="BD89" s="214">
        <f t="shared" si="29"/>
        <v>0</v>
      </c>
      <c r="BE89" s="214">
        <f t="shared" si="30"/>
        <v>0</v>
      </c>
      <c r="BF89" s="149">
        <f t="shared" si="31"/>
        <v>0.059735903906486476</v>
      </c>
      <c r="BH89" s="214">
        <f t="shared" si="32"/>
        <v>0</v>
      </c>
      <c r="BI89" s="217">
        <f t="shared" si="33"/>
        <v>0.04951184555899134</v>
      </c>
      <c r="BJ89" s="217">
        <f t="shared" si="34"/>
        <v>0.017460035284287516</v>
      </c>
      <c r="BK89" s="212">
        <f t="shared" si="35"/>
        <v>0</v>
      </c>
      <c r="BL89" s="217">
        <f t="shared" si="36"/>
        <v>0</v>
      </c>
      <c r="BM89" s="217">
        <f t="shared" si="37"/>
        <v>0.020865121259782484</v>
      </c>
      <c r="BN89" s="217">
        <f t="shared" si="38"/>
        <v>0.014178155202935708</v>
      </c>
      <c r="BO89" s="217">
        <f t="shared" si="39"/>
        <v>0</v>
      </c>
      <c r="BP89" s="212">
        <f t="shared" si="40"/>
        <v>0</v>
      </c>
      <c r="BQ89" s="214">
        <f t="shared" si="41"/>
        <v>0.10201515730599704</v>
      </c>
      <c r="BR89" s="240"/>
    </row>
    <row r="90" spans="1:70" ht="15">
      <c r="A90" s="32">
        <v>1044</v>
      </c>
      <c r="B90" s="32" t="s">
        <v>546</v>
      </c>
      <c r="C90" s="32" t="s">
        <v>529</v>
      </c>
      <c r="D90" s="48">
        <v>9</v>
      </c>
      <c r="E90" s="48">
        <v>0</v>
      </c>
      <c r="F90" s="32" t="s">
        <v>147</v>
      </c>
      <c r="H90" s="49">
        <v>0.002108</v>
      </c>
      <c r="I90" s="50">
        <v>0.00126186873459712</v>
      </c>
      <c r="J90" s="90">
        <v>0.59860945664</v>
      </c>
      <c r="K90" s="32">
        <v>80</v>
      </c>
      <c r="L90" s="32">
        <v>0</v>
      </c>
      <c r="M90" s="32">
        <v>1822.5</v>
      </c>
      <c r="N90" s="32">
        <v>1</v>
      </c>
      <c r="O90" s="32">
        <f t="shared" si="21"/>
        <v>0.00126186873459712</v>
      </c>
      <c r="P90" s="32">
        <v>159.6</v>
      </c>
      <c r="Q90" s="32">
        <v>9.8</v>
      </c>
      <c r="R90" s="32">
        <v>0</v>
      </c>
      <c r="S90" s="32">
        <v>40.5</v>
      </c>
      <c r="T90" s="32">
        <v>0.7</v>
      </c>
      <c r="U90" s="32">
        <v>449.8</v>
      </c>
      <c r="V90" s="32">
        <v>242.2</v>
      </c>
      <c r="W90" s="32">
        <v>1</v>
      </c>
      <c r="X90" s="32">
        <v>0</v>
      </c>
      <c r="Y90" s="32">
        <v>0</v>
      </c>
      <c r="Z90" s="32">
        <v>152.7</v>
      </c>
      <c r="AA90" s="32">
        <v>6.8</v>
      </c>
      <c r="AB90" s="32">
        <v>0</v>
      </c>
      <c r="AC90" s="32">
        <v>9.8</v>
      </c>
      <c r="AD90" s="32">
        <v>0</v>
      </c>
      <c r="AE90" s="32">
        <v>2033.2</v>
      </c>
      <c r="AF90" s="32">
        <v>2275.4</v>
      </c>
      <c r="AG90" s="98">
        <v>1825.6</v>
      </c>
      <c r="AH90" s="32">
        <v>2275.4</v>
      </c>
      <c r="AI90" s="32">
        <v>2033.1</v>
      </c>
      <c r="AJ90" s="32">
        <v>2033.2</v>
      </c>
      <c r="AL90" s="111">
        <v>0.9505651972412507</v>
      </c>
      <c r="AM90" s="32">
        <v>263.24282093169364</v>
      </c>
      <c r="AN90" s="32">
        <v>0.5588961838055941</v>
      </c>
      <c r="AO90" s="101">
        <v>0.0009930492058547091</v>
      </c>
      <c r="AQ90" s="107">
        <v>0.9159850000000003</v>
      </c>
      <c r="AR90" s="32">
        <v>351.2611057999999</v>
      </c>
      <c r="AS90" s="32">
        <v>0.49902775603218125</v>
      </c>
      <c r="AT90" s="101">
        <v>0.0017649730909980103</v>
      </c>
      <c r="AW90" s="149">
        <f t="shared" si="22"/>
        <v>0</v>
      </c>
      <c r="AX90" s="149">
        <f t="shared" si="23"/>
        <v>0.10486886305742826</v>
      </c>
      <c r="AY90" s="149">
        <f t="shared" si="24"/>
        <v>0.009183577801901537</v>
      </c>
      <c r="AZ90" s="214">
        <f t="shared" si="25"/>
        <v>0.0005639039001167611</v>
      </c>
      <c r="BA90" s="214">
        <f t="shared" si="26"/>
        <v>0</v>
      </c>
      <c r="BB90" s="214">
        <f t="shared" si="27"/>
        <v>0.013936482102885665</v>
      </c>
      <c r="BC90" s="214">
        <f t="shared" si="28"/>
        <v>0.0087865434232479</v>
      </c>
      <c r="BD90" s="214">
        <f t="shared" si="29"/>
        <v>0</v>
      </c>
      <c r="BE90" s="214">
        <f t="shared" si="30"/>
        <v>0.0005639039001167611</v>
      </c>
      <c r="BF90" s="149">
        <f t="shared" si="31"/>
        <v>0.1379032741856969</v>
      </c>
      <c r="BH90" s="214">
        <f t="shared" si="32"/>
        <v>0</v>
      </c>
      <c r="BI90" s="217">
        <f t="shared" si="33"/>
        <v>0.19225958227195183</v>
      </c>
      <c r="BJ90" s="217">
        <f t="shared" si="34"/>
        <v>0.024489540805070768</v>
      </c>
      <c r="BK90" s="212">
        <f t="shared" si="35"/>
        <v>0.0005639039001167611</v>
      </c>
      <c r="BL90" s="217">
        <f t="shared" si="36"/>
        <v>0</v>
      </c>
      <c r="BM90" s="217">
        <f t="shared" si="37"/>
        <v>0.013936482102885665</v>
      </c>
      <c r="BN90" s="217">
        <f t="shared" si="38"/>
        <v>0.0234307824619944</v>
      </c>
      <c r="BO90" s="217">
        <f t="shared" si="39"/>
        <v>0</v>
      </c>
      <c r="BP90" s="212">
        <f t="shared" si="40"/>
        <v>0.0005639039001167611</v>
      </c>
      <c r="BQ90" s="214">
        <f t="shared" si="41"/>
        <v>0.25524419544213617</v>
      </c>
      <c r="BR90" s="240"/>
    </row>
    <row r="91" spans="1:70" ht="15">
      <c r="A91" s="32">
        <v>1045</v>
      </c>
      <c r="B91" s="32" t="s">
        <v>546</v>
      </c>
      <c r="C91" s="32" t="s">
        <v>529</v>
      </c>
      <c r="D91" s="48">
        <v>9</v>
      </c>
      <c r="E91" s="48">
        <v>0</v>
      </c>
      <c r="F91" s="32" t="s">
        <v>147</v>
      </c>
      <c r="H91" s="49">
        <v>0.001488</v>
      </c>
      <c r="I91" s="50">
        <v>0.00044739065465952</v>
      </c>
      <c r="J91" s="90">
        <v>0.30066576254</v>
      </c>
      <c r="K91" s="32">
        <v>80</v>
      </c>
      <c r="L91" s="32">
        <v>730.9</v>
      </c>
      <c r="M91" s="32">
        <v>699.2</v>
      </c>
      <c r="N91" s="32">
        <v>1</v>
      </c>
      <c r="O91" s="32">
        <f t="shared" si="21"/>
        <v>0.00044739065465952</v>
      </c>
      <c r="P91" s="32">
        <v>39.9</v>
      </c>
      <c r="Q91" s="32">
        <v>10.8</v>
      </c>
      <c r="R91" s="32">
        <v>0</v>
      </c>
      <c r="S91" s="32">
        <v>39</v>
      </c>
      <c r="T91" s="32">
        <v>0</v>
      </c>
      <c r="U91" s="32">
        <v>174.6</v>
      </c>
      <c r="V91" s="32">
        <v>0</v>
      </c>
      <c r="W91" s="32">
        <v>0</v>
      </c>
      <c r="X91" s="32">
        <v>0</v>
      </c>
      <c r="Y91" s="32">
        <v>0</v>
      </c>
      <c r="Z91" s="32">
        <v>21.2</v>
      </c>
      <c r="AA91" s="32">
        <v>18.7</v>
      </c>
      <c r="AB91" s="32">
        <v>0</v>
      </c>
      <c r="AC91" s="32">
        <v>10.8</v>
      </c>
      <c r="AD91" s="32">
        <v>0</v>
      </c>
      <c r="AE91" s="32">
        <v>1520.1</v>
      </c>
      <c r="AF91" s="32">
        <v>789.1</v>
      </c>
      <c r="AG91" s="98">
        <v>1345.4</v>
      </c>
      <c r="AH91" s="32">
        <v>1520</v>
      </c>
      <c r="AI91" s="32">
        <v>788.9</v>
      </c>
      <c r="AJ91" s="32">
        <v>789.2</v>
      </c>
      <c r="AL91" s="177">
        <v>0.9305762510667406</v>
      </c>
      <c r="AM91" s="32">
        <v>231.49141649167117</v>
      </c>
      <c r="AN91" s="32">
        <v>0.49148413165849597</v>
      </c>
      <c r="AO91" s="101">
        <v>0.00039326300479020136</v>
      </c>
      <c r="AQ91" s="107">
        <v>0.8825150000000004</v>
      </c>
      <c r="AR91" s="32">
        <v>298.09693899999985</v>
      </c>
      <c r="AS91" s="32">
        <v>0.42349877083724646</v>
      </c>
      <c r="AT91" s="101">
        <v>0.0013680502150325029</v>
      </c>
      <c r="AW91" s="149">
        <f t="shared" si="22"/>
        <v>0.014911101024773325</v>
      </c>
      <c r="AX91" s="149">
        <f t="shared" si="23"/>
        <v>0.0142643888856499</v>
      </c>
      <c r="AY91" s="149">
        <f t="shared" si="24"/>
        <v>0.0008140004527137169</v>
      </c>
      <c r="AZ91" s="214">
        <f t="shared" si="25"/>
        <v>0.0002203309496067204</v>
      </c>
      <c r="BA91" s="214">
        <f t="shared" si="26"/>
        <v>0</v>
      </c>
      <c r="BB91" s="214">
        <f t="shared" si="27"/>
        <v>0</v>
      </c>
      <c r="BC91" s="214">
        <f t="shared" si="28"/>
        <v>0.00043250149367245113</v>
      </c>
      <c r="BD91" s="214">
        <f t="shared" si="29"/>
        <v>0</v>
      </c>
      <c r="BE91" s="214">
        <f t="shared" si="30"/>
        <v>0.0002203309496067204</v>
      </c>
      <c r="BF91" s="149">
        <f t="shared" si="31"/>
        <v>0.030862653756022835</v>
      </c>
      <c r="BH91" s="214">
        <f t="shared" si="32"/>
        <v>0.014911101024773325</v>
      </c>
      <c r="BI91" s="217">
        <f t="shared" si="33"/>
        <v>0.026151379623691483</v>
      </c>
      <c r="BJ91" s="217">
        <f t="shared" si="34"/>
        <v>0.0021706678739032456</v>
      </c>
      <c r="BK91" s="212">
        <f t="shared" si="35"/>
        <v>0.0002203309496067204</v>
      </c>
      <c r="BL91" s="217">
        <f t="shared" si="36"/>
        <v>0</v>
      </c>
      <c r="BM91" s="217">
        <f t="shared" si="37"/>
        <v>0</v>
      </c>
      <c r="BN91" s="217">
        <f t="shared" si="38"/>
        <v>0.0011533373164598697</v>
      </c>
      <c r="BO91" s="217">
        <f t="shared" si="39"/>
        <v>0</v>
      </c>
      <c r="BP91" s="212">
        <f t="shared" si="40"/>
        <v>0.0002203309496067204</v>
      </c>
      <c r="BQ91" s="214">
        <f t="shared" si="41"/>
        <v>0.044827147738041355</v>
      </c>
      <c r="BR91" s="240"/>
    </row>
    <row r="92" spans="1:70" ht="15">
      <c r="A92" s="32">
        <v>1047</v>
      </c>
      <c r="B92" s="32" t="s">
        <v>546</v>
      </c>
      <c r="C92" s="32" t="s">
        <v>529</v>
      </c>
      <c r="D92" s="48">
        <v>9</v>
      </c>
      <c r="E92" s="48">
        <v>0</v>
      </c>
      <c r="F92" s="32" t="s">
        <v>147</v>
      </c>
      <c r="H92" s="49">
        <v>0.002108</v>
      </c>
      <c r="I92" s="50">
        <v>0.00063380342743432</v>
      </c>
      <c r="J92" s="90">
        <v>0.30066576254</v>
      </c>
      <c r="K92" s="32">
        <v>80</v>
      </c>
      <c r="L92" s="32">
        <v>0</v>
      </c>
      <c r="M92" s="32">
        <v>843.8</v>
      </c>
      <c r="N92" s="32">
        <v>1</v>
      </c>
      <c r="O92" s="32">
        <f t="shared" si="21"/>
        <v>0.00063380342743432</v>
      </c>
      <c r="P92" s="32">
        <v>36</v>
      </c>
      <c r="Q92" s="32">
        <v>0</v>
      </c>
      <c r="R92" s="32">
        <v>0</v>
      </c>
      <c r="S92" s="32">
        <v>0</v>
      </c>
      <c r="T92" s="32">
        <v>0</v>
      </c>
      <c r="U92" s="32">
        <v>194.6</v>
      </c>
      <c r="V92" s="32">
        <v>0</v>
      </c>
      <c r="W92" s="32">
        <v>0</v>
      </c>
      <c r="X92" s="32">
        <v>0</v>
      </c>
      <c r="Y92" s="32">
        <v>0</v>
      </c>
      <c r="Z92" s="32">
        <v>29</v>
      </c>
      <c r="AA92" s="32">
        <v>7</v>
      </c>
      <c r="AB92" s="32">
        <v>0</v>
      </c>
      <c r="AC92" s="32">
        <v>0</v>
      </c>
      <c r="AD92" s="32">
        <v>0</v>
      </c>
      <c r="AE92" s="32">
        <v>879.8</v>
      </c>
      <c r="AF92" s="32">
        <v>879.8</v>
      </c>
      <c r="AG92" s="98">
        <v>685.2</v>
      </c>
      <c r="AH92" s="32">
        <v>879.8</v>
      </c>
      <c r="AI92" s="32">
        <v>879.8</v>
      </c>
      <c r="AJ92" s="32">
        <v>879.8</v>
      </c>
      <c r="AL92" s="99">
        <v>0.8366676351015395</v>
      </c>
      <c r="AM92" s="32">
        <v>142.47416645991393</v>
      </c>
      <c r="AN92" s="32">
        <v>0.30248979874741144</v>
      </c>
      <c r="AO92" s="101">
        <v>0.000677310168081262</v>
      </c>
      <c r="AQ92" s="107">
        <v>0.7279220000000001</v>
      </c>
      <c r="AR92" s="32">
        <v>150.60970319999996</v>
      </c>
      <c r="AS92" s="32">
        <v>0.21396739059223457</v>
      </c>
      <c r="AT92" s="101">
        <v>0.0021667146374748057</v>
      </c>
      <c r="AW92" s="149">
        <f t="shared" si="22"/>
        <v>0</v>
      </c>
      <c r="AX92" s="149">
        <f t="shared" si="23"/>
        <v>0.02438703194235001</v>
      </c>
      <c r="AY92" s="149">
        <f t="shared" si="24"/>
        <v>0.0010404517064761796</v>
      </c>
      <c r="AZ92" s="214">
        <f t="shared" si="25"/>
        <v>0</v>
      </c>
      <c r="BA92" s="214">
        <f t="shared" si="26"/>
        <v>0</v>
      </c>
      <c r="BB92" s="214">
        <f t="shared" si="27"/>
        <v>0</v>
      </c>
      <c r="BC92" s="214">
        <f t="shared" si="28"/>
        <v>0.0008381416524391447</v>
      </c>
      <c r="BD92" s="214">
        <f t="shared" si="29"/>
        <v>0</v>
      </c>
      <c r="BE92" s="214">
        <f t="shared" si="30"/>
        <v>0</v>
      </c>
      <c r="BF92" s="149">
        <f t="shared" si="31"/>
        <v>0.026265625301265336</v>
      </c>
      <c r="BH92" s="214">
        <f t="shared" si="32"/>
        <v>0</v>
      </c>
      <c r="BI92" s="217">
        <f t="shared" si="33"/>
        <v>0.04470955856097502</v>
      </c>
      <c r="BJ92" s="217">
        <f t="shared" si="34"/>
        <v>0.0027745378839364792</v>
      </c>
      <c r="BK92" s="212">
        <f t="shared" si="35"/>
        <v>0</v>
      </c>
      <c r="BL92" s="217">
        <f t="shared" si="36"/>
        <v>0</v>
      </c>
      <c r="BM92" s="217">
        <f t="shared" si="37"/>
        <v>0</v>
      </c>
      <c r="BN92" s="217">
        <f t="shared" si="38"/>
        <v>0.0022350444065043864</v>
      </c>
      <c r="BO92" s="217">
        <f t="shared" si="39"/>
        <v>0</v>
      </c>
      <c r="BP92" s="212">
        <f t="shared" si="40"/>
        <v>0</v>
      </c>
      <c r="BQ92" s="214">
        <f t="shared" si="41"/>
        <v>0.049719140851415884</v>
      </c>
      <c r="BR92" s="240"/>
    </row>
    <row r="93" spans="1:70" ht="15">
      <c r="A93" s="32">
        <v>1048</v>
      </c>
      <c r="B93" s="32" t="s">
        <v>546</v>
      </c>
      <c r="C93" s="32" t="s">
        <v>529</v>
      </c>
      <c r="D93" s="48">
        <v>9</v>
      </c>
      <c r="E93" s="48">
        <v>0</v>
      </c>
      <c r="F93" s="32" t="s">
        <v>147</v>
      </c>
      <c r="H93" s="49">
        <v>0.000848</v>
      </c>
      <c r="I93" s="50">
        <v>0.00050762081923072</v>
      </c>
      <c r="J93" s="90">
        <v>0.59860945664</v>
      </c>
      <c r="K93" s="32">
        <v>80</v>
      </c>
      <c r="L93" s="32">
        <v>0</v>
      </c>
      <c r="M93" s="32">
        <v>549.1</v>
      </c>
      <c r="N93" s="32">
        <v>1</v>
      </c>
      <c r="O93" s="32">
        <f t="shared" si="21"/>
        <v>0.00050762081923072</v>
      </c>
      <c r="P93" s="32">
        <v>66.1</v>
      </c>
      <c r="Q93" s="32">
        <v>0</v>
      </c>
      <c r="R93" s="32">
        <v>0</v>
      </c>
      <c r="S93" s="32">
        <v>70.5</v>
      </c>
      <c r="T93" s="32">
        <v>0</v>
      </c>
      <c r="U93" s="32">
        <v>151.7</v>
      </c>
      <c r="V93" s="32">
        <v>663.4</v>
      </c>
      <c r="W93" s="32">
        <v>1</v>
      </c>
      <c r="X93" s="32">
        <v>0</v>
      </c>
      <c r="Y93" s="32">
        <v>0</v>
      </c>
      <c r="Z93" s="32">
        <v>55.8</v>
      </c>
      <c r="AA93" s="32">
        <v>10.3</v>
      </c>
      <c r="AB93" s="32">
        <v>0</v>
      </c>
      <c r="AC93" s="32">
        <v>0</v>
      </c>
      <c r="AD93" s="32">
        <v>11.4</v>
      </c>
      <c r="AE93" s="32">
        <v>685.8</v>
      </c>
      <c r="AF93" s="32">
        <v>1349.3</v>
      </c>
      <c r="AG93" s="98">
        <v>1197.6</v>
      </c>
      <c r="AH93" s="32">
        <v>1349.3</v>
      </c>
      <c r="AI93" s="32">
        <v>685.7</v>
      </c>
      <c r="AJ93" s="32">
        <v>685.8</v>
      </c>
      <c r="AL93" s="107">
        <v>0.9221404172132204</v>
      </c>
      <c r="AM93" s="32">
        <v>220.65978138322774</v>
      </c>
      <c r="AN93" s="32">
        <v>0.46848726699545334</v>
      </c>
      <c r="AO93" s="101">
        <v>0.00046096507558656855</v>
      </c>
      <c r="AQ93" s="107">
        <v>0.8676820000000003</v>
      </c>
      <c r="AR93" s="32">
        <v>279.00585229999984</v>
      </c>
      <c r="AS93" s="32">
        <v>0.39637654751445917</v>
      </c>
      <c r="AT93" s="101">
        <v>0.0007998384269512461</v>
      </c>
      <c r="AW93" s="149">
        <f t="shared" si="22"/>
        <v>0</v>
      </c>
      <c r="AX93" s="149">
        <f t="shared" si="23"/>
        <v>0.01271029738788523</v>
      </c>
      <c r="AY93" s="149">
        <f t="shared" si="24"/>
        <v>0.0015300503684924668</v>
      </c>
      <c r="AZ93" s="214">
        <f t="shared" si="25"/>
        <v>0</v>
      </c>
      <c r="BA93" s="214">
        <f t="shared" si="26"/>
        <v>0</v>
      </c>
      <c r="BB93" s="214">
        <f t="shared" si="27"/>
        <v>0.01535605770738128</v>
      </c>
      <c r="BC93" s="214">
        <f t="shared" si="28"/>
        <v>0.0012916310221161825</v>
      </c>
      <c r="BD93" s="214">
        <f t="shared" si="29"/>
        <v>0</v>
      </c>
      <c r="BE93" s="214">
        <f t="shared" si="30"/>
        <v>0</v>
      </c>
      <c r="BF93" s="149">
        <f t="shared" si="31"/>
        <v>0.030888036485875157</v>
      </c>
      <c r="BH93" s="214">
        <f t="shared" si="32"/>
        <v>0</v>
      </c>
      <c r="BI93" s="217">
        <f t="shared" si="33"/>
        <v>0.023302211877789587</v>
      </c>
      <c r="BJ93" s="217">
        <f t="shared" si="34"/>
        <v>0.004080134315979912</v>
      </c>
      <c r="BK93" s="212">
        <f t="shared" si="35"/>
        <v>0</v>
      </c>
      <c r="BL93" s="217">
        <f t="shared" si="36"/>
        <v>0</v>
      </c>
      <c r="BM93" s="217">
        <f t="shared" si="37"/>
        <v>0.01535605770738128</v>
      </c>
      <c r="BN93" s="217">
        <f t="shared" si="38"/>
        <v>0.0034443493923098202</v>
      </c>
      <c r="BO93" s="217">
        <f t="shared" si="39"/>
        <v>0</v>
      </c>
      <c r="BP93" s="212">
        <f t="shared" si="40"/>
        <v>0</v>
      </c>
      <c r="BQ93" s="214">
        <f t="shared" si="41"/>
        <v>0.0461827532934606</v>
      </c>
      <c r="BR93" s="240"/>
    </row>
    <row r="94" spans="1:70" ht="15">
      <c r="A94" s="32">
        <v>1050</v>
      </c>
      <c r="B94" s="32" t="s">
        <v>546</v>
      </c>
      <c r="C94" s="32" t="s">
        <v>529</v>
      </c>
      <c r="D94" s="48">
        <v>9</v>
      </c>
      <c r="E94" s="48">
        <v>0</v>
      </c>
      <c r="F94" s="32" t="s">
        <v>147</v>
      </c>
      <c r="H94" s="49">
        <v>0.001488</v>
      </c>
      <c r="I94" s="50">
        <v>0.00089073087148032</v>
      </c>
      <c r="J94" s="90">
        <v>0.5986094566400001</v>
      </c>
      <c r="K94" s="32">
        <v>80</v>
      </c>
      <c r="L94" s="32">
        <v>0</v>
      </c>
      <c r="M94" s="32">
        <v>368.2</v>
      </c>
      <c r="N94" s="32">
        <v>1</v>
      </c>
      <c r="O94" s="32">
        <f t="shared" si="21"/>
        <v>0.00089073087148032</v>
      </c>
      <c r="P94" s="32">
        <v>28.1</v>
      </c>
      <c r="Q94" s="32">
        <v>2.8</v>
      </c>
      <c r="R94" s="32">
        <v>0</v>
      </c>
      <c r="S94" s="32">
        <v>143.9</v>
      </c>
      <c r="T94" s="32">
        <v>0</v>
      </c>
      <c r="U94" s="32">
        <v>120.1</v>
      </c>
      <c r="V94" s="32">
        <v>449.7</v>
      </c>
      <c r="W94" s="32">
        <v>1</v>
      </c>
      <c r="X94" s="32">
        <v>0</v>
      </c>
      <c r="Y94" s="32">
        <v>0</v>
      </c>
      <c r="Z94" s="32">
        <v>15.7</v>
      </c>
      <c r="AA94" s="32">
        <v>12.4</v>
      </c>
      <c r="AB94" s="32">
        <v>0</v>
      </c>
      <c r="AC94" s="32">
        <v>2.8</v>
      </c>
      <c r="AD94" s="32">
        <v>0.7</v>
      </c>
      <c r="AE94" s="32">
        <v>543.1</v>
      </c>
      <c r="AF94" s="32">
        <v>992.8</v>
      </c>
      <c r="AG94" s="98">
        <v>872.7</v>
      </c>
      <c r="AH94" s="32">
        <v>992.8</v>
      </c>
      <c r="AI94" s="32">
        <v>543</v>
      </c>
      <c r="AJ94" s="32">
        <v>543.1</v>
      </c>
      <c r="AL94" s="107">
        <v>0.8753999650999345</v>
      </c>
      <c r="AM94" s="32">
        <v>172.57114244250718</v>
      </c>
      <c r="AN94" s="32">
        <v>0.36638930020855376</v>
      </c>
      <c r="AO94" s="101">
        <v>0.0009074596764256569</v>
      </c>
      <c r="AQ94" s="107">
        <v>0.7871170000000003</v>
      </c>
      <c r="AR94" s="32">
        <v>196.69334999999987</v>
      </c>
      <c r="AS94" s="32">
        <v>0.27943726036334876</v>
      </c>
      <c r="AT94" s="101">
        <v>0.001511385907340667</v>
      </c>
      <c r="AW94" s="149">
        <f t="shared" si="22"/>
        <v>0</v>
      </c>
      <c r="AX94" s="149">
        <f t="shared" si="23"/>
        <v>0.014955300073684855</v>
      </c>
      <c r="AY94" s="149">
        <f t="shared" si="24"/>
        <v>0.001141346909480023</v>
      </c>
      <c r="AZ94" s="214">
        <f t="shared" si="25"/>
        <v>0.00011372851767060726</v>
      </c>
      <c r="BA94" s="214">
        <f t="shared" si="26"/>
        <v>0</v>
      </c>
      <c r="BB94" s="214">
        <f t="shared" si="27"/>
        <v>0.018265612284454318</v>
      </c>
      <c r="BC94" s="214">
        <f t="shared" si="28"/>
        <v>0.0006376920455101907</v>
      </c>
      <c r="BD94" s="214">
        <f t="shared" si="29"/>
        <v>0</v>
      </c>
      <c r="BE94" s="214">
        <f t="shared" si="30"/>
        <v>0.00011372851767060726</v>
      </c>
      <c r="BF94" s="149">
        <f t="shared" si="31"/>
        <v>0.0352274083484706</v>
      </c>
      <c r="BH94" s="214">
        <f t="shared" si="32"/>
        <v>0</v>
      </c>
      <c r="BI94" s="217">
        <f t="shared" si="33"/>
        <v>0.0274180501350889</v>
      </c>
      <c r="BJ94" s="217">
        <f t="shared" si="34"/>
        <v>0.0030435917586133948</v>
      </c>
      <c r="BK94" s="212">
        <f t="shared" si="35"/>
        <v>0.00011372851767060726</v>
      </c>
      <c r="BL94" s="217">
        <f t="shared" si="36"/>
        <v>0</v>
      </c>
      <c r="BM94" s="217">
        <f t="shared" si="37"/>
        <v>0.018265612284454318</v>
      </c>
      <c r="BN94" s="217">
        <f t="shared" si="38"/>
        <v>0.0017005121213605088</v>
      </c>
      <c r="BO94" s="217">
        <f t="shared" si="39"/>
        <v>0</v>
      </c>
      <c r="BP94" s="212">
        <f t="shared" si="40"/>
        <v>0.00011372851767060726</v>
      </c>
      <c r="BQ94" s="214">
        <f t="shared" si="41"/>
        <v>0.050655223334858335</v>
      </c>
      <c r="BR94" s="240"/>
    </row>
    <row r="95" spans="1:70" ht="15">
      <c r="A95" s="32">
        <v>1051</v>
      </c>
      <c r="B95" s="32" t="s">
        <v>546</v>
      </c>
      <c r="C95" s="32" t="s">
        <v>529</v>
      </c>
      <c r="D95" s="48">
        <v>9</v>
      </c>
      <c r="E95" s="48">
        <v>0</v>
      </c>
      <c r="F95" s="32" t="s">
        <v>9</v>
      </c>
      <c r="H95" s="49">
        <v>0.002108</v>
      </c>
      <c r="I95" s="50">
        <v>0.00126186873459712</v>
      </c>
      <c r="J95" s="90">
        <v>0.59860945664</v>
      </c>
      <c r="K95" s="32">
        <v>80</v>
      </c>
      <c r="L95" s="32">
        <v>108.1</v>
      </c>
      <c r="M95" s="32">
        <v>107.2</v>
      </c>
      <c r="N95" s="32">
        <v>1</v>
      </c>
      <c r="O95" s="32">
        <f t="shared" si="21"/>
        <v>0.00126186873459712</v>
      </c>
      <c r="P95" s="32">
        <v>95</v>
      </c>
      <c r="Q95" s="32">
        <v>13.1</v>
      </c>
      <c r="R95" s="32">
        <v>0</v>
      </c>
      <c r="S95" s="32">
        <v>21.7</v>
      </c>
      <c r="T95" s="32">
        <v>0.7</v>
      </c>
      <c r="U95" s="32">
        <v>52.6</v>
      </c>
      <c r="V95" s="32">
        <v>1030.4</v>
      </c>
      <c r="W95" s="32">
        <v>1</v>
      </c>
      <c r="X95" s="32">
        <v>0</v>
      </c>
      <c r="Y95" s="32">
        <v>0</v>
      </c>
      <c r="Z95" s="32">
        <v>69.3</v>
      </c>
      <c r="AA95" s="32">
        <v>25.6</v>
      </c>
      <c r="AB95" s="32">
        <v>0</v>
      </c>
      <c r="AC95" s="32">
        <v>13.1</v>
      </c>
      <c r="AD95" s="32">
        <v>13.6</v>
      </c>
      <c r="AE95" s="32">
        <v>346</v>
      </c>
      <c r="AF95" s="32">
        <v>1268.3</v>
      </c>
      <c r="AG95" s="98">
        <v>1323.8</v>
      </c>
      <c r="AH95" s="32">
        <v>1376.4</v>
      </c>
      <c r="AI95" s="32">
        <v>237.7</v>
      </c>
      <c r="AJ95" s="32">
        <v>237.9</v>
      </c>
      <c r="AL95" s="99">
        <v>0.9301288604120811</v>
      </c>
      <c r="AM95" s="32">
        <v>230.88949710489226</v>
      </c>
      <c r="AN95" s="32">
        <v>0.49020618437378494</v>
      </c>
      <c r="AO95" s="101">
        <v>0.001113132361249252</v>
      </c>
      <c r="AQ95" s="107">
        <v>0.8810270000000003</v>
      </c>
      <c r="AR95" s="32">
        <v>296.09498379999985</v>
      </c>
      <c r="AS95" s="32">
        <v>0.4206546437914762</v>
      </c>
      <c r="AT95" s="101">
        <v>0.0019448433403568732</v>
      </c>
      <c r="AW95" s="149">
        <f t="shared" si="22"/>
        <v>0.00622020526557366</v>
      </c>
      <c r="AX95" s="149">
        <f t="shared" si="23"/>
        <v>0.006168418172705794</v>
      </c>
      <c r="AY95" s="149">
        <f t="shared" si="24"/>
        <v>0.005466415358274725</v>
      </c>
      <c r="AZ95" s="214">
        <f t="shared" si="25"/>
        <v>0.0007537899072989357</v>
      </c>
      <c r="BA95" s="214">
        <f t="shared" si="26"/>
        <v>0</v>
      </c>
      <c r="BB95" s="214">
        <f t="shared" si="27"/>
        <v>0.0592904672122766</v>
      </c>
      <c r="BC95" s="214">
        <f t="shared" si="28"/>
        <v>0.003987606150825667</v>
      </c>
      <c r="BD95" s="214">
        <f t="shared" si="29"/>
        <v>0</v>
      </c>
      <c r="BE95" s="214">
        <f t="shared" si="30"/>
        <v>0.0007537899072989357</v>
      </c>
      <c r="BF95" s="149">
        <f t="shared" si="31"/>
        <v>0.0826406919742543</v>
      </c>
      <c r="BH95" s="214">
        <f t="shared" si="32"/>
        <v>0.00622020526557366</v>
      </c>
      <c r="BI95" s="217">
        <f t="shared" si="33"/>
        <v>0.011308766649960623</v>
      </c>
      <c r="BJ95" s="217">
        <f t="shared" si="34"/>
        <v>0.014577107622065932</v>
      </c>
      <c r="BK95" s="212">
        <f t="shared" si="35"/>
        <v>0.0007537899072989357</v>
      </c>
      <c r="BL95" s="217">
        <f t="shared" si="36"/>
        <v>0</v>
      </c>
      <c r="BM95" s="217">
        <f t="shared" si="37"/>
        <v>0.0592904672122766</v>
      </c>
      <c r="BN95" s="217">
        <f t="shared" si="38"/>
        <v>0.01063361640220178</v>
      </c>
      <c r="BO95" s="217">
        <f t="shared" si="39"/>
        <v>0</v>
      </c>
      <c r="BP95" s="212">
        <f t="shared" si="40"/>
        <v>0.0007537899072989357</v>
      </c>
      <c r="BQ95" s="214">
        <f t="shared" si="41"/>
        <v>0.10353774296667648</v>
      </c>
      <c r="BR95" s="240"/>
    </row>
    <row r="96" spans="1:70" ht="15">
      <c r="A96" s="32">
        <v>1052</v>
      </c>
      <c r="B96" s="32" t="s">
        <v>546</v>
      </c>
      <c r="C96" s="32" t="s">
        <v>529</v>
      </c>
      <c r="D96" s="48">
        <v>9</v>
      </c>
      <c r="E96" s="48">
        <v>0</v>
      </c>
      <c r="F96" s="32" t="s">
        <v>9</v>
      </c>
      <c r="H96" s="49">
        <v>0.001488</v>
      </c>
      <c r="I96" s="50">
        <v>0.00044739065465952</v>
      </c>
      <c r="J96" s="90">
        <v>0.30066576254</v>
      </c>
      <c r="K96" s="32">
        <v>80</v>
      </c>
      <c r="L96" s="32">
        <v>0</v>
      </c>
      <c r="M96" s="32">
        <v>102.9</v>
      </c>
      <c r="N96" s="32">
        <v>1</v>
      </c>
      <c r="O96" s="32">
        <f t="shared" si="21"/>
        <v>0.00044739065465952</v>
      </c>
      <c r="P96" s="32">
        <v>9.9</v>
      </c>
      <c r="Q96" s="32">
        <v>14.9</v>
      </c>
      <c r="R96" s="32">
        <v>0</v>
      </c>
      <c r="S96" s="32">
        <v>11</v>
      </c>
      <c r="T96" s="32">
        <v>0</v>
      </c>
      <c r="U96" s="32">
        <v>30.7</v>
      </c>
      <c r="V96" s="32">
        <v>0</v>
      </c>
      <c r="W96" s="32">
        <v>0</v>
      </c>
      <c r="X96" s="32">
        <v>0</v>
      </c>
      <c r="Y96" s="32">
        <v>0</v>
      </c>
      <c r="Z96" s="32">
        <v>6.4</v>
      </c>
      <c r="AA96" s="32">
        <v>3.5</v>
      </c>
      <c r="AB96" s="32">
        <v>0</v>
      </c>
      <c r="AC96" s="32">
        <v>14.9</v>
      </c>
      <c r="AD96" s="32">
        <v>7.2</v>
      </c>
      <c r="AE96" s="32">
        <v>138.8</v>
      </c>
      <c r="AF96" s="32">
        <v>138.8</v>
      </c>
      <c r="AG96" s="98">
        <v>108.1</v>
      </c>
      <c r="AH96" s="32">
        <v>138.8</v>
      </c>
      <c r="AI96" s="32">
        <v>138.7</v>
      </c>
      <c r="AJ96" s="32">
        <v>138.8</v>
      </c>
      <c r="AL96" s="99">
        <v>0.3766137191467368</v>
      </c>
      <c r="AM96" s="32">
        <v>14.657248735248022</v>
      </c>
      <c r="AN96" s="32">
        <v>0.03111910271370752</v>
      </c>
      <c r="AO96" s="101">
        <v>0.00030898790507199916</v>
      </c>
      <c r="AQ96" s="107">
        <v>0.31323999999999996</v>
      </c>
      <c r="AR96" s="32">
        <v>11.074060200000002</v>
      </c>
      <c r="AS96" s="32">
        <v>0.015732636834884357</v>
      </c>
      <c r="AT96" s="101">
        <v>0.0008835078057935502</v>
      </c>
      <c r="AW96" s="149">
        <f t="shared" si="22"/>
        <v>0</v>
      </c>
      <c r="AX96" s="149">
        <f t="shared" si="23"/>
        <v>0.0020992643254195862</v>
      </c>
      <c r="AY96" s="149">
        <f t="shared" si="24"/>
        <v>0.0002019700371394937</v>
      </c>
      <c r="AZ96" s="214">
        <f t="shared" si="25"/>
        <v>0.00030397510640186426</v>
      </c>
      <c r="BA96" s="214">
        <f t="shared" si="26"/>
        <v>0</v>
      </c>
      <c r="BB96" s="214">
        <f t="shared" si="27"/>
        <v>0</v>
      </c>
      <c r="BC96" s="214">
        <f t="shared" si="28"/>
        <v>0.0001305664886558343</v>
      </c>
      <c r="BD96" s="214">
        <f t="shared" si="29"/>
        <v>0</v>
      </c>
      <c r="BE96" s="214">
        <f t="shared" si="30"/>
        <v>0.00030397510640186426</v>
      </c>
      <c r="BF96" s="149">
        <f t="shared" si="31"/>
        <v>0.003039751064018643</v>
      </c>
      <c r="BH96" s="214">
        <f t="shared" si="32"/>
        <v>0</v>
      </c>
      <c r="BI96" s="217">
        <f t="shared" si="33"/>
        <v>0.0038486512632692417</v>
      </c>
      <c r="BJ96" s="217">
        <f t="shared" si="34"/>
        <v>0.0005385867657053166</v>
      </c>
      <c r="BK96" s="212">
        <f t="shared" si="35"/>
        <v>0.00030397510640186426</v>
      </c>
      <c r="BL96" s="217">
        <f t="shared" si="36"/>
        <v>0</v>
      </c>
      <c r="BM96" s="217">
        <f t="shared" si="37"/>
        <v>0</v>
      </c>
      <c r="BN96" s="217">
        <f t="shared" si="38"/>
        <v>0.00034817730308222487</v>
      </c>
      <c r="BO96" s="217">
        <f t="shared" si="39"/>
        <v>0</v>
      </c>
      <c r="BP96" s="212">
        <f t="shared" si="40"/>
        <v>0.00030397510640186426</v>
      </c>
      <c r="BQ96" s="214">
        <f t="shared" si="41"/>
        <v>0.005343365544860513</v>
      </c>
      <c r="BR96" s="240"/>
    </row>
    <row r="97" spans="1:70" ht="15">
      <c r="A97" s="32">
        <v>1053</v>
      </c>
      <c r="B97" s="32" t="s">
        <v>546</v>
      </c>
      <c r="C97" s="32" t="s">
        <v>529</v>
      </c>
      <c r="D97" s="48">
        <v>9</v>
      </c>
      <c r="E97" s="48">
        <v>0</v>
      </c>
      <c r="F97" s="32" t="s">
        <v>147</v>
      </c>
      <c r="H97" s="49">
        <v>0.000848</v>
      </c>
      <c r="I97" s="50">
        <v>0.00050762081923072</v>
      </c>
      <c r="J97" s="90">
        <v>0.59860945664</v>
      </c>
      <c r="K97" s="32">
        <v>80</v>
      </c>
      <c r="L97" s="32">
        <v>10543.2</v>
      </c>
      <c r="M97" s="32">
        <v>416.8</v>
      </c>
      <c r="N97" s="32">
        <v>1</v>
      </c>
      <c r="O97" s="32">
        <f t="shared" si="21"/>
        <v>0.00050762081923072</v>
      </c>
      <c r="P97" s="32">
        <v>0.1</v>
      </c>
      <c r="Q97" s="32">
        <v>2</v>
      </c>
      <c r="R97" s="32">
        <v>0</v>
      </c>
      <c r="S97" s="32">
        <v>499.2</v>
      </c>
      <c r="T97" s="32">
        <v>32</v>
      </c>
      <c r="U97" s="32">
        <v>210.2</v>
      </c>
      <c r="V97" s="32">
        <v>423.9</v>
      </c>
      <c r="W97" s="32">
        <v>1</v>
      </c>
      <c r="X97" s="32">
        <v>0</v>
      </c>
      <c r="Y97" s="32">
        <v>85.7</v>
      </c>
      <c r="Z97" s="32">
        <v>0</v>
      </c>
      <c r="AA97" s="32">
        <v>0.1</v>
      </c>
      <c r="AB97" s="32">
        <v>0</v>
      </c>
      <c r="AC97" s="32">
        <v>0</v>
      </c>
      <c r="AD97" s="32">
        <v>0</v>
      </c>
      <c r="AE97" s="32">
        <v>11493.3</v>
      </c>
      <c r="AF97" s="32">
        <v>1374</v>
      </c>
      <c r="AG97" s="98">
        <v>11707</v>
      </c>
      <c r="AH97" s="32">
        <v>11917.2</v>
      </c>
      <c r="AI97" s="32">
        <v>950.1</v>
      </c>
      <c r="AJ97" s="32">
        <v>950.1</v>
      </c>
      <c r="AL97" s="99">
        <v>0.998205726385825</v>
      </c>
      <c r="AM97" s="32">
        <v>423.24478576958285</v>
      </c>
      <c r="AN97" s="32">
        <v>0.8985996075601095</v>
      </c>
      <c r="AO97" s="101">
        <v>0.0001072713045970748</v>
      </c>
      <c r="AQ97" s="107">
        <v>0.9970189999999999</v>
      </c>
      <c r="AR97" s="32">
        <v>624.1058811999999</v>
      </c>
      <c r="AS97" s="32">
        <v>0.8866514176467162</v>
      </c>
      <c r="AT97" s="101">
        <v>0.0001984243371755714</v>
      </c>
      <c r="AW97" s="149">
        <f t="shared" si="22"/>
        <v>0.24404882065188774</v>
      </c>
      <c r="AX97" s="149">
        <f t="shared" si="23"/>
        <v>0.009647881899964603</v>
      </c>
      <c r="AY97" s="149">
        <f t="shared" si="24"/>
        <v>2.3147509356920834E-06</v>
      </c>
      <c r="AZ97" s="214">
        <f t="shared" si="25"/>
        <v>4.6295018713841664E-05</v>
      </c>
      <c r="BA97" s="214">
        <f t="shared" si="26"/>
        <v>0</v>
      </c>
      <c r="BB97" s="214">
        <f t="shared" si="27"/>
        <v>0.00981222921639874</v>
      </c>
      <c r="BC97" s="214">
        <f t="shared" si="28"/>
        <v>0</v>
      </c>
      <c r="BD97" s="214">
        <f t="shared" si="29"/>
        <v>0</v>
      </c>
      <c r="BE97" s="214">
        <f t="shared" si="30"/>
        <v>0</v>
      </c>
      <c r="BF97" s="149">
        <f t="shared" si="31"/>
        <v>0.2635575415379006</v>
      </c>
      <c r="BH97" s="214">
        <f t="shared" si="32"/>
        <v>0.24404882065188774</v>
      </c>
      <c r="BI97" s="217">
        <f t="shared" si="33"/>
        <v>0.01768778348326844</v>
      </c>
      <c r="BJ97" s="217">
        <f t="shared" si="34"/>
        <v>6.172669161845556E-06</v>
      </c>
      <c r="BK97" s="212">
        <f t="shared" si="35"/>
        <v>4.6295018713841664E-05</v>
      </c>
      <c r="BL97" s="217">
        <f t="shared" si="36"/>
        <v>0</v>
      </c>
      <c r="BM97" s="217">
        <f t="shared" si="37"/>
        <v>0.00981222921639874</v>
      </c>
      <c r="BN97" s="217">
        <f t="shared" si="38"/>
        <v>0</v>
      </c>
      <c r="BO97" s="217">
        <f t="shared" si="39"/>
        <v>0</v>
      </c>
      <c r="BP97" s="212">
        <f t="shared" si="40"/>
        <v>0</v>
      </c>
      <c r="BQ97" s="214">
        <f t="shared" si="41"/>
        <v>0.27160130103943064</v>
      </c>
      <c r="BR97" s="240"/>
    </row>
    <row r="98" spans="1:70" ht="15">
      <c r="A98" s="32">
        <v>1055</v>
      </c>
      <c r="B98" s="32" t="s">
        <v>546</v>
      </c>
      <c r="C98" s="32" t="s">
        <v>529</v>
      </c>
      <c r="D98" s="48">
        <v>9</v>
      </c>
      <c r="E98" s="48">
        <v>0</v>
      </c>
      <c r="F98" s="32" t="s">
        <v>147</v>
      </c>
      <c r="H98" s="49">
        <v>0.002108</v>
      </c>
      <c r="I98" s="50">
        <v>0.00063380342743432</v>
      </c>
      <c r="J98" s="90">
        <v>0.30066576254</v>
      </c>
      <c r="K98" s="32">
        <v>80</v>
      </c>
      <c r="L98" s="32">
        <v>164.2</v>
      </c>
      <c r="M98" s="32">
        <v>639.2</v>
      </c>
      <c r="N98" s="32">
        <v>1</v>
      </c>
      <c r="O98" s="32">
        <f t="shared" si="21"/>
        <v>0.00063380342743432</v>
      </c>
      <c r="P98" s="32">
        <v>53.1</v>
      </c>
      <c r="Q98" s="32">
        <v>0</v>
      </c>
      <c r="R98" s="32">
        <v>0</v>
      </c>
      <c r="S98" s="32">
        <v>7.4</v>
      </c>
      <c r="T98" s="32">
        <v>0</v>
      </c>
      <c r="U98" s="32">
        <v>154.8</v>
      </c>
      <c r="V98" s="32">
        <v>0</v>
      </c>
      <c r="W98" s="32">
        <v>0</v>
      </c>
      <c r="X98" s="32">
        <v>0</v>
      </c>
      <c r="Y98" s="32">
        <v>0</v>
      </c>
      <c r="Z98" s="32">
        <v>45.7</v>
      </c>
      <c r="AA98" s="32">
        <v>7.4</v>
      </c>
      <c r="AB98" s="32">
        <v>0</v>
      </c>
      <c r="AC98" s="32">
        <v>0</v>
      </c>
      <c r="AD98" s="32">
        <v>0</v>
      </c>
      <c r="AE98" s="32">
        <v>864</v>
      </c>
      <c r="AF98" s="32">
        <v>699.8</v>
      </c>
      <c r="AG98" s="98">
        <v>709.2</v>
      </c>
      <c r="AH98" s="32">
        <v>864</v>
      </c>
      <c r="AI98" s="32">
        <v>699.7</v>
      </c>
      <c r="AJ98" s="32">
        <v>699.8</v>
      </c>
      <c r="AL98" s="99">
        <v>0.8448465415110139</v>
      </c>
      <c r="AM98" s="32">
        <v>148.1814259666368</v>
      </c>
      <c r="AN98" s="32">
        <v>0.31460699741215026</v>
      </c>
      <c r="AO98" s="101">
        <v>0.0006723384307461616</v>
      </c>
      <c r="AQ98" s="107">
        <v>0.7433750000000001</v>
      </c>
      <c r="AR98" s="32">
        <v>161.40316929999992</v>
      </c>
      <c r="AS98" s="32">
        <v>0.22930139449632522</v>
      </c>
      <c r="AT98" s="101">
        <v>0.0021673678370365845</v>
      </c>
      <c r="AW98" s="149">
        <f t="shared" si="22"/>
        <v>0.004745615838983019</v>
      </c>
      <c r="AX98" s="149">
        <f t="shared" si="23"/>
        <v>0.01847379807721039</v>
      </c>
      <c r="AY98" s="149">
        <f t="shared" si="24"/>
        <v>0.001534666267052365</v>
      </c>
      <c r="AZ98" s="214">
        <f t="shared" si="25"/>
        <v>0</v>
      </c>
      <c r="BA98" s="214">
        <f t="shared" si="26"/>
        <v>0</v>
      </c>
      <c r="BB98" s="214">
        <f t="shared" si="27"/>
        <v>0</v>
      </c>
      <c r="BC98" s="214">
        <f t="shared" si="28"/>
        <v>0.0013207956384989283</v>
      </c>
      <c r="BD98" s="214">
        <f t="shared" si="29"/>
        <v>0</v>
      </c>
      <c r="BE98" s="214">
        <f t="shared" si="30"/>
        <v>0</v>
      </c>
      <c r="BF98" s="149">
        <f t="shared" si="31"/>
        <v>0.026074875821744704</v>
      </c>
      <c r="BH98" s="214">
        <f t="shared" si="32"/>
        <v>0.004745615838983019</v>
      </c>
      <c r="BI98" s="217">
        <f t="shared" si="33"/>
        <v>0.03386862980821905</v>
      </c>
      <c r="BJ98" s="217">
        <f t="shared" si="34"/>
        <v>0.004092443378806307</v>
      </c>
      <c r="BK98" s="212">
        <f t="shared" si="35"/>
        <v>0</v>
      </c>
      <c r="BL98" s="217">
        <f t="shared" si="36"/>
        <v>0</v>
      </c>
      <c r="BM98" s="217">
        <f t="shared" si="37"/>
        <v>0</v>
      </c>
      <c r="BN98" s="217">
        <f t="shared" si="38"/>
        <v>0.0035221217026638087</v>
      </c>
      <c r="BO98" s="217">
        <f t="shared" si="39"/>
        <v>0</v>
      </c>
      <c r="BP98" s="212">
        <f t="shared" si="40"/>
        <v>0</v>
      </c>
      <c r="BQ98" s="214">
        <f t="shared" si="41"/>
        <v>0.04622881072867219</v>
      </c>
      <c r="BR98" s="240"/>
    </row>
    <row r="99" spans="1:70" ht="15">
      <c r="A99" s="32">
        <v>1057</v>
      </c>
      <c r="B99" s="32" t="s">
        <v>546</v>
      </c>
      <c r="C99" s="32" t="s">
        <v>529</v>
      </c>
      <c r="D99" s="48">
        <v>9</v>
      </c>
      <c r="E99" s="48">
        <v>0</v>
      </c>
      <c r="F99" s="32" t="s">
        <v>147</v>
      </c>
      <c r="H99" s="49">
        <v>0.000848</v>
      </c>
      <c r="I99" s="50">
        <v>0.00050762081923072</v>
      </c>
      <c r="J99" s="90">
        <v>0.59860945664</v>
      </c>
      <c r="K99" s="32">
        <v>80</v>
      </c>
      <c r="L99" s="32">
        <v>0</v>
      </c>
      <c r="M99" s="32">
        <v>243</v>
      </c>
      <c r="N99" s="32">
        <v>1</v>
      </c>
      <c r="O99" s="32">
        <f t="shared" si="21"/>
        <v>0.00050762081923072</v>
      </c>
      <c r="P99" s="32">
        <v>7.8</v>
      </c>
      <c r="Q99" s="32">
        <v>0.4</v>
      </c>
      <c r="R99" s="32">
        <v>0</v>
      </c>
      <c r="S99" s="32">
        <v>11.9</v>
      </c>
      <c r="T99" s="32">
        <v>3.1</v>
      </c>
      <c r="U99" s="32">
        <v>58.9</v>
      </c>
      <c r="V99" s="32">
        <v>439.9</v>
      </c>
      <c r="W99" s="32">
        <v>1</v>
      </c>
      <c r="X99" s="32">
        <v>0</v>
      </c>
      <c r="Y99" s="32">
        <v>0</v>
      </c>
      <c r="Z99" s="32">
        <v>5</v>
      </c>
      <c r="AA99" s="32">
        <v>2.8</v>
      </c>
      <c r="AB99" s="32">
        <v>0</v>
      </c>
      <c r="AC99" s="32">
        <v>0.4</v>
      </c>
      <c r="AD99" s="32">
        <v>0</v>
      </c>
      <c r="AE99" s="32">
        <v>266.4</v>
      </c>
      <c r="AF99" s="32">
        <v>706.4</v>
      </c>
      <c r="AG99" s="98">
        <v>647.5</v>
      </c>
      <c r="AH99" s="32">
        <v>706.4</v>
      </c>
      <c r="AI99" s="32">
        <v>266.2</v>
      </c>
      <c r="AJ99" s="32">
        <v>266.4</v>
      </c>
      <c r="AL99" s="99">
        <v>0.8262604261050095</v>
      </c>
      <c r="AM99" s="32">
        <v>135.5024632927701</v>
      </c>
      <c r="AN99" s="32">
        <v>0.28768803404609367</v>
      </c>
      <c r="AO99" s="101">
        <v>0.0005468776752858846</v>
      </c>
      <c r="AQ99" s="107">
        <v>0.7092940000000001</v>
      </c>
      <c r="AR99" s="32">
        <v>138.11904979999997</v>
      </c>
      <c r="AS99" s="32">
        <v>0.19622223567853694</v>
      </c>
      <c r="AT99" s="101">
        <v>0.0008701121026023156</v>
      </c>
      <c r="AW99" s="149">
        <f t="shared" si="22"/>
        <v>0</v>
      </c>
      <c r="AX99" s="149">
        <f t="shared" si="23"/>
        <v>0.005624844773731762</v>
      </c>
      <c r="AY99" s="149">
        <f t="shared" si="24"/>
        <v>0.0001805505729839825</v>
      </c>
      <c r="AZ99" s="214">
        <f t="shared" si="25"/>
        <v>9.259003742768333E-06</v>
      </c>
      <c r="BA99" s="214">
        <f t="shared" si="26"/>
        <v>0</v>
      </c>
      <c r="BB99" s="214">
        <f t="shared" si="27"/>
        <v>0.010182589366109473</v>
      </c>
      <c r="BC99" s="214">
        <f t="shared" si="28"/>
        <v>0.00011573754678460417</v>
      </c>
      <c r="BD99" s="214">
        <f t="shared" si="29"/>
        <v>0</v>
      </c>
      <c r="BE99" s="214">
        <f t="shared" si="30"/>
        <v>9.259003742768333E-06</v>
      </c>
      <c r="BF99" s="149">
        <f t="shared" si="31"/>
        <v>0.01612224026709536</v>
      </c>
      <c r="BH99" s="214">
        <f t="shared" si="32"/>
        <v>0</v>
      </c>
      <c r="BI99" s="217">
        <f t="shared" si="33"/>
        <v>0.010312215418508231</v>
      </c>
      <c r="BJ99" s="217">
        <f t="shared" si="34"/>
        <v>0.0004814681946239533</v>
      </c>
      <c r="BK99" s="212">
        <f t="shared" si="35"/>
        <v>9.259003742768333E-06</v>
      </c>
      <c r="BL99" s="217">
        <f t="shared" si="36"/>
        <v>0</v>
      </c>
      <c r="BM99" s="217">
        <f t="shared" si="37"/>
        <v>0.010182589366109473</v>
      </c>
      <c r="BN99" s="217">
        <f t="shared" si="38"/>
        <v>0.0003086334580922778</v>
      </c>
      <c r="BO99" s="217">
        <f t="shared" si="39"/>
        <v>0</v>
      </c>
      <c r="BP99" s="212">
        <f t="shared" si="40"/>
        <v>9.259003742768333E-06</v>
      </c>
      <c r="BQ99" s="214">
        <f t="shared" si="41"/>
        <v>0.02130342444481947</v>
      </c>
      <c r="BR99" s="240"/>
    </row>
    <row r="100" spans="1:70" ht="15">
      <c r="A100" s="32">
        <v>1062</v>
      </c>
      <c r="B100" s="32" t="s">
        <v>546</v>
      </c>
      <c r="C100" s="32" t="s">
        <v>529</v>
      </c>
      <c r="D100" s="48">
        <v>9</v>
      </c>
      <c r="E100" s="48">
        <v>0</v>
      </c>
      <c r="F100" s="32" t="s">
        <v>147</v>
      </c>
      <c r="H100" s="49">
        <v>0.001488</v>
      </c>
      <c r="I100" s="50">
        <v>0.00089073087148032</v>
      </c>
      <c r="J100" s="90">
        <v>0.5986094566400001</v>
      </c>
      <c r="K100" s="32">
        <v>80</v>
      </c>
      <c r="L100" s="32">
        <v>0</v>
      </c>
      <c r="M100" s="32">
        <v>207.3</v>
      </c>
      <c r="N100" s="32">
        <v>1</v>
      </c>
      <c r="O100" s="32">
        <f t="shared" si="21"/>
        <v>0.00089073087148032</v>
      </c>
      <c r="P100" s="32">
        <v>10.5</v>
      </c>
      <c r="Q100" s="32">
        <v>0</v>
      </c>
      <c r="R100" s="32">
        <v>0</v>
      </c>
      <c r="S100" s="32">
        <v>2.7</v>
      </c>
      <c r="T100" s="32">
        <v>0</v>
      </c>
      <c r="U100" s="32">
        <v>48.7</v>
      </c>
      <c r="V100" s="32">
        <v>175.3</v>
      </c>
      <c r="W100" s="32">
        <v>1</v>
      </c>
      <c r="X100" s="32">
        <v>0</v>
      </c>
      <c r="Y100" s="32">
        <v>0</v>
      </c>
      <c r="Z100" s="32">
        <v>10.1</v>
      </c>
      <c r="AA100" s="32">
        <v>0.3</v>
      </c>
      <c r="AB100" s="32">
        <v>0</v>
      </c>
      <c r="AC100" s="32">
        <v>0</v>
      </c>
      <c r="AD100" s="32">
        <v>0</v>
      </c>
      <c r="AE100" s="32">
        <v>220.5</v>
      </c>
      <c r="AF100" s="32">
        <v>395.9</v>
      </c>
      <c r="AG100" s="98">
        <v>347.2</v>
      </c>
      <c r="AH100" s="32">
        <v>395.9</v>
      </c>
      <c r="AI100" s="32">
        <v>220.5</v>
      </c>
      <c r="AJ100" s="32">
        <v>220.5</v>
      </c>
      <c r="AL100" s="99">
        <v>0.7030471119140773</v>
      </c>
      <c r="AM100" s="32">
        <v>79.5890461308436</v>
      </c>
      <c r="AN100" s="32">
        <v>0.1689771215709548</v>
      </c>
      <c r="AO100" s="101">
        <v>0.0009512167081982212</v>
      </c>
      <c r="AQ100" s="107">
        <v>0.5480290000000001</v>
      </c>
      <c r="AR100" s="32">
        <v>59.96130649999999</v>
      </c>
      <c r="AS100" s="32">
        <v>0.0851855094041922</v>
      </c>
      <c r="AT100" s="101">
        <v>0.0013763002287987412</v>
      </c>
      <c r="AW100" s="149">
        <f t="shared" si="22"/>
        <v>0</v>
      </c>
      <c r="AX100" s="149">
        <f t="shared" si="23"/>
        <v>0.008419972040398889</v>
      </c>
      <c r="AY100" s="149">
        <f t="shared" si="24"/>
        <v>0.00042648194126477726</v>
      </c>
      <c r="AZ100" s="214">
        <f t="shared" si="25"/>
        <v>0</v>
      </c>
      <c r="BA100" s="214">
        <f t="shared" si="26"/>
        <v>0</v>
      </c>
      <c r="BB100" s="214">
        <f t="shared" si="27"/>
        <v>0.007120217552734805</v>
      </c>
      <c r="BC100" s="214">
        <f t="shared" si="28"/>
        <v>0.0004102350101689762</v>
      </c>
      <c r="BD100" s="214">
        <f t="shared" si="29"/>
        <v>0</v>
      </c>
      <c r="BE100" s="214">
        <f t="shared" si="30"/>
        <v>0</v>
      </c>
      <c r="BF100" s="149">
        <f t="shared" si="31"/>
        <v>0.016376906544567447</v>
      </c>
      <c r="BH100" s="214">
        <f t="shared" si="32"/>
        <v>0</v>
      </c>
      <c r="BI100" s="217">
        <f t="shared" si="33"/>
        <v>0.015436615407397963</v>
      </c>
      <c r="BJ100" s="217">
        <f t="shared" si="34"/>
        <v>0.0011372851767060728</v>
      </c>
      <c r="BK100" s="212">
        <f t="shared" si="35"/>
        <v>0</v>
      </c>
      <c r="BL100" s="217">
        <f t="shared" si="36"/>
        <v>0</v>
      </c>
      <c r="BM100" s="217">
        <f t="shared" si="37"/>
        <v>0.007120217552734805</v>
      </c>
      <c r="BN100" s="217">
        <f t="shared" si="38"/>
        <v>0.00109396002711727</v>
      </c>
      <c r="BO100" s="217">
        <f t="shared" si="39"/>
        <v>0</v>
      </c>
      <c r="BP100" s="212">
        <f t="shared" si="40"/>
        <v>0</v>
      </c>
      <c r="BQ100" s="214">
        <f t="shared" si="41"/>
        <v>0.02478807816395611</v>
      </c>
      <c r="BR100" s="240"/>
    </row>
    <row r="101" spans="1:70" ht="15">
      <c r="A101" s="32">
        <v>1064</v>
      </c>
      <c r="B101" s="32" t="s">
        <v>546</v>
      </c>
      <c r="C101" s="32" t="s">
        <v>529</v>
      </c>
      <c r="D101" s="48">
        <v>9</v>
      </c>
      <c r="E101" s="48">
        <v>0</v>
      </c>
      <c r="F101" s="32" t="s">
        <v>147</v>
      </c>
      <c r="H101" s="49">
        <v>0.000848</v>
      </c>
      <c r="I101" s="50">
        <v>0.00025496456663392</v>
      </c>
      <c r="J101" s="90">
        <v>0.30066576254</v>
      </c>
      <c r="K101" s="32">
        <v>80</v>
      </c>
      <c r="L101" s="32">
        <v>0</v>
      </c>
      <c r="M101" s="32">
        <v>1105.3</v>
      </c>
      <c r="N101" s="32">
        <v>1</v>
      </c>
      <c r="O101" s="32">
        <f t="shared" si="21"/>
        <v>0.00025496456663392</v>
      </c>
      <c r="P101" s="32">
        <v>83.3</v>
      </c>
      <c r="Q101" s="32">
        <v>8.5</v>
      </c>
      <c r="R101" s="32">
        <v>0</v>
      </c>
      <c r="S101" s="32">
        <v>91.5</v>
      </c>
      <c r="T101" s="32">
        <v>4.2</v>
      </c>
      <c r="U101" s="32">
        <v>286.1</v>
      </c>
      <c r="V101" s="32">
        <v>0</v>
      </c>
      <c r="W101" s="32">
        <v>0</v>
      </c>
      <c r="X101" s="32">
        <v>0</v>
      </c>
      <c r="Y101" s="32">
        <v>0</v>
      </c>
      <c r="Z101" s="32">
        <v>66.4</v>
      </c>
      <c r="AA101" s="32">
        <v>16.8</v>
      </c>
      <c r="AB101" s="32">
        <v>0</v>
      </c>
      <c r="AC101" s="32">
        <v>8.5</v>
      </c>
      <c r="AD101" s="32">
        <v>0</v>
      </c>
      <c r="AE101" s="32">
        <v>1293.1</v>
      </c>
      <c r="AF101" s="32">
        <v>1293.1</v>
      </c>
      <c r="AG101" s="98">
        <v>1007</v>
      </c>
      <c r="AH101" s="32">
        <v>1293.1</v>
      </c>
      <c r="AI101" s="32">
        <v>1292.8</v>
      </c>
      <c r="AJ101" s="32">
        <v>1293.1</v>
      </c>
      <c r="AL101" s="99">
        <v>0.8935976437994587</v>
      </c>
      <c r="AM101" s="32">
        <v>189.71982213310244</v>
      </c>
      <c r="AN101" s="32">
        <v>0.4027980106244976</v>
      </c>
      <c r="AO101" s="101">
        <v>0.0002503470082804672</v>
      </c>
      <c r="AQ101" s="107">
        <v>0.8213300000000003</v>
      </c>
      <c r="AR101" s="32">
        <v>228.85113279999985</v>
      </c>
      <c r="AS101" s="32">
        <v>0.3251230078733262</v>
      </c>
      <c r="AT101" s="101">
        <v>0.000841876718775521</v>
      </c>
      <c r="AW101" s="149">
        <f t="shared" si="22"/>
        <v>0</v>
      </c>
      <c r="AX101" s="149">
        <f t="shared" si="23"/>
        <v>0.012850642498821513</v>
      </c>
      <c r="AY101" s="149">
        <f t="shared" si="24"/>
        <v>0.0009684778070676124</v>
      </c>
      <c r="AZ101" s="214">
        <f t="shared" si="25"/>
        <v>9.88242660273074E-05</v>
      </c>
      <c r="BA101" s="214">
        <f t="shared" si="26"/>
        <v>0</v>
      </c>
      <c r="BB101" s="214">
        <f t="shared" si="27"/>
        <v>0</v>
      </c>
      <c r="BC101" s="214">
        <f t="shared" si="28"/>
        <v>0.0007719919134368484</v>
      </c>
      <c r="BD101" s="214">
        <f t="shared" si="29"/>
        <v>0</v>
      </c>
      <c r="BE101" s="214">
        <f t="shared" si="30"/>
        <v>9.88242660273074E-05</v>
      </c>
      <c r="BF101" s="149">
        <f t="shared" si="31"/>
        <v>0.014788760751380588</v>
      </c>
      <c r="BH101" s="214">
        <f t="shared" si="32"/>
        <v>0</v>
      </c>
      <c r="BI101" s="217">
        <f t="shared" si="33"/>
        <v>0.02355951124783944</v>
      </c>
      <c r="BJ101" s="217">
        <f t="shared" si="34"/>
        <v>0.0025826074855136334</v>
      </c>
      <c r="BK101" s="212">
        <f t="shared" si="35"/>
        <v>9.88242660273074E-05</v>
      </c>
      <c r="BL101" s="217">
        <f t="shared" si="36"/>
        <v>0</v>
      </c>
      <c r="BM101" s="217">
        <f t="shared" si="37"/>
        <v>0</v>
      </c>
      <c r="BN101" s="217">
        <f t="shared" si="38"/>
        <v>0.0020586451024982625</v>
      </c>
      <c r="BO101" s="217">
        <f t="shared" si="39"/>
        <v>0</v>
      </c>
      <c r="BP101" s="212">
        <f t="shared" si="40"/>
        <v>9.88242660273074E-05</v>
      </c>
      <c r="BQ101" s="214">
        <f t="shared" si="41"/>
        <v>0.028398412367905954</v>
      </c>
      <c r="BR101" s="240"/>
    </row>
    <row r="102" spans="1:70" ht="15">
      <c r="A102" s="32">
        <v>1067</v>
      </c>
      <c r="B102" s="32" t="s">
        <v>546</v>
      </c>
      <c r="C102" s="32" t="s">
        <v>529</v>
      </c>
      <c r="D102" s="48">
        <v>9</v>
      </c>
      <c r="E102" s="48">
        <v>0</v>
      </c>
      <c r="F102" s="32" t="s">
        <v>147</v>
      </c>
      <c r="H102" s="49">
        <v>0.002108</v>
      </c>
      <c r="I102" s="50">
        <v>0.00126186873459712</v>
      </c>
      <c r="J102" s="90">
        <v>0.59860945664</v>
      </c>
      <c r="K102" s="32">
        <v>80</v>
      </c>
      <c r="L102" s="32">
        <v>0</v>
      </c>
      <c r="M102" s="32">
        <v>1261.2</v>
      </c>
      <c r="N102" s="32">
        <v>1</v>
      </c>
      <c r="O102" s="32">
        <f t="shared" si="21"/>
        <v>0.00126186873459712</v>
      </c>
      <c r="P102" s="32">
        <v>144.5</v>
      </c>
      <c r="Q102" s="32">
        <v>249</v>
      </c>
      <c r="R102" s="32">
        <v>0</v>
      </c>
      <c r="S102" s="32">
        <v>52.6</v>
      </c>
      <c r="T102" s="32">
        <v>0</v>
      </c>
      <c r="U102" s="32">
        <v>377.7</v>
      </c>
      <c r="V102" s="32">
        <v>491.3</v>
      </c>
      <c r="W102" s="32">
        <v>1</v>
      </c>
      <c r="X102" s="32">
        <v>0</v>
      </c>
      <c r="Y102" s="32">
        <v>0</v>
      </c>
      <c r="Z102" s="32">
        <v>118.8</v>
      </c>
      <c r="AA102" s="32">
        <v>25.6</v>
      </c>
      <c r="AB102" s="32">
        <v>0</v>
      </c>
      <c r="AC102" s="32">
        <v>249</v>
      </c>
      <c r="AD102" s="32">
        <v>4.7</v>
      </c>
      <c r="AE102" s="32">
        <v>1707.4</v>
      </c>
      <c r="AF102" s="32">
        <v>2198.8</v>
      </c>
      <c r="AG102" s="98">
        <v>1821.1</v>
      </c>
      <c r="AH102" s="32">
        <v>2198.8</v>
      </c>
      <c r="AI102" s="32">
        <v>1707.3</v>
      </c>
      <c r="AJ102" s="32">
        <v>1707.4</v>
      </c>
      <c r="AL102" s="111">
        <v>0.9493033285066536</v>
      </c>
      <c r="AM102" s="32">
        <v>260.93915336981314</v>
      </c>
      <c r="AN102" s="32">
        <v>0.5540052203805144</v>
      </c>
      <c r="AO102" s="101">
        <v>0.0010021928750827374</v>
      </c>
      <c r="AQ102" s="107">
        <v>0.9138770000000003</v>
      </c>
      <c r="AR102" s="32">
        <v>347.41274099999987</v>
      </c>
      <c r="AS102" s="32">
        <v>0.49356048163479693</v>
      </c>
      <c r="AT102" s="101">
        <v>0.0017791073833533652</v>
      </c>
      <c r="AW102" s="149">
        <f t="shared" si="22"/>
        <v>0</v>
      </c>
      <c r="AX102" s="149">
        <f t="shared" si="23"/>
        <v>0.07257097947216928</v>
      </c>
      <c r="AY102" s="149">
        <f t="shared" si="24"/>
        <v>0.008314705466007344</v>
      </c>
      <c r="AZ102" s="214">
        <f t="shared" si="25"/>
        <v>0.01432776236010954</v>
      </c>
      <c r="BA102" s="214">
        <f t="shared" si="26"/>
        <v>0</v>
      </c>
      <c r="BB102" s="214">
        <f t="shared" si="27"/>
        <v>0.028269998584424968</v>
      </c>
      <c r="BC102" s="214">
        <f t="shared" si="28"/>
        <v>0.006835896258558287</v>
      </c>
      <c r="BD102" s="214">
        <f t="shared" si="29"/>
        <v>0</v>
      </c>
      <c r="BE102" s="214">
        <f t="shared" si="30"/>
        <v>0.01432776236010954</v>
      </c>
      <c r="BF102" s="149">
        <f t="shared" si="31"/>
        <v>0.144647104501379</v>
      </c>
      <c r="BH102" s="214">
        <f t="shared" si="32"/>
        <v>0</v>
      </c>
      <c r="BI102" s="217">
        <f t="shared" si="33"/>
        <v>0.13304679569897704</v>
      </c>
      <c r="BJ102" s="217">
        <f t="shared" si="34"/>
        <v>0.02217254790935292</v>
      </c>
      <c r="BK102" s="212">
        <f t="shared" si="35"/>
        <v>0.01432776236010954</v>
      </c>
      <c r="BL102" s="217">
        <f t="shared" si="36"/>
        <v>0</v>
      </c>
      <c r="BM102" s="217">
        <f t="shared" si="37"/>
        <v>0.028269998584424968</v>
      </c>
      <c r="BN102" s="217">
        <f t="shared" si="38"/>
        <v>0.018229056689488765</v>
      </c>
      <c r="BO102" s="217">
        <f t="shared" si="39"/>
        <v>0</v>
      </c>
      <c r="BP102" s="212">
        <f t="shared" si="40"/>
        <v>0.01432776236010954</v>
      </c>
      <c r="BQ102" s="214">
        <f t="shared" si="41"/>
        <v>0.23037392360246278</v>
      </c>
      <c r="BR102" s="240"/>
    </row>
    <row r="103" spans="1:70" ht="15">
      <c r="A103" s="32">
        <v>1072</v>
      </c>
      <c r="B103" s="32" t="s">
        <v>546</v>
      </c>
      <c r="C103" s="32" t="s">
        <v>529</v>
      </c>
      <c r="D103" s="48">
        <v>9</v>
      </c>
      <c r="E103" s="48">
        <v>0</v>
      </c>
      <c r="F103" s="32" t="s">
        <v>9</v>
      </c>
      <c r="H103" s="49">
        <v>0.000848</v>
      </c>
      <c r="I103" s="50">
        <v>0.00050762081923072</v>
      </c>
      <c r="J103" s="90">
        <v>0.59860945664</v>
      </c>
      <c r="K103" s="32">
        <v>80</v>
      </c>
      <c r="L103" s="32">
        <v>0</v>
      </c>
      <c r="M103" s="32">
        <v>1469.7</v>
      </c>
      <c r="N103" s="32">
        <v>1</v>
      </c>
      <c r="O103" s="32">
        <f t="shared" si="21"/>
        <v>0.00050762081923072</v>
      </c>
      <c r="P103" s="32">
        <v>61.5</v>
      </c>
      <c r="Q103" s="32">
        <v>32.6</v>
      </c>
      <c r="R103" s="32">
        <v>0</v>
      </c>
      <c r="S103" s="32">
        <v>90.2</v>
      </c>
      <c r="T103" s="32">
        <v>0</v>
      </c>
      <c r="U103" s="32">
        <v>366</v>
      </c>
      <c r="V103" s="32">
        <v>231</v>
      </c>
      <c r="W103" s="32">
        <v>1</v>
      </c>
      <c r="X103" s="32">
        <v>0</v>
      </c>
      <c r="Y103" s="32">
        <v>0</v>
      </c>
      <c r="Z103" s="32">
        <v>41.6</v>
      </c>
      <c r="AA103" s="32">
        <v>19.9</v>
      </c>
      <c r="AB103" s="32">
        <v>0</v>
      </c>
      <c r="AC103" s="32">
        <v>32.6</v>
      </c>
      <c r="AD103" s="32">
        <v>1</v>
      </c>
      <c r="AE103" s="32">
        <v>1654.1</v>
      </c>
      <c r="AF103" s="32">
        <v>1885.1</v>
      </c>
      <c r="AG103" s="98">
        <v>1519.1</v>
      </c>
      <c r="AH103" s="32">
        <v>1885.1</v>
      </c>
      <c r="AI103" s="32">
        <v>1654</v>
      </c>
      <c r="AJ103" s="32">
        <v>1654.1</v>
      </c>
      <c r="AL103" s="177">
        <v>0.9374195543750491</v>
      </c>
      <c r="AM103" s="32">
        <v>241.02638350393863</v>
      </c>
      <c r="AN103" s="32">
        <v>0.5117280139304129</v>
      </c>
      <c r="AO103" s="101">
        <v>0.00043275317234804845</v>
      </c>
      <c r="AQ103" s="107">
        <v>0.8939470000000003</v>
      </c>
      <c r="AR103" s="32">
        <v>314.02546619999987</v>
      </c>
      <c r="AS103" s="32">
        <v>0.446128025981821</v>
      </c>
      <c r="AT103" s="101">
        <v>0.0007603338079982924</v>
      </c>
      <c r="AW103" s="149">
        <f t="shared" si="22"/>
        <v>0</v>
      </c>
      <c r="AX103" s="149">
        <f t="shared" si="23"/>
        <v>0.03401989450186654</v>
      </c>
      <c r="AY103" s="149">
        <f t="shared" si="24"/>
        <v>0.0014235718254506312</v>
      </c>
      <c r="AZ103" s="214">
        <f t="shared" si="25"/>
        <v>0.0007546088050356191</v>
      </c>
      <c r="BA103" s="214">
        <f t="shared" si="26"/>
        <v>0</v>
      </c>
      <c r="BB103" s="214">
        <f t="shared" si="27"/>
        <v>0.005347074661448712</v>
      </c>
      <c r="BC103" s="214">
        <f t="shared" si="28"/>
        <v>0.0009629363892479067</v>
      </c>
      <c r="BD103" s="214">
        <f t="shared" si="29"/>
        <v>0</v>
      </c>
      <c r="BE103" s="214">
        <f t="shared" si="30"/>
        <v>0.0007546088050356191</v>
      </c>
      <c r="BF103" s="149">
        <f t="shared" si="31"/>
        <v>0.04326269498808503</v>
      </c>
      <c r="BH103" s="214">
        <f t="shared" si="32"/>
        <v>0</v>
      </c>
      <c r="BI103" s="217">
        <f t="shared" si="33"/>
        <v>0.06236980658675534</v>
      </c>
      <c r="BJ103" s="217">
        <f t="shared" si="34"/>
        <v>0.003796191534535017</v>
      </c>
      <c r="BK103" s="212">
        <f t="shared" si="35"/>
        <v>0.0007546088050356191</v>
      </c>
      <c r="BL103" s="217">
        <f t="shared" si="36"/>
        <v>0</v>
      </c>
      <c r="BM103" s="217">
        <f t="shared" si="37"/>
        <v>0.005347074661448712</v>
      </c>
      <c r="BN103" s="217">
        <f t="shared" si="38"/>
        <v>0.002567830371327751</v>
      </c>
      <c r="BO103" s="217">
        <f t="shared" si="39"/>
        <v>0</v>
      </c>
      <c r="BP103" s="212">
        <f t="shared" si="40"/>
        <v>0.0007546088050356191</v>
      </c>
      <c r="BQ103" s="214">
        <f t="shared" si="41"/>
        <v>0.07559012076413807</v>
      </c>
      <c r="BR103" s="240"/>
    </row>
    <row r="104" spans="1:70" ht="15">
      <c r="A104" s="32">
        <v>1078</v>
      </c>
      <c r="B104" s="32" t="s">
        <v>546</v>
      </c>
      <c r="C104" s="32" t="s">
        <v>529</v>
      </c>
      <c r="D104" s="48">
        <v>9</v>
      </c>
      <c r="E104" s="48">
        <v>0</v>
      </c>
      <c r="F104" s="32" t="s">
        <v>9</v>
      </c>
      <c r="H104" s="49">
        <v>0.002108</v>
      </c>
      <c r="I104" s="50">
        <v>0.00063380342743432</v>
      </c>
      <c r="J104" s="90">
        <v>0.30066576254</v>
      </c>
      <c r="K104" s="32">
        <v>80</v>
      </c>
      <c r="L104" s="32">
        <v>0</v>
      </c>
      <c r="M104" s="32">
        <v>959.5</v>
      </c>
      <c r="N104" s="32">
        <v>1</v>
      </c>
      <c r="O104" s="32">
        <f t="shared" si="21"/>
        <v>0.00063380342743432</v>
      </c>
      <c r="P104" s="32">
        <v>41.2</v>
      </c>
      <c r="Q104" s="32">
        <v>11.1</v>
      </c>
      <c r="R104" s="32">
        <v>0</v>
      </c>
      <c r="S104" s="32">
        <v>34</v>
      </c>
      <c r="T104" s="32">
        <v>0.4</v>
      </c>
      <c r="U104" s="32">
        <v>231.5</v>
      </c>
      <c r="V104" s="32">
        <v>0</v>
      </c>
      <c r="W104" s="32">
        <v>0</v>
      </c>
      <c r="X104" s="32">
        <v>0</v>
      </c>
      <c r="Y104" s="32">
        <v>0</v>
      </c>
      <c r="Z104" s="32">
        <v>19.3</v>
      </c>
      <c r="AA104" s="32">
        <v>21.9</v>
      </c>
      <c r="AB104" s="32">
        <v>0</v>
      </c>
      <c r="AC104" s="32">
        <v>11.1</v>
      </c>
      <c r="AD104" s="32">
        <v>0</v>
      </c>
      <c r="AE104" s="32">
        <v>1046.3</v>
      </c>
      <c r="AF104" s="32">
        <v>1046.3</v>
      </c>
      <c r="AG104" s="98">
        <v>814.8</v>
      </c>
      <c r="AH104" s="32">
        <v>1046.3</v>
      </c>
      <c r="AI104" s="32">
        <v>1046.2</v>
      </c>
      <c r="AJ104" s="32">
        <v>1046.3</v>
      </c>
      <c r="AL104" s="99">
        <v>0.8629237468046436</v>
      </c>
      <c r="AM104" s="32">
        <v>162.00580561386818</v>
      </c>
      <c r="AN104" s="32">
        <v>0.34395781883615484</v>
      </c>
      <c r="AO104" s="101">
        <v>0.0006581379809263968</v>
      </c>
      <c r="AQ104" s="107">
        <v>0.7662750000000003</v>
      </c>
      <c r="AR104" s="32">
        <v>179.0435505999999</v>
      </c>
      <c r="AS104" s="32">
        <v>0.254362637401776</v>
      </c>
      <c r="AT104" s="101">
        <v>0.002158922689841472</v>
      </c>
      <c r="AW104" s="149">
        <f t="shared" si="22"/>
        <v>0</v>
      </c>
      <c r="AX104" s="149">
        <f t="shared" si="23"/>
        <v>0.02773092812121929</v>
      </c>
      <c r="AY104" s="149">
        <f t="shared" si="24"/>
        <v>0.0011907391751894059</v>
      </c>
      <c r="AZ104" s="214">
        <f t="shared" si="25"/>
        <v>0.0003208059428301554</v>
      </c>
      <c r="BA104" s="214">
        <f t="shared" si="26"/>
        <v>0</v>
      </c>
      <c r="BB104" s="214">
        <f t="shared" si="27"/>
        <v>0</v>
      </c>
      <c r="BC104" s="214">
        <f t="shared" si="28"/>
        <v>0.0005577977204163963</v>
      </c>
      <c r="BD104" s="214">
        <f t="shared" si="29"/>
        <v>0</v>
      </c>
      <c r="BE104" s="214">
        <f t="shared" si="30"/>
        <v>0.0003208059428301554</v>
      </c>
      <c r="BF104" s="149">
        <f t="shared" si="31"/>
        <v>0.0301210769024854</v>
      </c>
      <c r="BH104" s="214">
        <f t="shared" si="32"/>
        <v>0</v>
      </c>
      <c r="BI104" s="217">
        <f t="shared" si="33"/>
        <v>0.05084003488890203</v>
      </c>
      <c r="BJ104" s="217">
        <f t="shared" si="34"/>
        <v>0.003175304467171749</v>
      </c>
      <c r="BK104" s="212">
        <f t="shared" si="35"/>
        <v>0.0003208059428301554</v>
      </c>
      <c r="BL104" s="217">
        <f t="shared" si="36"/>
        <v>0</v>
      </c>
      <c r="BM104" s="217">
        <f t="shared" si="37"/>
        <v>0</v>
      </c>
      <c r="BN104" s="217">
        <f t="shared" si="38"/>
        <v>0.001487460587777057</v>
      </c>
      <c r="BO104" s="217">
        <f t="shared" si="39"/>
        <v>0</v>
      </c>
      <c r="BP104" s="212">
        <f t="shared" si="40"/>
        <v>0.0003208059428301554</v>
      </c>
      <c r="BQ104" s="214">
        <f t="shared" si="41"/>
        <v>0.056144411829511146</v>
      </c>
      <c r="BR104" s="240"/>
    </row>
    <row r="105" spans="1:70" ht="15">
      <c r="A105" s="32">
        <v>71001</v>
      </c>
      <c r="B105" s="32" t="s">
        <v>294</v>
      </c>
      <c r="C105" s="32" t="s">
        <v>530</v>
      </c>
      <c r="D105" s="48">
        <v>9</v>
      </c>
      <c r="E105" s="48">
        <v>0</v>
      </c>
      <c r="F105" s="32" t="s">
        <v>9</v>
      </c>
      <c r="H105" s="49">
        <v>0.003289</v>
      </c>
      <c r="I105" s="50">
        <v>0.0035934718682891597</v>
      </c>
      <c r="J105" s="90">
        <v>1.09257277844</v>
      </c>
      <c r="K105" s="32">
        <v>80</v>
      </c>
      <c r="L105" s="32">
        <v>1.3</v>
      </c>
      <c r="M105" s="32">
        <v>0</v>
      </c>
      <c r="N105" s="32">
        <v>0</v>
      </c>
      <c r="O105" s="32">
        <f t="shared" si="21"/>
        <v>0</v>
      </c>
      <c r="P105" s="32">
        <v>0.2</v>
      </c>
      <c r="Q105" s="32">
        <v>10.2</v>
      </c>
      <c r="R105" s="32">
        <v>0</v>
      </c>
      <c r="S105" s="32">
        <v>5.1</v>
      </c>
      <c r="T105" s="32">
        <v>0</v>
      </c>
      <c r="U105" s="32">
        <v>3.5</v>
      </c>
      <c r="V105" s="32">
        <v>0</v>
      </c>
      <c r="W105" s="32">
        <v>0</v>
      </c>
      <c r="X105" s="32">
        <v>1.3</v>
      </c>
      <c r="Y105" s="32">
        <v>0</v>
      </c>
      <c r="Z105" s="32">
        <v>0</v>
      </c>
      <c r="AA105" s="32">
        <v>0.2</v>
      </c>
      <c r="AB105" s="32">
        <v>0</v>
      </c>
      <c r="AC105" s="32">
        <v>10.2</v>
      </c>
      <c r="AD105" s="32">
        <v>4.3</v>
      </c>
      <c r="AE105" s="32">
        <v>17.2</v>
      </c>
      <c r="AF105" s="32">
        <v>15.7</v>
      </c>
      <c r="AG105" s="98">
        <v>13.6</v>
      </c>
      <c r="AH105" s="32">
        <v>17</v>
      </c>
      <c r="AI105" s="32">
        <v>15.5</v>
      </c>
      <c r="AJ105" s="32">
        <v>15.9</v>
      </c>
      <c r="AL105" s="99">
        <v>0.08000456220326853</v>
      </c>
      <c r="AM105" s="32">
        <v>-0.32165689356907307</v>
      </c>
      <c r="AN105" s="32">
        <v>-0.0006829162887491037</v>
      </c>
      <c r="AO105" s="101">
        <v>0.0005673561848549403</v>
      </c>
      <c r="AQ105" s="107">
        <v>0.07695300000000001</v>
      </c>
      <c r="AR105" s="32">
        <v>-0.25765319999999997</v>
      </c>
      <c r="AS105" s="32">
        <v>-0.00036604137522620883</v>
      </c>
      <c r="AT105" s="101">
        <v>0.0004979961403882789</v>
      </c>
      <c r="AW105" s="149">
        <f t="shared" si="22"/>
        <v>0.0002130210123521814</v>
      </c>
      <c r="AX105" s="149">
        <f t="shared" si="23"/>
        <v>0</v>
      </c>
      <c r="AY105" s="149">
        <f t="shared" si="24"/>
        <v>3.2772463438797135E-05</v>
      </c>
      <c r="AZ105" s="214">
        <f t="shared" si="25"/>
        <v>0.0016713956353786538</v>
      </c>
      <c r="BA105" s="214">
        <f t="shared" si="26"/>
        <v>0</v>
      </c>
      <c r="BB105" s="214">
        <f t="shared" si="27"/>
        <v>0</v>
      </c>
      <c r="BC105" s="214">
        <f t="shared" si="28"/>
        <v>0</v>
      </c>
      <c r="BD105" s="214">
        <f t="shared" si="29"/>
        <v>0</v>
      </c>
      <c r="BE105" s="214">
        <f t="shared" si="30"/>
        <v>0.0016713956353786538</v>
      </c>
      <c r="BF105" s="149">
        <f t="shared" si="31"/>
        <v>0.003588584746548286</v>
      </c>
      <c r="BH105" s="214">
        <f t="shared" si="32"/>
        <v>0.0002130210123521814</v>
      </c>
      <c r="BI105" s="217">
        <f t="shared" si="33"/>
        <v>0</v>
      </c>
      <c r="BJ105" s="217">
        <f t="shared" si="34"/>
        <v>8.739323583679238E-05</v>
      </c>
      <c r="BK105" s="212">
        <f t="shared" si="35"/>
        <v>0.0016713956353786538</v>
      </c>
      <c r="BL105" s="217">
        <f t="shared" si="36"/>
        <v>0</v>
      </c>
      <c r="BM105" s="217">
        <f t="shared" si="37"/>
        <v>0</v>
      </c>
      <c r="BN105" s="217">
        <f t="shared" si="38"/>
        <v>0</v>
      </c>
      <c r="BO105" s="217">
        <f t="shared" si="39"/>
        <v>0</v>
      </c>
      <c r="BP105" s="212">
        <f t="shared" si="40"/>
        <v>0.0016713956353786538</v>
      </c>
      <c r="BQ105" s="214">
        <f t="shared" si="41"/>
        <v>0.0036432055189462814</v>
      </c>
      <c r="BR105" s="240"/>
    </row>
    <row r="106" spans="1:70" ht="15">
      <c r="A106" s="32">
        <v>71002</v>
      </c>
      <c r="B106" s="32" t="s">
        <v>294</v>
      </c>
      <c r="C106" s="32" t="s">
        <v>530</v>
      </c>
      <c r="D106" s="48">
        <v>9</v>
      </c>
      <c r="E106" s="48">
        <v>0</v>
      </c>
      <c r="F106" s="32" t="s">
        <v>147</v>
      </c>
      <c r="H106" s="49">
        <v>0.003289</v>
      </c>
      <c r="I106" s="50">
        <v>0.0009888896929940599</v>
      </c>
      <c r="J106" s="90">
        <v>0.30066576254</v>
      </c>
      <c r="K106" s="32">
        <v>80</v>
      </c>
      <c r="L106" s="32">
        <v>3.6</v>
      </c>
      <c r="M106" s="32">
        <v>52.4</v>
      </c>
      <c r="N106" s="32">
        <v>1</v>
      </c>
      <c r="O106" s="32">
        <f t="shared" si="21"/>
        <v>0.0009888896929940599</v>
      </c>
      <c r="P106" s="32">
        <v>38</v>
      </c>
      <c r="Q106" s="32">
        <v>29.5</v>
      </c>
      <c r="R106" s="32">
        <v>0</v>
      </c>
      <c r="S106" s="32">
        <v>13.6</v>
      </c>
      <c r="T106" s="32">
        <v>3.6</v>
      </c>
      <c r="U106" s="32">
        <v>20.2</v>
      </c>
      <c r="V106" s="32">
        <v>0</v>
      </c>
      <c r="W106" s="32">
        <v>0</v>
      </c>
      <c r="X106" s="32">
        <v>3.6</v>
      </c>
      <c r="Y106" s="32">
        <v>0</v>
      </c>
      <c r="Z106" s="32">
        <v>28.1</v>
      </c>
      <c r="AA106" s="32">
        <v>9.8</v>
      </c>
      <c r="AB106" s="32">
        <v>0</v>
      </c>
      <c r="AC106" s="32">
        <v>29.5</v>
      </c>
      <c r="AD106" s="32">
        <v>1.5</v>
      </c>
      <c r="AE106" s="32">
        <v>141.3</v>
      </c>
      <c r="AF106" s="32">
        <v>137.7</v>
      </c>
      <c r="AG106" s="98">
        <v>121</v>
      </c>
      <c r="AH106" s="32">
        <v>141.3</v>
      </c>
      <c r="AI106" s="32">
        <v>137.1</v>
      </c>
      <c r="AJ106" s="32">
        <v>137.7</v>
      </c>
      <c r="AL106" s="99">
        <v>0.3780637173197309</v>
      </c>
      <c r="AM106" s="32">
        <v>14.831914629764302</v>
      </c>
      <c r="AN106" s="32">
        <v>0.03148993942462193</v>
      </c>
      <c r="AO106" s="101">
        <v>0.0006847197916691507</v>
      </c>
      <c r="AQ106" s="107">
        <v>0.31737699999999996</v>
      </c>
      <c r="AR106" s="32">
        <v>11.573195600000002</v>
      </c>
      <c r="AS106" s="32">
        <v>0.016441745855226755</v>
      </c>
      <c r="AT106" s="101">
        <v>0.0019705941303133504</v>
      </c>
      <c r="AW106" s="149">
        <f t="shared" si="22"/>
        <v>0.00016233613200190486</v>
      </c>
      <c r="AX106" s="149">
        <f t="shared" si="23"/>
        <v>0.002362892588027726</v>
      </c>
      <c r="AY106" s="149">
        <f t="shared" si="24"/>
        <v>0.0017135480600201068</v>
      </c>
      <c r="AZ106" s="214">
        <f t="shared" si="25"/>
        <v>0.0013302544150156095</v>
      </c>
      <c r="BA106" s="214">
        <f t="shared" si="26"/>
        <v>0</v>
      </c>
      <c r="BB106" s="214">
        <f t="shared" si="27"/>
        <v>0</v>
      </c>
      <c r="BC106" s="214">
        <f t="shared" si="28"/>
        <v>0.0012671236970148686</v>
      </c>
      <c r="BD106" s="214">
        <f t="shared" si="29"/>
        <v>0</v>
      </c>
      <c r="BE106" s="214">
        <f t="shared" si="30"/>
        <v>0.0013302544150156095</v>
      </c>
      <c r="BF106" s="149">
        <f t="shared" si="31"/>
        <v>0.008166409307095826</v>
      </c>
      <c r="BH106" s="214">
        <f t="shared" si="32"/>
        <v>0.00016233613200190486</v>
      </c>
      <c r="BI106" s="217">
        <f t="shared" si="33"/>
        <v>0.004331969744717498</v>
      </c>
      <c r="BJ106" s="217">
        <f t="shared" si="34"/>
        <v>0.0045694614933869514</v>
      </c>
      <c r="BK106" s="212">
        <f t="shared" si="35"/>
        <v>0.0013302544150156095</v>
      </c>
      <c r="BL106" s="217">
        <f t="shared" si="36"/>
        <v>0</v>
      </c>
      <c r="BM106" s="217">
        <f t="shared" si="37"/>
        <v>0</v>
      </c>
      <c r="BN106" s="217">
        <f t="shared" si="38"/>
        <v>0.0033789965253729834</v>
      </c>
      <c r="BO106" s="217">
        <f t="shared" si="39"/>
        <v>0</v>
      </c>
      <c r="BP106" s="212">
        <f t="shared" si="40"/>
        <v>0.0013302544150156095</v>
      </c>
      <c r="BQ106" s="214">
        <f t="shared" si="41"/>
        <v>0.015103272725510559</v>
      </c>
      <c r="BR106" s="240"/>
    </row>
    <row r="107" spans="1:70" ht="15">
      <c r="A107" s="32">
        <v>71004</v>
      </c>
      <c r="B107" s="32" t="s">
        <v>294</v>
      </c>
      <c r="C107" s="32" t="s">
        <v>530</v>
      </c>
      <c r="D107" s="48">
        <v>9</v>
      </c>
      <c r="E107" s="48">
        <v>0</v>
      </c>
      <c r="F107" s="32" t="s">
        <v>9</v>
      </c>
      <c r="H107" s="49">
        <v>0.001337</v>
      </c>
      <c r="I107" s="50">
        <v>0.0008003408435276801</v>
      </c>
      <c r="J107" s="90">
        <v>0.59860945664</v>
      </c>
      <c r="K107" s="32">
        <v>80</v>
      </c>
      <c r="L107" s="32">
        <v>2.8</v>
      </c>
      <c r="M107" s="32">
        <v>38.9</v>
      </c>
      <c r="N107" s="32">
        <v>1</v>
      </c>
      <c r="O107" s="32">
        <f t="shared" si="21"/>
        <v>0.0008003408435276801</v>
      </c>
      <c r="P107" s="32">
        <v>52.9</v>
      </c>
      <c r="Q107" s="32">
        <v>76.9</v>
      </c>
      <c r="R107" s="32">
        <v>0</v>
      </c>
      <c r="S107" s="32">
        <v>17.6</v>
      </c>
      <c r="T107" s="32">
        <v>0</v>
      </c>
      <c r="U107" s="32">
        <v>175.1</v>
      </c>
      <c r="V107" s="32">
        <v>285</v>
      </c>
      <c r="W107" s="32">
        <v>1</v>
      </c>
      <c r="X107" s="32">
        <v>2.8</v>
      </c>
      <c r="Y107" s="32">
        <v>0</v>
      </c>
      <c r="Z107" s="32">
        <v>42.9</v>
      </c>
      <c r="AA107" s="32">
        <v>9.8</v>
      </c>
      <c r="AB107" s="32">
        <v>0</v>
      </c>
      <c r="AC107" s="32">
        <v>76.9</v>
      </c>
      <c r="AD107" s="32">
        <v>2.8</v>
      </c>
      <c r="AE107" s="32">
        <v>189.6</v>
      </c>
      <c r="AF107" s="32">
        <v>472</v>
      </c>
      <c r="AG107" s="98">
        <v>299.7</v>
      </c>
      <c r="AH107" s="32">
        <v>474.8</v>
      </c>
      <c r="AI107" s="32">
        <v>186.3</v>
      </c>
      <c r="AJ107" s="32">
        <v>186.8</v>
      </c>
      <c r="AL107" s="99">
        <v>0.6904326677792334</v>
      </c>
      <c r="AM107" s="32">
        <v>75.54607606938073</v>
      </c>
      <c r="AN107" s="32">
        <v>0.16039340965587015</v>
      </c>
      <c r="AO107" s="101">
        <v>0.0008481911669755644</v>
      </c>
      <c r="AQ107" s="107">
        <v>0.5240080000000001</v>
      </c>
      <c r="AR107" s="32">
        <v>52.239790799999994</v>
      </c>
      <c r="AS107" s="32">
        <v>0.07421574762495266</v>
      </c>
      <c r="AT107" s="101">
        <v>0.0012017180181851702</v>
      </c>
      <c r="AW107" s="149">
        <f t="shared" si="22"/>
        <v>0.00010218751890161418</v>
      </c>
      <c r="AX107" s="149">
        <f t="shared" si="23"/>
        <v>0.00141967660188314</v>
      </c>
      <c r="AY107" s="149">
        <f t="shared" si="24"/>
        <v>0.0019306141963912108</v>
      </c>
      <c r="AZ107" s="214">
        <f t="shared" si="25"/>
        <v>0.0028065072155479044</v>
      </c>
      <c r="BA107" s="214">
        <f t="shared" si="26"/>
        <v>0</v>
      </c>
      <c r="BB107" s="214">
        <f t="shared" si="27"/>
        <v>0.010401229602485731</v>
      </c>
      <c r="BC107" s="214">
        <f t="shared" si="28"/>
        <v>0.0015656587717425888</v>
      </c>
      <c r="BD107" s="214">
        <f t="shared" si="29"/>
        <v>0</v>
      </c>
      <c r="BE107" s="214">
        <f t="shared" si="30"/>
        <v>0.0028065072155479044</v>
      </c>
      <c r="BF107" s="149">
        <f t="shared" si="31"/>
        <v>0.021032381122500093</v>
      </c>
      <c r="BH107" s="214">
        <f t="shared" si="32"/>
        <v>0.00010218751890161418</v>
      </c>
      <c r="BI107" s="217">
        <f t="shared" si="33"/>
        <v>0.0026027404367857565</v>
      </c>
      <c r="BJ107" s="217">
        <f t="shared" si="34"/>
        <v>0.005148304523709896</v>
      </c>
      <c r="BK107" s="212">
        <f t="shared" si="35"/>
        <v>0.0028065072155479044</v>
      </c>
      <c r="BL107" s="217">
        <f t="shared" si="36"/>
        <v>0</v>
      </c>
      <c r="BM107" s="217">
        <f t="shared" si="37"/>
        <v>0.010401229602485731</v>
      </c>
      <c r="BN107" s="217">
        <f t="shared" si="38"/>
        <v>0.004175090057980237</v>
      </c>
      <c r="BO107" s="217">
        <f t="shared" si="39"/>
        <v>0</v>
      </c>
      <c r="BP107" s="212">
        <f t="shared" si="40"/>
        <v>0.0028065072155479044</v>
      </c>
      <c r="BQ107" s="214">
        <f t="shared" si="41"/>
        <v>0.028042566570959045</v>
      </c>
      <c r="BR107" s="240"/>
    </row>
    <row r="108" spans="1:70" ht="15">
      <c r="A108" s="32">
        <v>71006</v>
      </c>
      <c r="B108" s="32" t="s">
        <v>294</v>
      </c>
      <c r="C108" s="32" t="s">
        <v>530</v>
      </c>
      <c r="D108" s="48">
        <v>9</v>
      </c>
      <c r="E108" s="48">
        <v>0</v>
      </c>
      <c r="F108" s="32" t="s">
        <v>9</v>
      </c>
      <c r="H108" s="49">
        <v>0.001337</v>
      </c>
      <c r="I108" s="50">
        <v>0.00040199012451598006</v>
      </c>
      <c r="J108" s="90">
        <v>0.30066576254000005</v>
      </c>
      <c r="K108" s="32">
        <v>80</v>
      </c>
      <c r="L108" s="32">
        <v>103.5</v>
      </c>
      <c r="M108" s="32">
        <v>74.8</v>
      </c>
      <c r="N108" s="32">
        <v>1</v>
      </c>
      <c r="O108" s="32">
        <f t="shared" si="21"/>
        <v>0.00040199012451598006</v>
      </c>
      <c r="P108" s="32">
        <v>30.4</v>
      </c>
      <c r="Q108" s="32">
        <v>0.2</v>
      </c>
      <c r="R108" s="32">
        <v>0</v>
      </c>
      <c r="S108" s="32">
        <v>26.1</v>
      </c>
      <c r="T108" s="32">
        <v>11.2</v>
      </c>
      <c r="U108" s="32">
        <v>2.6</v>
      </c>
      <c r="V108" s="32">
        <v>0</v>
      </c>
      <c r="W108" s="32">
        <v>0</v>
      </c>
      <c r="X108" s="32">
        <v>5.3</v>
      </c>
      <c r="Y108" s="32">
        <v>1.1</v>
      </c>
      <c r="Z108" s="32">
        <v>0</v>
      </c>
      <c r="AA108" s="32">
        <v>30.4</v>
      </c>
      <c r="AB108" s="32">
        <v>0</v>
      </c>
      <c r="AC108" s="32">
        <v>0.2</v>
      </c>
      <c r="AD108" s="32">
        <v>2.5</v>
      </c>
      <c r="AE108" s="32">
        <v>247</v>
      </c>
      <c r="AF108" s="32">
        <v>143.3</v>
      </c>
      <c r="AG108" s="98">
        <v>244.2</v>
      </c>
      <c r="AH108" s="32">
        <v>246.8</v>
      </c>
      <c r="AI108" s="32">
        <v>142.7</v>
      </c>
      <c r="AJ108" s="32">
        <v>143.5</v>
      </c>
      <c r="AL108" s="107">
        <v>0.6289509178120791</v>
      </c>
      <c r="AM108" s="32">
        <v>58.5879535525412</v>
      </c>
      <c r="AN108" s="32">
        <v>0.12438927504880089</v>
      </c>
      <c r="AO108" s="101">
        <v>0.0004055797812009397</v>
      </c>
      <c r="AQ108" s="107">
        <v>0.483708</v>
      </c>
      <c r="AR108" s="32">
        <v>41.045421399999995</v>
      </c>
      <c r="AS108" s="32">
        <v>0.058312190556900755</v>
      </c>
      <c r="AT108" s="101">
        <v>0.001136340984538006</v>
      </c>
      <c r="AW108" s="149">
        <f t="shared" si="22"/>
        <v>0.0018972325916656193</v>
      </c>
      <c r="AX108" s="149">
        <f t="shared" si="23"/>
        <v>0.001371140075909066</v>
      </c>
      <c r="AY108" s="149">
        <f t="shared" si="24"/>
        <v>0.0005572547902090322</v>
      </c>
      <c r="AZ108" s="214">
        <f t="shared" si="25"/>
        <v>3.6661499355857376E-06</v>
      </c>
      <c r="BA108" s="214">
        <f t="shared" si="26"/>
        <v>0</v>
      </c>
      <c r="BB108" s="214">
        <f t="shared" si="27"/>
        <v>0</v>
      </c>
      <c r="BC108" s="214">
        <f t="shared" si="28"/>
        <v>0</v>
      </c>
      <c r="BD108" s="214">
        <f t="shared" si="29"/>
        <v>0</v>
      </c>
      <c r="BE108" s="214">
        <f t="shared" si="30"/>
        <v>3.6661499355857376E-06</v>
      </c>
      <c r="BF108" s="149">
        <f t="shared" si="31"/>
        <v>0.003832959757654889</v>
      </c>
      <c r="BH108" s="214">
        <f t="shared" si="32"/>
        <v>0.0018972325916656193</v>
      </c>
      <c r="BI108" s="217">
        <f t="shared" si="33"/>
        <v>0.002513756805833288</v>
      </c>
      <c r="BJ108" s="217">
        <f t="shared" si="34"/>
        <v>0.0014860127738907526</v>
      </c>
      <c r="BK108" s="212">
        <f t="shared" si="35"/>
        <v>3.6661499355857376E-06</v>
      </c>
      <c r="BL108" s="217">
        <f t="shared" si="36"/>
        <v>0</v>
      </c>
      <c r="BM108" s="217">
        <f t="shared" si="37"/>
        <v>0</v>
      </c>
      <c r="BN108" s="217">
        <f t="shared" si="38"/>
        <v>0</v>
      </c>
      <c r="BO108" s="217">
        <f t="shared" si="39"/>
        <v>0</v>
      </c>
      <c r="BP108" s="212">
        <f t="shared" si="40"/>
        <v>3.6661499355857376E-06</v>
      </c>
      <c r="BQ108" s="214">
        <f t="shared" si="41"/>
        <v>0.005904334471260832</v>
      </c>
      <c r="BR108" s="240"/>
    </row>
    <row r="109" spans="1:70" ht="15">
      <c r="A109" s="32">
        <v>71007</v>
      </c>
      <c r="B109" s="32" t="s">
        <v>294</v>
      </c>
      <c r="C109" s="32" t="s">
        <v>530</v>
      </c>
      <c r="D109" s="48">
        <v>9</v>
      </c>
      <c r="E109" s="48">
        <v>0</v>
      </c>
      <c r="F109" s="32" t="s">
        <v>9</v>
      </c>
      <c r="H109" s="49">
        <v>0.001337</v>
      </c>
      <c r="I109" s="50">
        <v>0.0014607698047742802</v>
      </c>
      <c r="J109" s="90">
        <v>1.0925727784400001</v>
      </c>
      <c r="K109" s="32">
        <v>80</v>
      </c>
      <c r="L109" s="32">
        <v>12.8</v>
      </c>
      <c r="M109" s="32">
        <v>0</v>
      </c>
      <c r="N109" s="32">
        <v>0</v>
      </c>
      <c r="O109" s="32">
        <f t="shared" si="21"/>
        <v>0</v>
      </c>
      <c r="P109" s="32">
        <v>4.1</v>
      </c>
      <c r="Q109" s="32">
        <v>0</v>
      </c>
      <c r="R109" s="32">
        <v>0</v>
      </c>
      <c r="S109" s="32">
        <v>1.2</v>
      </c>
      <c r="T109" s="32">
        <v>0</v>
      </c>
      <c r="U109" s="32">
        <v>14.3</v>
      </c>
      <c r="V109" s="32">
        <v>0</v>
      </c>
      <c r="W109" s="32">
        <v>0</v>
      </c>
      <c r="X109" s="32">
        <v>12.8</v>
      </c>
      <c r="Y109" s="32">
        <v>0</v>
      </c>
      <c r="Z109" s="32">
        <v>2.8</v>
      </c>
      <c r="AA109" s="32">
        <v>1.1</v>
      </c>
      <c r="AB109" s="32">
        <v>0</v>
      </c>
      <c r="AC109" s="32">
        <v>0</v>
      </c>
      <c r="AD109" s="32">
        <v>1</v>
      </c>
      <c r="AE109" s="32">
        <v>18.4</v>
      </c>
      <c r="AF109" s="32">
        <v>5.5</v>
      </c>
      <c r="AG109" s="98">
        <v>4</v>
      </c>
      <c r="AH109" s="32">
        <v>18.3</v>
      </c>
      <c r="AI109" s="32">
        <v>5.3</v>
      </c>
      <c r="AJ109" s="32">
        <v>5.6</v>
      </c>
      <c r="AL109" s="107">
        <v>0.0285270752450684</v>
      </c>
      <c r="AM109" s="32">
        <v>-0.7231121916874542</v>
      </c>
      <c r="AN109" s="32">
        <v>-0.0015352541921828328</v>
      </c>
      <c r="AO109" s="101">
        <v>8.571255945152118E-05</v>
      </c>
      <c r="AQ109" s="107">
        <v>0.02611</v>
      </c>
      <c r="AR109" s="32">
        <v>-0.6618434999999999</v>
      </c>
      <c r="AS109" s="32">
        <v>-0.0009402642968320492</v>
      </c>
      <c r="AT109" s="101">
        <v>7.055499594573517E-05</v>
      </c>
      <c r="AW109" s="149">
        <f t="shared" si="22"/>
        <v>0.0008526221196506518</v>
      </c>
      <c r="AX109" s="149">
        <f t="shared" si="23"/>
        <v>0</v>
      </c>
      <c r="AY109" s="149">
        <f t="shared" si="24"/>
        <v>0.0002731055227005994</v>
      </c>
      <c r="AZ109" s="214">
        <f t="shared" si="25"/>
        <v>0</v>
      </c>
      <c r="BA109" s="214">
        <f t="shared" si="26"/>
        <v>0</v>
      </c>
      <c r="BB109" s="214">
        <f t="shared" si="27"/>
        <v>0</v>
      </c>
      <c r="BC109" s="214">
        <f t="shared" si="28"/>
        <v>0.00018651108867358005</v>
      </c>
      <c r="BD109" s="214">
        <f t="shared" si="29"/>
        <v>0</v>
      </c>
      <c r="BE109" s="214">
        <f t="shared" si="30"/>
        <v>0</v>
      </c>
      <c r="BF109" s="149">
        <f t="shared" si="31"/>
        <v>0.0013122387310248312</v>
      </c>
      <c r="BH109" s="214">
        <f t="shared" si="32"/>
        <v>0.0008526221196506518</v>
      </c>
      <c r="BI109" s="217">
        <f t="shared" si="33"/>
        <v>0</v>
      </c>
      <c r="BJ109" s="217">
        <f t="shared" si="34"/>
        <v>0.000728281393868265</v>
      </c>
      <c r="BK109" s="212">
        <f t="shared" si="35"/>
        <v>0</v>
      </c>
      <c r="BL109" s="217">
        <f t="shared" si="36"/>
        <v>0</v>
      </c>
      <c r="BM109" s="217">
        <f t="shared" si="37"/>
        <v>0</v>
      </c>
      <c r="BN109" s="217">
        <f t="shared" si="38"/>
        <v>0.0004973629031295468</v>
      </c>
      <c r="BO109" s="217">
        <f t="shared" si="39"/>
        <v>0</v>
      </c>
      <c r="BP109" s="212">
        <f t="shared" si="40"/>
        <v>0</v>
      </c>
      <c r="BQ109" s="214">
        <f t="shared" si="41"/>
        <v>0.0020782664166484636</v>
      </c>
      <c r="BR109" s="240"/>
    </row>
    <row r="110" spans="1:70" ht="15">
      <c r="A110" s="32">
        <v>71008</v>
      </c>
      <c r="B110" s="32" t="s">
        <v>294</v>
      </c>
      <c r="C110" s="32" t="s">
        <v>530</v>
      </c>
      <c r="D110" s="48">
        <v>9</v>
      </c>
      <c r="E110" s="48">
        <v>0</v>
      </c>
      <c r="F110" s="32" t="s">
        <v>147</v>
      </c>
      <c r="H110" s="49">
        <v>0.003289</v>
      </c>
      <c r="I110" s="50">
        <v>0.00196882650288896</v>
      </c>
      <c r="J110" s="90">
        <v>0.59860945664</v>
      </c>
      <c r="K110" s="32">
        <v>80</v>
      </c>
      <c r="L110" s="32">
        <v>63.1</v>
      </c>
      <c r="M110" s="32">
        <v>98.1</v>
      </c>
      <c r="N110" s="32">
        <v>1</v>
      </c>
      <c r="O110" s="32">
        <f t="shared" si="21"/>
        <v>0.00196882650288896</v>
      </c>
      <c r="P110" s="32">
        <v>144.4</v>
      </c>
      <c r="Q110" s="32">
        <v>166.7</v>
      </c>
      <c r="R110" s="32">
        <v>0</v>
      </c>
      <c r="S110" s="32">
        <v>38.8</v>
      </c>
      <c r="T110" s="32">
        <v>19.7</v>
      </c>
      <c r="U110" s="32">
        <v>33.5</v>
      </c>
      <c r="V110" s="32">
        <v>2240.9</v>
      </c>
      <c r="W110" s="32">
        <v>1</v>
      </c>
      <c r="X110" s="32">
        <v>30.5</v>
      </c>
      <c r="Y110" s="32">
        <v>0</v>
      </c>
      <c r="Z110" s="32">
        <v>104.2</v>
      </c>
      <c r="AA110" s="32">
        <v>40.1</v>
      </c>
      <c r="AB110" s="32">
        <v>0</v>
      </c>
      <c r="AC110" s="32">
        <v>166.6</v>
      </c>
      <c r="AD110" s="32">
        <v>5.1</v>
      </c>
      <c r="AE110" s="32">
        <v>531.5</v>
      </c>
      <c r="AF110" s="32">
        <v>2709.4</v>
      </c>
      <c r="AG110" s="98">
        <v>2739</v>
      </c>
      <c r="AH110" s="32">
        <v>2772.5</v>
      </c>
      <c r="AI110" s="32">
        <v>467.7</v>
      </c>
      <c r="AJ110" s="32">
        <v>468.4</v>
      </c>
      <c r="AL110" s="99">
        <v>0.982670528458726</v>
      </c>
      <c r="AM110" s="32">
        <v>331.9264597999285</v>
      </c>
      <c r="AN110" s="32">
        <v>0.7047198135535018</v>
      </c>
      <c r="AO110" s="101">
        <v>0.0011131386238644027</v>
      </c>
      <c r="AQ110" s="107">
        <v>0.9703320000000002</v>
      </c>
      <c r="AR110" s="32">
        <v>467.42939379999996</v>
      </c>
      <c r="AS110" s="32">
        <v>0.6640651004051381</v>
      </c>
      <c r="AT110" s="101">
        <v>0.0020458995843269066</v>
      </c>
      <c r="AW110" s="149">
        <f t="shared" si="22"/>
        <v>0.005665022626352579</v>
      </c>
      <c r="AX110" s="149">
        <f t="shared" si="23"/>
        <v>0.008807269724963358</v>
      </c>
      <c r="AY110" s="149">
        <f t="shared" si="24"/>
        <v>0.012964013743982762</v>
      </c>
      <c r="AZ110" s="214">
        <f t="shared" si="25"/>
        <v>0.014966074038240487</v>
      </c>
      <c r="BA110" s="214">
        <f t="shared" si="26"/>
        <v>0</v>
      </c>
      <c r="BB110" s="214">
        <f t="shared" si="27"/>
        <v>0.2011846149507685</v>
      </c>
      <c r="BC110" s="214">
        <f t="shared" si="28"/>
        <v>0.009354918505006951</v>
      </c>
      <c r="BD110" s="214">
        <f t="shared" si="29"/>
        <v>0</v>
      </c>
      <c r="BE110" s="214">
        <f t="shared" si="30"/>
        <v>0.014957096189387313</v>
      </c>
      <c r="BF110" s="149">
        <f t="shared" si="31"/>
        <v>0.26789900977870196</v>
      </c>
      <c r="BH110" s="214">
        <f t="shared" si="32"/>
        <v>0.005665022626352579</v>
      </c>
      <c r="BI110" s="217">
        <f t="shared" si="33"/>
        <v>0.016146661162432824</v>
      </c>
      <c r="BJ110" s="217">
        <f t="shared" si="34"/>
        <v>0.03457070331728737</v>
      </c>
      <c r="BK110" s="212">
        <f t="shared" si="35"/>
        <v>0.014966074038240487</v>
      </c>
      <c r="BL110" s="217">
        <f t="shared" si="36"/>
        <v>0</v>
      </c>
      <c r="BM110" s="217">
        <f t="shared" si="37"/>
        <v>0.2011846149507685</v>
      </c>
      <c r="BN110" s="217">
        <f t="shared" si="38"/>
        <v>0.024946449346685204</v>
      </c>
      <c r="BO110" s="217">
        <f t="shared" si="39"/>
        <v>0</v>
      </c>
      <c r="BP110" s="212">
        <f t="shared" si="40"/>
        <v>0.014957096189387313</v>
      </c>
      <c r="BQ110" s="214">
        <f t="shared" si="41"/>
        <v>0.31243662163115427</v>
      </c>
      <c r="BR110" s="240"/>
    </row>
    <row r="111" spans="1:70" ht="15">
      <c r="A111" s="32">
        <v>71012</v>
      </c>
      <c r="B111" s="32" t="s">
        <v>294</v>
      </c>
      <c r="C111" s="32" t="s">
        <v>530</v>
      </c>
      <c r="D111" s="48">
        <v>9</v>
      </c>
      <c r="E111" s="48">
        <v>0</v>
      </c>
      <c r="F111" s="32" t="s">
        <v>147</v>
      </c>
      <c r="H111" s="49">
        <v>0.007628</v>
      </c>
      <c r="I111" s="50">
        <v>0.00456619293524992</v>
      </c>
      <c r="J111" s="90">
        <v>0.59860945664</v>
      </c>
      <c r="K111" s="32">
        <v>80</v>
      </c>
      <c r="L111" s="32">
        <v>0</v>
      </c>
      <c r="M111" s="32">
        <v>40.8</v>
      </c>
      <c r="N111" s="32">
        <v>1</v>
      </c>
      <c r="O111" s="32">
        <f t="shared" si="21"/>
        <v>0.00456619293524992</v>
      </c>
      <c r="P111" s="32">
        <v>40.8</v>
      </c>
      <c r="Q111" s="32">
        <v>8.6</v>
      </c>
      <c r="R111" s="32">
        <v>0</v>
      </c>
      <c r="S111" s="32">
        <v>12.8</v>
      </c>
      <c r="T111" s="32">
        <v>13.5</v>
      </c>
      <c r="U111" s="32">
        <v>25.7</v>
      </c>
      <c r="V111" s="32">
        <v>367.2</v>
      </c>
      <c r="W111" s="32">
        <v>1</v>
      </c>
      <c r="X111" s="32">
        <v>0</v>
      </c>
      <c r="Y111" s="32">
        <v>0</v>
      </c>
      <c r="Z111" s="32">
        <v>30.9</v>
      </c>
      <c r="AA111" s="32">
        <v>9.7</v>
      </c>
      <c r="AB111" s="32">
        <v>0</v>
      </c>
      <c r="AC111" s="32">
        <v>8.6</v>
      </c>
      <c r="AD111" s="32">
        <v>1.1</v>
      </c>
      <c r="AE111" s="32">
        <v>116.9</v>
      </c>
      <c r="AF111" s="32">
        <v>484.1</v>
      </c>
      <c r="AG111" s="98">
        <v>458.3</v>
      </c>
      <c r="AH111" s="32">
        <v>484.1</v>
      </c>
      <c r="AI111" s="32">
        <v>116.5</v>
      </c>
      <c r="AJ111" s="32">
        <v>116.9</v>
      </c>
      <c r="AL111" s="107">
        <v>0.7794515517134656</v>
      </c>
      <c r="AM111" s="32">
        <v>109.35133620064113</v>
      </c>
      <c r="AN111" s="32">
        <v>0.2321660445677995</v>
      </c>
      <c r="AO111" s="101">
        <v>0.004997460022452785</v>
      </c>
      <c r="AQ111" s="107">
        <v>0.6280189999999999</v>
      </c>
      <c r="AR111" s="32">
        <v>91.88908109999998</v>
      </c>
      <c r="AS111" s="32">
        <v>0.13054449009023225</v>
      </c>
      <c r="AT111" s="101">
        <v>0.007569169614619885</v>
      </c>
      <c r="AW111" s="149">
        <f t="shared" si="22"/>
        <v>0</v>
      </c>
      <c r="AX111" s="149">
        <f t="shared" si="23"/>
        <v>0.00849531063217377</v>
      </c>
      <c r="AY111" s="149">
        <f t="shared" si="24"/>
        <v>0.00849531063217377</v>
      </c>
      <c r="AZ111" s="214">
        <f t="shared" si="25"/>
        <v>0.0017906782214876086</v>
      </c>
      <c r="BA111" s="214">
        <f t="shared" si="26"/>
        <v>0</v>
      </c>
      <c r="BB111" s="214">
        <f t="shared" si="27"/>
        <v>0.07645779568956393</v>
      </c>
      <c r="BC111" s="214">
        <f t="shared" si="28"/>
        <v>0.006433948493484547</v>
      </c>
      <c r="BD111" s="214">
        <f t="shared" si="29"/>
        <v>0</v>
      </c>
      <c r="BE111" s="214">
        <f t="shared" si="30"/>
        <v>0.0017906782214876086</v>
      </c>
      <c r="BF111" s="149">
        <f t="shared" si="31"/>
        <v>0.10346372189037124</v>
      </c>
      <c r="BH111" s="214">
        <f t="shared" si="32"/>
        <v>0</v>
      </c>
      <c r="BI111" s="217">
        <f t="shared" si="33"/>
        <v>0.015574736158985246</v>
      </c>
      <c r="BJ111" s="217">
        <f t="shared" si="34"/>
        <v>0.02265416168579672</v>
      </c>
      <c r="BK111" s="212">
        <f t="shared" si="35"/>
        <v>0.0017906782214876086</v>
      </c>
      <c r="BL111" s="217">
        <f t="shared" si="36"/>
        <v>0</v>
      </c>
      <c r="BM111" s="217">
        <f t="shared" si="37"/>
        <v>0.07645779568956393</v>
      </c>
      <c r="BN111" s="217">
        <f t="shared" si="38"/>
        <v>0.01715719598262546</v>
      </c>
      <c r="BO111" s="217">
        <f t="shared" si="39"/>
        <v>0</v>
      </c>
      <c r="BP111" s="212">
        <f t="shared" si="40"/>
        <v>0.0017906782214876086</v>
      </c>
      <c r="BQ111" s="214">
        <f t="shared" si="41"/>
        <v>0.13542524595994657</v>
      </c>
      <c r="BR111" s="240"/>
    </row>
    <row r="112" spans="1:70" ht="15">
      <c r="A112" s="32">
        <v>71014</v>
      </c>
      <c r="B112" s="32" t="s">
        <v>294</v>
      </c>
      <c r="C112" s="32" t="s">
        <v>530</v>
      </c>
      <c r="D112" s="48">
        <v>9</v>
      </c>
      <c r="E112" s="48">
        <v>0</v>
      </c>
      <c r="F112" s="32" t="s">
        <v>9</v>
      </c>
      <c r="H112" s="49">
        <v>0.003289</v>
      </c>
      <c r="I112" s="50">
        <v>0.0035934718682891597</v>
      </c>
      <c r="J112" s="90">
        <v>1.09257277844</v>
      </c>
      <c r="K112" s="32">
        <v>80</v>
      </c>
      <c r="L112" s="32">
        <v>0</v>
      </c>
      <c r="M112" s="32">
        <v>0</v>
      </c>
      <c r="N112" s="32">
        <v>0</v>
      </c>
      <c r="O112" s="32">
        <f t="shared" si="21"/>
        <v>0</v>
      </c>
      <c r="P112" s="32">
        <v>4.2</v>
      </c>
      <c r="Q112" s="32">
        <v>0.1</v>
      </c>
      <c r="R112" s="32">
        <v>0</v>
      </c>
      <c r="S112" s="32">
        <v>2.6</v>
      </c>
      <c r="T112" s="32">
        <v>0</v>
      </c>
      <c r="U112" s="32">
        <v>2</v>
      </c>
      <c r="V112" s="32">
        <v>0</v>
      </c>
      <c r="W112" s="32">
        <v>0</v>
      </c>
      <c r="X112" s="32">
        <v>0</v>
      </c>
      <c r="Y112" s="32">
        <v>0</v>
      </c>
      <c r="Z112" s="32">
        <v>1.7</v>
      </c>
      <c r="AA112" s="32">
        <v>2.3</v>
      </c>
      <c r="AB112" s="32">
        <v>0</v>
      </c>
      <c r="AC112" s="32">
        <v>0.1</v>
      </c>
      <c r="AD112" s="32">
        <v>1.7</v>
      </c>
      <c r="AE112" s="32">
        <v>7.1</v>
      </c>
      <c r="AF112" s="32">
        <v>7.1</v>
      </c>
      <c r="AG112" s="98">
        <v>5.1</v>
      </c>
      <c r="AH112" s="32">
        <v>7.1</v>
      </c>
      <c r="AI112" s="32">
        <v>6.9</v>
      </c>
      <c r="AJ112" s="32">
        <v>7.1</v>
      </c>
      <c r="AL112" s="107">
        <v>0.03988983214084439</v>
      </c>
      <c r="AM112" s="32">
        <v>-0.6714541488927547</v>
      </c>
      <c r="AN112" s="32">
        <v>-0.0014255779515216858</v>
      </c>
      <c r="AO112" s="101">
        <v>0.00028415830900229224</v>
      </c>
      <c r="AQ112" s="107">
        <v>0.03651</v>
      </c>
      <c r="AR112" s="32">
        <v>-0.6145624</v>
      </c>
      <c r="AS112" s="32">
        <v>-0.000873093235629596</v>
      </c>
      <c r="AT112" s="101">
        <v>0.00023516684401223684</v>
      </c>
      <c r="AW112" s="149">
        <f t="shared" si="22"/>
        <v>0</v>
      </c>
      <c r="AX112" s="149">
        <f t="shared" si="23"/>
        <v>0</v>
      </c>
      <c r="AY112" s="149">
        <f t="shared" si="24"/>
        <v>0.0006882217322147399</v>
      </c>
      <c r="AZ112" s="214">
        <f t="shared" si="25"/>
        <v>1.6386231719398567E-05</v>
      </c>
      <c r="BA112" s="214">
        <f t="shared" si="26"/>
        <v>0</v>
      </c>
      <c r="BB112" s="214">
        <f t="shared" si="27"/>
        <v>0</v>
      </c>
      <c r="BC112" s="214">
        <f t="shared" si="28"/>
        <v>0.00027856593922977565</v>
      </c>
      <c r="BD112" s="214">
        <f t="shared" si="29"/>
        <v>0</v>
      </c>
      <c r="BE112" s="214">
        <f t="shared" si="30"/>
        <v>1.6386231719398567E-05</v>
      </c>
      <c r="BF112" s="149">
        <f t="shared" si="31"/>
        <v>0.0009995601348833129</v>
      </c>
      <c r="BH112" s="214">
        <f t="shared" si="32"/>
        <v>0</v>
      </c>
      <c r="BI112" s="217">
        <f t="shared" si="33"/>
        <v>0</v>
      </c>
      <c r="BJ112" s="217">
        <f t="shared" si="34"/>
        <v>0.0018352579525726398</v>
      </c>
      <c r="BK112" s="212">
        <f t="shared" si="35"/>
        <v>1.6386231719398567E-05</v>
      </c>
      <c r="BL112" s="217">
        <f t="shared" si="36"/>
        <v>0</v>
      </c>
      <c r="BM112" s="217">
        <f t="shared" si="37"/>
        <v>0</v>
      </c>
      <c r="BN112" s="217">
        <f t="shared" si="38"/>
        <v>0.0007428425046127351</v>
      </c>
      <c r="BO112" s="217">
        <f t="shared" si="39"/>
        <v>0</v>
      </c>
      <c r="BP112" s="212">
        <f t="shared" si="40"/>
        <v>1.6386231719398567E-05</v>
      </c>
      <c r="BQ112" s="214">
        <f t="shared" si="41"/>
        <v>0.002610872920624172</v>
      </c>
      <c r="BR112" s="240"/>
    </row>
    <row r="113" spans="1:70" ht="15">
      <c r="A113" s="32">
        <v>71018</v>
      </c>
      <c r="B113" s="32" t="s">
        <v>294</v>
      </c>
      <c r="C113" s="32" t="s">
        <v>530</v>
      </c>
      <c r="D113" s="48">
        <v>9</v>
      </c>
      <c r="E113" s="48">
        <v>0</v>
      </c>
      <c r="F113" s="32" t="s">
        <v>9</v>
      </c>
      <c r="H113" s="49">
        <v>0.001337</v>
      </c>
      <c r="I113" s="50">
        <v>0.00040199012451598006</v>
      </c>
      <c r="J113" s="90">
        <v>0.30066576254000005</v>
      </c>
      <c r="K113" s="32">
        <v>80</v>
      </c>
      <c r="L113" s="32">
        <v>3.6</v>
      </c>
      <c r="M113" s="32">
        <v>88.3</v>
      </c>
      <c r="N113" s="32">
        <v>1</v>
      </c>
      <c r="O113" s="32">
        <f t="shared" si="21"/>
        <v>0.00040199012451598006</v>
      </c>
      <c r="P113" s="32">
        <v>24.7</v>
      </c>
      <c r="Q113" s="32">
        <v>12.2</v>
      </c>
      <c r="R113" s="32">
        <v>0</v>
      </c>
      <c r="S113" s="32">
        <v>98.2</v>
      </c>
      <c r="T113" s="32">
        <v>0.2</v>
      </c>
      <c r="U113" s="32">
        <v>70.6</v>
      </c>
      <c r="V113" s="32">
        <v>0</v>
      </c>
      <c r="W113" s="32">
        <v>0</v>
      </c>
      <c r="X113" s="32">
        <v>3.6</v>
      </c>
      <c r="Y113" s="32">
        <v>0</v>
      </c>
      <c r="Z113" s="32">
        <v>18.9</v>
      </c>
      <c r="AA113" s="32">
        <v>5.8</v>
      </c>
      <c r="AB113" s="32">
        <v>0</v>
      </c>
      <c r="AC113" s="32">
        <v>12.2</v>
      </c>
      <c r="AD113" s="32">
        <v>26.9</v>
      </c>
      <c r="AE113" s="32">
        <v>227.8</v>
      </c>
      <c r="AF113" s="32">
        <v>224.2</v>
      </c>
      <c r="AG113" s="98">
        <v>157.2</v>
      </c>
      <c r="AH113" s="32">
        <v>227.8</v>
      </c>
      <c r="AI113" s="32">
        <v>223.6</v>
      </c>
      <c r="AJ113" s="32">
        <v>224.2</v>
      </c>
      <c r="AL113" s="99">
        <v>0.42400578590233484</v>
      </c>
      <c r="AM113" s="32">
        <v>21.35002269781055</v>
      </c>
      <c r="AN113" s="32">
        <v>0.045328667151251084</v>
      </c>
      <c r="AO113" s="101">
        <v>0.00030434126159072875</v>
      </c>
      <c r="AQ113" s="107">
        <v>0.344186</v>
      </c>
      <c r="AR113" s="32">
        <v>15.434123500000002</v>
      </c>
      <c r="AS113" s="32">
        <v>0.021926868330574386</v>
      </c>
      <c r="AT113" s="101">
        <v>0.0008603325669730728</v>
      </c>
      <c r="AW113" s="149">
        <f t="shared" si="22"/>
        <v>6.599069884054328E-05</v>
      </c>
      <c r="AX113" s="149">
        <f t="shared" si="23"/>
        <v>0.0016186051965611033</v>
      </c>
      <c r="AY113" s="149">
        <f t="shared" si="24"/>
        <v>0.00045276951704483864</v>
      </c>
      <c r="AZ113" s="214">
        <f t="shared" si="25"/>
        <v>0.00022363514607073</v>
      </c>
      <c r="BA113" s="214">
        <f t="shared" si="26"/>
        <v>0</v>
      </c>
      <c r="BB113" s="214">
        <f t="shared" si="27"/>
        <v>0</v>
      </c>
      <c r="BC113" s="214">
        <f t="shared" si="28"/>
        <v>0.0003464511689128522</v>
      </c>
      <c r="BD113" s="214">
        <f t="shared" si="29"/>
        <v>0</v>
      </c>
      <c r="BE113" s="214">
        <f t="shared" si="30"/>
        <v>0.00022363514607073</v>
      </c>
      <c r="BF113" s="149">
        <f t="shared" si="31"/>
        <v>0.0029310868735007976</v>
      </c>
      <c r="BH113" s="214">
        <f t="shared" si="32"/>
        <v>6.599069884054328E-05</v>
      </c>
      <c r="BI113" s="217">
        <f t="shared" si="33"/>
        <v>0.0029674428603620228</v>
      </c>
      <c r="BJ113" s="217">
        <f t="shared" si="34"/>
        <v>0.0012073853787862364</v>
      </c>
      <c r="BK113" s="212">
        <f t="shared" si="35"/>
        <v>0.00022363514607073</v>
      </c>
      <c r="BL113" s="217">
        <f t="shared" si="36"/>
        <v>0</v>
      </c>
      <c r="BM113" s="217">
        <f t="shared" si="37"/>
        <v>0</v>
      </c>
      <c r="BN113" s="217">
        <f t="shared" si="38"/>
        <v>0.000923869783767606</v>
      </c>
      <c r="BO113" s="217">
        <f t="shared" si="39"/>
        <v>0</v>
      </c>
      <c r="BP113" s="212">
        <f t="shared" si="40"/>
        <v>0.00022363514607073</v>
      </c>
      <c r="BQ113" s="214">
        <f t="shared" si="41"/>
        <v>0.005611959013897869</v>
      </c>
      <c r="BR113" s="240"/>
    </row>
    <row r="114" spans="1:70" ht="15">
      <c r="A114" s="32">
        <v>71020</v>
      </c>
      <c r="B114" s="32" t="s">
        <v>294</v>
      </c>
      <c r="C114" s="32" t="s">
        <v>530</v>
      </c>
      <c r="D114" s="48">
        <v>9</v>
      </c>
      <c r="E114" s="48">
        <v>0</v>
      </c>
      <c r="F114" s="32" t="s">
        <v>9</v>
      </c>
      <c r="H114" s="49">
        <v>0.007628</v>
      </c>
      <c r="I114" s="50">
        <v>0.008334145153940322</v>
      </c>
      <c r="J114" s="90">
        <v>1.0925727784400001</v>
      </c>
      <c r="K114" s="32">
        <v>80</v>
      </c>
      <c r="L114" s="32">
        <v>22.4</v>
      </c>
      <c r="M114" s="32">
        <v>0</v>
      </c>
      <c r="N114" s="32">
        <v>0</v>
      </c>
      <c r="O114" s="32">
        <f t="shared" si="21"/>
        <v>0</v>
      </c>
      <c r="P114" s="32">
        <v>10.2</v>
      </c>
      <c r="Q114" s="32">
        <v>8.6</v>
      </c>
      <c r="R114" s="32">
        <v>0</v>
      </c>
      <c r="S114" s="32">
        <v>3.2</v>
      </c>
      <c r="T114" s="32">
        <v>0.2</v>
      </c>
      <c r="U114" s="32">
        <v>20.9</v>
      </c>
      <c r="V114" s="32">
        <v>0</v>
      </c>
      <c r="W114" s="32">
        <v>0</v>
      </c>
      <c r="X114" s="32">
        <v>2.8</v>
      </c>
      <c r="Y114" s="32">
        <v>11</v>
      </c>
      <c r="Z114" s="32">
        <v>5.3</v>
      </c>
      <c r="AA114" s="32">
        <v>4.8</v>
      </c>
      <c r="AB114" s="32">
        <v>0</v>
      </c>
      <c r="AC114" s="32">
        <v>8.6</v>
      </c>
      <c r="AD114" s="32">
        <v>1</v>
      </c>
      <c r="AE114" s="32">
        <v>45.1</v>
      </c>
      <c r="AF114" s="32">
        <v>22.7</v>
      </c>
      <c r="AG114" s="98">
        <v>24.2</v>
      </c>
      <c r="AH114" s="32">
        <v>45.1</v>
      </c>
      <c r="AI114" s="32">
        <v>22.2</v>
      </c>
      <c r="AJ114" s="32">
        <v>22.7</v>
      </c>
      <c r="AL114" s="99">
        <v>0.13588570862702348</v>
      </c>
      <c r="AM114" s="32">
        <v>0.7690709476541037</v>
      </c>
      <c r="AN114" s="32">
        <v>0.0016328301611353842</v>
      </c>
      <c r="AO114" s="101">
        <v>0.0021718766943664455</v>
      </c>
      <c r="AQ114" s="107">
        <v>0.13264700000000001</v>
      </c>
      <c r="AR114" s="32">
        <v>0.8303243000000001</v>
      </c>
      <c r="AS114" s="32">
        <v>0.0011796207019968673</v>
      </c>
      <c r="AT114" s="101">
        <v>0.001949480421481885</v>
      </c>
      <c r="AW114" s="149">
        <f t="shared" si="22"/>
        <v>0.0085128292260408</v>
      </c>
      <c r="AX114" s="149">
        <f t="shared" si="23"/>
        <v>0</v>
      </c>
      <c r="AY114" s="149">
        <f t="shared" si="24"/>
        <v>0.0038763775940007217</v>
      </c>
      <c r="AZ114" s="214">
        <f t="shared" si="25"/>
        <v>0.0032683183635692364</v>
      </c>
      <c r="BA114" s="214">
        <f t="shared" si="26"/>
        <v>0</v>
      </c>
      <c r="BB114" s="214">
        <f t="shared" si="27"/>
        <v>0</v>
      </c>
      <c r="BC114" s="214">
        <f t="shared" si="28"/>
        <v>0.002014196200804297</v>
      </c>
      <c r="BD114" s="214">
        <f t="shared" si="29"/>
        <v>0</v>
      </c>
      <c r="BE114" s="214">
        <f t="shared" si="30"/>
        <v>0.0032683183635692364</v>
      </c>
      <c r="BF114" s="149">
        <f t="shared" si="31"/>
        <v>0.02094003974798429</v>
      </c>
      <c r="BH114" s="214">
        <f t="shared" si="32"/>
        <v>0.0085128292260408</v>
      </c>
      <c r="BI114" s="217">
        <f t="shared" si="33"/>
        <v>0</v>
      </c>
      <c r="BJ114" s="217">
        <f t="shared" si="34"/>
        <v>0.010337006917335259</v>
      </c>
      <c r="BK114" s="212">
        <f t="shared" si="35"/>
        <v>0.0032683183635692364</v>
      </c>
      <c r="BL114" s="217">
        <f t="shared" si="36"/>
        <v>0</v>
      </c>
      <c r="BM114" s="217">
        <f t="shared" si="37"/>
        <v>0</v>
      </c>
      <c r="BN114" s="217">
        <f t="shared" si="38"/>
        <v>0.005371189868811459</v>
      </c>
      <c r="BO114" s="217">
        <f t="shared" si="39"/>
        <v>0</v>
      </c>
      <c r="BP114" s="212">
        <f t="shared" si="40"/>
        <v>0.0032683183635692364</v>
      </c>
      <c r="BQ114" s="214">
        <f t="shared" si="41"/>
        <v>0.03075766273932599</v>
      </c>
      <c r="BR114" s="240"/>
    </row>
    <row r="115" spans="1:70" ht="15">
      <c r="A115" s="32">
        <v>71021</v>
      </c>
      <c r="B115" s="32" t="s">
        <v>294</v>
      </c>
      <c r="C115" s="32" t="s">
        <v>530</v>
      </c>
      <c r="D115" s="48">
        <v>9</v>
      </c>
      <c r="E115" s="48">
        <v>0</v>
      </c>
      <c r="F115" s="32" t="s">
        <v>9</v>
      </c>
      <c r="H115" s="49">
        <v>0.007628</v>
      </c>
      <c r="I115" s="50">
        <v>0.008334145153940322</v>
      </c>
      <c r="J115" s="90">
        <v>1.0925727784400001</v>
      </c>
      <c r="K115" s="32">
        <v>80</v>
      </c>
      <c r="L115" s="32">
        <v>0.1</v>
      </c>
      <c r="M115" s="32">
        <v>0</v>
      </c>
      <c r="N115" s="32">
        <v>0</v>
      </c>
      <c r="O115" s="32">
        <f t="shared" si="21"/>
        <v>0</v>
      </c>
      <c r="P115" s="32">
        <v>27.5</v>
      </c>
      <c r="Q115" s="32">
        <v>12</v>
      </c>
      <c r="R115" s="32">
        <v>0</v>
      </c>
      <c r="S115" s="32">
        <v>12.8</v>
      </c>
      <c r="T115" s="32">
        <v>8.5</v>
      </c>
      <c r="U115" s="32">
        <v>13.3</v>
      </c>
      <c r="V115" s="32">
        <v>0</v>
      </c>
      <c r="W115" s="32">
        <v>0</v>
      </c>
      <c r="X115" s="32">
        <v>0.1</v>
      </c>
      <c r="Y115" s="32">
        <v>0</v>
      </c>
      <c r="Z115" s="32">
        <v>21.4</v>
      </c>
      <c r="AA115" s="32">
        <v>6.1</v>
      </c>
      <c r="AB115" s="32">
        <v>0</v>
      </c>
      <c r="AC115" s="32">
        <v>12</v>
      </c>
      <c r="AD115" s="32">
        <v>1.3</v>
      </c>
      <c r="AE115" s="32">
        <v>61.2</v>
      </c>
      <c r="AF115" s="32">
        <v>61</v>
      </c>
      <c r="AG115" s="98">
        <v>47.8</v>
      </c>
      <c r="AH115" s="32">
        <v>61.1</v>
      </c>
      <c r="AI115" s="32">
        <v>60.8</v>
      </c>
      <c r="AJ115" s="32">
        <v>61.1</v>
      </c>
      <c r="AL115" s="99">
        <v>0.20219932209211308</v>
      </c>
      <c r="AM115" s="32">
        <v>2.990514309256926</v>
      </c>
      <c r="AN115" s="32">
        <v>0.006349221715312839</v>
      </c>
      <c r="AO115" s="101">
        <v>0.0032020773076281415</v>
      </c>
      <c r="AQ115" s="107">
        <v>0.19577899999999998</v>
      </c>
      <c r="AR115" s="32">
        <v>3.0615833</v>
      </c>
      <c r="AS115" s="32">
        <v>0.004349513848466057</v>
      </c>
      <c r="AT115" s="101">
        <v>0.002866213192197721</v>
      </c>
      <c r="AW115" s="149">
        <f t="shared" si="22"/>
        <v>3.8003701901967865E-05</v>
      </c>
      <c r="AX115" s="149">
        <f t="shared" si="23"/>
        <v>0</v>
      </c>
      <c r="AY115" s="149">
        <f t="shared" si="24"/>
        <v>0.010451018023041164</v>
      </c>
      <c r="AZ115" s="214">
        <f t="shared" si="25"/>
        <v>0.004560444228236144</v>
      </c>
      <c r="BA115" s="214">
        <f t="shared" si="26"/>
        <v>0</v>
      </c>
      <c r="BB115" s="214">
        <f t="shared" si="27"/>
        <v>0</v>
      </c>
      <c r="BC115" s="214">
        <f t="shared" si="28"/>
        <v>0.008132792207021122</v>
      </c>
      <c r="BD115" s="214">
        <f t="shared" si="29"/>
        <v>0</v>
      </c>
      <c r="BE115" s="214">
        <f t="shared" si="30"/>
        <v>0.004560444228236144</v>
      </c>
      <c r="BF115" s="149">
        <f t="shared" si="31"/>
        <v>0.02774270238843654</v>
      </c>
      <c r="BH115" s="214">
        <f t="shared" si="32"/>
        <v>3.8003701901967865E-05</v>
      </c>
      <c r="BI115" s="217">
        <f t="shared" si="33"/>
        <v>0</v>
      </c>
      <c r="BJ115" s="217">
        <f t="shared" si="34"/>
        <v>0.02786938139477644</v>
      </c>
      <c r="BK115" s="212">
        <f t="shared" si="35"/>
        <v>0.004560444228236144</v>
      </c>
      <c r="BL115" s="217">
        <f t="shared" si="36"/>
        <v>0</v>
      </c>
      <c r="BM115" s="217">
        <f t="shared" si="37"/>
        <v>0</v>
      </c>
      <c r="BN115" s="217">
        <f t="shared" si="38"/>
        <v>0.021687445885389664</v>
      </c>
      <c r="BO115" s="217">
        <f t="shared" si="39"/>
        <v>0</v>
      </c>
      <c r="BP115" s="212">
        <f t="shared" si="40"/>
        <v>0.004560444228236144</v>
      </c>
      <c r="BQ115" s="214">
        <f t="shared" si="41"/>
        <v>0.058715719438540356</v>
      </c>
      <c r="BR115" s="240"/>
    </row>
    <row r="116" spans="1:70" ht="15">
      <c r="A116" s="32">
        <v>71023</v>
      </c>
      <c r="B116" s="32" t="s">
        <v>294</v>
      </c>
      <c r="C116" s="32" t="s">
        <v>530</v>
      </c>
      <c r="D116" s="48">
        <v>9</v>
      </c>
      <c r="E116" s="48">
        <v>0</v>
      </c>
      <c r="F116" s="32" t="s">
        <v>9</v>
      </c>
      <c r="H116" s="49">
        <v>0.001337</v>
      </c>
      <c r="I116" s="50">
        <v>0.0008003408435276801</v>
      </c>
      <c r="J116" s="90">
        <v>0.59860945664</v>
      </c>
      <c r="K116" s="32">
        <v>80</v>
      </c>
      <c r="L116" s="32">
        <v>0</v>
      </c>
      <c r="M116" s="32">
        <v>67.4</v>
      </c>
      <c r="N116" s="32">
        <v>1</v>
      </c>
      <c r="O116" s="32">
        <f t="shared" si="21"/>
        <v>0.0008003408435276801</v>
      </c>
      <c r="P116" s="32">
        <v>45.9</v>
      </c>
      <c r="Q116" s="32">
        <v>19.4</v>
      </c>
      <c r="R116" s="32">
        <v>0</v>
      </c>
      <c r="S116" s="32">
        <v>11.8</v>
      </c>
      <c r="T116" s="32">
        <v>0.1</v>
      </c>
      <c r="U116" s="32">
        <v>14.2</v>
      </c>
      <c r="V116" s="32">
        <v>303.8</v>
      </c>
      <c r="W116" s="32">
        <v>1</v>
      </c>
      <c r="X116" s="32">
        <v>0</v>
      </c>
      <c r="Y116" s="32">
        <v>0</v>
      </c>
      <c r="Z116" s="32">
        <v>39.1</v>
      </c>
      <c r="AA116" s="32">
        <v>6.6</v>
      </c>
      <c r="AB116" s="32">
        <v>0</v>
      </c>
      <c r="AC116" s="32">
        <v>19.4</v>
      </c>
      <c r="AD116" s="32">
        <v>0.8</v>
      </c>
      <c r="AE116" s="32">
        <v>145.1</v>
      </c>
      <c r="AF116" s="32">
        <v>448.9</v>
      </c>
      <c r="AG116" s="98">
        <v>434.6</v>
      </c>
      <c r="AH116" s="32">
        <v>448.9</v>
      </c>
      <c r="AI116" s="32">
        <v>144.6</v>
      </c>
      <c r="AJ116" s="32">
        <v>145.1</v>
      </c>
      <c r="AL116" s="99">
        <v>0.7683024505835456</v>
      </c>
      <c r="AM116" s="32">
        <v>104.27132198954767</v>
      </c>
      <c r="AN116" s="32">
        <v>0.22138056313962776</v>
      </c>
      <c r="AO116" s="101">
        <v>0.000875398340501071</v>
      </c>
      <c r="AQ116" s="107">
        <v>0.6093939999999999</v>
      </c>
      <c r="AR116" s="32">
        <v>83.402723</v>
      </c>
      <c r="AS116" s="32">
        <v>0.11848813608575619</v>
      </c>
      <c r="AT116" s="101">
        <v>0.0013119984012757923</v>
      </c>
      <c r="AW116" s="149">
        <f t="shared" si="22"/>
        <v>0</v>
      </c>
      <c r="AX116" s="149">
        <f t="shared" si="23"/>
        <v>0.0024597995621317135</v>
      </c>
      <c r="AY116" s="149">
        <f t="shared" si="24"/>
        <v>0.0016751453991371756</v>
      </c>
      <c r="AZ116" s="214">
        <f t="shared" si="25"/>
        <v>0.0007080135238183268</v>
      </c>
      <c r="BA116" s="214">
        <f t="shared" si="26"/>
        <v>0</v>
      </c>
      <c r="BB116" s="214">
        <f t="shared" si="27"/>
        <v>0.01108734580082514</v>
      </c>
      <c r="BC116" s="214">
        <f t="shared" si="28"/>
        <v>0.0014269757103761126</v>
      </c>
      <c r="BD116" s="214">
        <f t="shared" si="29"/>
        <v>0</v>
      </c>
      <c r="BE116" s="214">
        <f t="shared" si="30"/>
        <v>0.0007080135238183268</v>
      </c>
      <c r="BF116" s="149">
        <f t="shared" si="31"/>
        <v>0.018065293520106794</v>
      </c>
      <c r="BH116" s="214">
        <f t="shared" si="32"/>
        <v>0</v>
      </c>
      <c r="BI116" s="217">
        <f t="shared" si="33"/>
        <v>0.004509632530574808</v>
      </c>
      <c r="BJ116" s="217">
        <f t="shared" si="34"/>
        <v>0.004467054397699135</v>
      </c>
      <c r="BK116" s="212">
        <f t="shared" si="35"/>
        <v>0.0007080135238183268</v>
      </c>
      <c r="BL116" s="217">
        <f t="shared" si="36"/>
        <v>0</v>
      </c>
      <c r="BM116" s="217">
        <f t="shared" si="37"/>
        <v>0.01108734580082514</v>
      </c>
      <c r="BN116" s="217">
        <f t="shared" si="38"/>
        <v>0.003805268561002967</v>
      </c>
      <c r="BO116" s="217">
        <f t="shared" si="39"/>
        <v>0</v>
      </c>
      <c r="BP116" s="212">
        <f t="shared" si="40"/>
        <v>0.0007080135238183268</v>
      </c>
      <c r="BQ116" s="214">
        <f t="shared" si="41"/>
        <v>0.0252853283377387</v>
      </c>
      <c r="BR116" s="240"/>
    </row>
    <row r="117" spans="1:70" ht="15">
      <c r="A117" s="32">
        <v>71027</v>
      </c>
      <c r="B117" s="32" t="s">
        <v>294</v>
      </c>
      <c r="C117" s="32" t="s">
        <v>530</v>
      </c>
      <c r="D117" s="48">
        <v>9</v>
      </c>
      <c r="E117" s="48">
        <v>0</v>
      </c>
      <c r="F117" s="32" t="s">
        <v>9</v>
      </c>
      <c r="H117" s="49">
        <v>0.007628</v>
      </c>
      <c r="I117" s="50">
        <v>0.00456619293524992</v>
      </c>
      <c r="J117" s="90">
        <v>0.59860945664</v>
      </c>
      <c r="K117" s="32">
        <v>80</v>
      </c>
      <c r="L117" s="32">
        <v>2.5</v>
      </c>
      <c r="M117" s="32">
        <v>198.6</v>
      </c>
      <c r="N117" s="32">
        <v>1</v>
      </c>
      <c r="O117" s="32">
        <f t="shared" si="21"/>
        <v>0.00456619293524992</v>
      </c>
      <c r="P117" s="32">
        <v>93</v>
      </c>
      <c r="Q117" s="32">
        <v>147.1</v>
      </c>
      <c r="R117" s="32">
        <v>0</v>
      </c>
      <c r="S117" s="32">
        <v>31.5</v>
      </c>
      <c r="T117" s="32">
        <v>15</v>
      </c>
      <c r="U117" s="32">
        <v>342.1</v>
      </c>
      <c r="V117" s="32">
        <v>670.5</v>
      </c>
      <c r="W117" s="32">
        <v>1</v>
      </c>
      <c r="X117" s="32">
        <v>0.2</v>
      </c>
      <c r="Y117" s="32">
        <v>0</v>
      </c>
      <c r="Z117" s="32">
        <v>80.7</v>
      </c>
      <c r="AA117" s="32">
        <v>12.2</v>
      </c>
      <c r="AB117" s="32">
        <v>0</v>
      </c>
      <c r="AC117" s="32">
        <v>147.1</v>
      </c>
      <c r="AD117" s="32">
        <v>3.6</v>
      </c>
      <c r="AE117" s="32">
        <v>488.2</v>
      </c>
      <c r="AF117" s="32">
        <v>1156.2</v>
      </c>
      <c r="AG117" s="98">
        <v>816.5</v>
      </c>
      <c r="AH117" s="32">
        <v>1158.7</v>
      </c>
      <c r="AI117" s="32">
        <v>485.2</v>
      </c>
      <c r="AJ117" s="32">
        <v>485.7</v>
      </c>
      <c r="AL117" s="99">
        <v>0.8674899397398935</v>
      </c>
      <c r="AM117" s="32">
        <v>165.73410214549975</v>
      </c>
      <c r="AN117" s="32">
        <v>0.35187344098398615</v>
      </c>
      <c r="AO117" s="101">
        <v>0.004724102967842695</v>
      </c>
      <c r="AQ117" s="107">
        <v>0.7739030000000002</v>
      </c>
      <c r="AR117" s="32">
        <v>185.2718125999999</v>
      </c>
      <c r="AS117" s="32">
        <v>0.26321097147156103</v>
      </c>
      <c r="AT117" s="101">
        <v>0.0078004262955141575</v>
      </c>
      <c r="AW117" s="149">
        <f t="shared" si="22"/>
        <v>0.0005205459946184908</v>
      </c>
      <c r="AX117" s="149">
        <f t="shared" si="23"/>
        <v>0.04135217381249291</v>
      </c>
      <c r="AY117" s="149">
        <f t="shared" si="24"/>
        <v>0.01936431099980786</v>
      </c>
      <c r="AZ117" s="214">
        <f t="shared" si="25"/>
        <v>0.030628926323352</v>
      </c>
      <c r="BA117" s="214">
        <f t="shared" si="26"/>
        <v>0</v>
      </c>
      <c r="BB117" s="214">
        <f t="shared" si="27"/>
        <v>0.13961043575667925</v>
      </c>
      <c r="BC117" s="214">
        <f t="shared" si="28"/>
        <v>0.016803224706284887</v>
      </c>
      <c r="BD117" s="214">
        <f t="shared" si="29"/>
        <v>0</v>
      </c>
      <c r="BE117" s="214">
        <f t="shared" si="30"/>
        <v>0.030628926323352</v>
      </c>
      <c r="BF117" s="149">
        <f t="shared" si="31"/>
        <v>0.2789085439165874</v>
      </c>
      <c r="BH117" s="214">
        <f t="shared" si="32"/>
        <v>0.0005205459946184908</v>
      </c>
      <c r="BI117" s="217">
        <f t="shared" si="33"/>
        <v>0.07581231865623701</v>
      </c>
      <c r="BJ117" s="217">
        <f t="shared" si="34"/>
        <v>0.0516381626661543</v>
      </c>
      <c r="BK117" s="212">
        <f t="shared" si="35"/>
        <v>0.030628926323352</v>
      </c>
      <c r="BL117" s="217">
        <f t="shared" si="36"/>
        <v>0</v>
      </c>
      <c r="BM117" s="217">
        <f t="shared" si="37"/>
        <v>0.13961043575667925</v>
      </c>
      <c r="BN117" s="217">
        <f t="shared" si="38"/>
        <v>0.0448085992167597</v>
      </c>
      <c r="BO117" s="217">
        <f t="shared" si="39"/>
        <v>0</v>
      </c>
      <c r="BP117" s="212">
        <f t="shared" si="40"/>
        <v>0.030628926323352</v>
      </c>
      <c r="BQ117" s="214">
        <f t="shared" si="41"/>
        <v>0.37364791493715277</v>
      </c>
      <c r="BR117" s="240"/>
    </row>
    <row r="118" spans="1:70" ht="15">
      <c r="A118" s="32">
        <v>71029</v>
      </c>
      <c r="B118" s="32" t="s">
        <v>294</v>
      </c>
      <c r="C118" s="32" t="s">
        <v>530</v>
      </c>
      <c r="D118" s="48">
        <v>9</v>
      </c>
      <c r="E118" s="48">
        <v>0</v>
      </c>
      <c r="F118" s="32" t="s">
        <v>9</v>
      </c>
      <c r="H118" s="49">
        <v>0.001337</v>
      </c>
      <c r="I118" s="50">
        <v>0.0014607698047742802</v>
      </c>
      <c r="J118" s="90">
        <v>1.0925727784400001</v>
      </c>
      <c r="K118" s="32">
        <v>80</v>
      </c>
      <c r="L118" s="32">
        <v>4</v>
      </c>
      <c r="M118" s="32">
        <v>0</v>
      </c>
      <c r="N118" s="32">
        <v>0</v>
      </c>
      <c r="O118" s="32">
        <f t="shared" si="21"/>
        <v>0</v>
      </c>
      <c r="P118" s="32">
        <v>26.1</v>
      </c>
      <c r="Q118" s="32">
        <v>38.9</v>
      </c>
      <c r="R118" s="32">
        <v>0</v>
      </c>
      <c r="S118" s="32">
        <v>11.5</v>
      </c>
      <c r="T118" s="32">
        <v>4.7</v>
      </c>
      <c r="U118" s="32">
        <v>18</v>
      </c>
      <c r="V118" s="32">
        <v>0</v>
      </c>
      <c r="W118" s="32">
        <v>0</v>
      </c>
      <c r="X118" s="32">
        <v>4</v>
      </c>
      <c r="Y118" s="32">
        <v>0</v>
      </c>
      <c r="Z118" s="32">
        <v>15.6</v>
      </c>
      <c r="AA118" s="32">
        <v>10.3</v>
      </c>
      <c r="AB118" s="32">
        <v>0</v>
      </c>
      <c r="AC118" s="32">
        <v>38.9</v>
      </c>
      <c r="AD118" s="32">
        <v>2</v>
      </c>
      <c r="AE118" s="32">
        <v>85.7</v>
      </c>
      <c r="AF118" s="32">
        <v>81.6</v>
      </c>
      <c r="AG118" s="98">
        <v>67.6</v>
      </c>
      <c r="AH118" s="32">
        <v>85.6</v>
      </c>
      <c r="AI118" s="32">
        <v>81.2</v>
      </c>
      <c r="AJ118" s="32">
        <v>81.7</v>
      </c>
      <c r="AL118" s="99">
        <v>0.3127286168795547</v>
      </c>
      <c r="AM118" s="32">
        <v>9.303683357590948</v>
      </c>
      <c r="AN118" s="32">
        <v>0.01975283924359116</v>
      </c>
      <c r="AO118" s="101">
        <v>0.000854112746765617</v>
      </c>
      <c r="AQ118" s="107">
        <v>0.260486</v>
      </c>
      <c r="AR118" s="32">
        <v>6.711772300000001</v>
      </c>
      <c r="AS118" s="32">
        <v>0.009535244906320493</v>
      </c>
      <c r="AT118" s="101">
        <v>0.0006694264239709922</v>
      </c>
      <c r="AW118" s="149">
        <f t="shared" si="22"/>
        <v>0.0002664444123908287</v>
      </c>
      <c r="AX118" s="149">
        <f t="shared" si="23"/>
        <v>0</v>
      </c>
      <c r="AY118" s="149">
        <f t="shared" si="24"/>
        <v>0.0017385497908501573</v>
      </c>
      <c r="AZ118" s="214">
        <f t="shared" si="25"/>
        <v>0.002591171910500809</v>
      </c>
      <c r="BA118" s="214">
        <f t="shared" si="26"/>
        <v>0</v>
      </c>
      <c r="BB118" s="214">
        <f t="shared" si="27"/>
        <v>0</v>
      </c>
      <c r="BC118" s="214">
        <f t="shared" si="28"/>
        <v>0.0010391332083242318</v>
      </c>
      <c r="BD118" s="214">
        <f t="shared" si="29"/>
        <v>0</v>
      </c>
      <c r="BE118" s="214">
        <f t="shared" si="30"/>
        <v>0.002591171910500809</v>
      </c>
      <c r="BF118" s="149">
        <f t="shared" si="31"/>
        <v>0.008226471232566836</v>
      </c>
      <c r="BH118" s="214">
        <f t="shared" si="32"/>
        <v>0.0002664444123908287</v>
      </c>
      <c r="BI118" s="217">
        <f t="shared" si="33"/>
        <v>0</v>
      </c>
      <c r="BJ118" s="217">
        <f t="shared" si="34"/>
        <v>0.004636132775600419</v>
      </c>
      <c r="BK118" s="212">
        <f t="shared" si="35"/>
        <v>0.002591171910500809</v>
      </c>
      <c r="BL118" s="217">
        <f t="shared" si="36"/>
        <v>0</v>
      </c>
      <c r="BM118" s="217">
        <f t="shared" si="37"/>
        <v>0</v>
      </c>
      <c r="BN118" s="217">
        <f t="shared" si="38"/>
        <v>0.0027710218888646184</v>
      </c>
      <c r="BO118" s="217">
        <f t="shared" si="39"/>
        <v>0</v>
      </c>
      <c r="BP118" s="212">
        <f t="shared" si="40"/>
        <v>0.002591171910500809</v>
      </c>
      <c r="BQ118" s="214">
        <f t="shared" si="41"/>
        <v>0.012855942897857485</v>
      </c>
      <c r="BR118" s="240"/>
    </row>
    <row r="119" spans="1:70" ht="15">
      <c r="A119" s="32">
        <v>71030</v>
      </c>
      <c r="B119" s="32" t="s">
        <v>294</v>
      </c>
      <c r="C119" s="32" t="s">
        <v>530</v>
      </c>
      <c r="D119" s="48">
        <v>9</v>
      </c>
      <c r="E119" s="48">
        <v>0</v>
      </c>
      <c r="F119" s="32" t="s">
        <v>9</v>
      </c>
      <c r="H119" s="49">
        <v>0.001337</v>
      </c>
      <c r="I119" s="50">
        <v>0.0008003408435276801</v>
      </c>
      <c r="J119" s="90">
        <v>0.59860945664</v>
      </c>
      <c r="K119" s="32">
        <v>80</v>
      </c>
      <c r="L119" s="32">
        <v>20.2</v>
      </c>
      <c r="M119" s="32">
        <v>640.3</v>
      </c>
      <c r="N119" s="32">
        <v>1</v>
      </c>
      <c r="O119" s="32">
        <f t="shared" si="21"/>
        <v>0.0008003408435276801</v>
      </c>
      <c r="P119" s="32">
        <v>163.3</v>
      </c>
      <c r="Q119" s="32">
        <v>136.3</v>
      </c>
      <c r="R119" s="32">
        <v>0</v>
      </c>
      <c r="S119" s="32">
        <v>53.2</v>
      </c>
      <c r="T119" s="32">
        <v>0.8</v>
      </c>
      <c r="U119" s="32">
        <v>219.9</v>
      </c>
      <c r="V119" s="32">
        <v>1652.2</v>
      </c>
      <c r="W119" s="32">
        <v>1</v>
      </c>
      <c r="X119" s="32">
        <v>16.7</v>
      </c>
      <c r="Y119" s="32">
        <v>0</v>
      </c>
      <c r="Z119" s="32">
        <v>132.3</v>
      </c>
      <c r="AA119" s="32">
        <v>31</v>
      </c>
      <c r="AB119" s="32">
        <v>0</v>
      </c>
      <c r="AC119" s="32">
        <v>136.3</v>
      </c>
      <c r="AD119" s="32">
        <v>2.8</v>
      </c>
      <c r="AE119" s="32">
        <v>1014.8</v>
      </c>
      <c r="AF119" s="32">
        <v>2646.8</v>
      </c>
      <c r="AG119" s="98">
        <v>2447.1</v>
      </c>
      <c r="AH119" s="32">
        <v>2667</v>
      </c>
      <c r="AI119" s="32">
        <v>993.9</v>
      </c>
      <c r="AJ119" s="32">
        <v>994.6</v>
      </c>
      <c r="AL119" s="99">
        <v>0.9781600062029436</v>
      </c>
      <c r="AM119" s="32">
        <v>319.9709314049695</v>
      </c>
      <c r="AN119" s="32">
        <v>0.679336788209552</v>
      </c>
      <c r="AO119" s="101">
        <v>0.00048100825336402784</v>
      </c>
      <c r="AQ119" s="107">
        <v>0.9627970000000002</v>
      </c>
      <c r="AR119" s="32">
        <v>447.4572261999999</v>
      </c>
      <c r="AS119" s="32">
        <v>0.6356911477643312</v>
      </c>
      <c r="AT119" s="101">
        <v>0.0008791080224753895</v>
      </c>
      <c r="AW119" s="149">
        <f t="shared" si="22"/>
        <v>0.0007372099577902167</v>
      </c>
      <c r="AX119" s="149">
        <f t="shared" si="23"/>
        <v>0.023368095840251273</v>
      </c>
      <c r="AY119" s="149">
        <f t="shared" si="24"/>
        <v>0.0059597220845120005</v>
      </c>
      <c r="AZ119" s="214">
        <f t="shared" si="25"/>
        <v>0.00497434243796072</v>
      </c>
      <c r="BA119" s="214">
        <f t="shared" si="26"/>
        <v>0</v>
      </c>
      <c r="BB119" s="214">
        <f t="shared" si="27"/>
        <v>0.06029793526044536</v>
      </c>
      <c r="BC119" s="214">
        <f t="shared" si="28"/>
        <v>0.004828360268101271</v>
      </c>
      <c r="BD119" s="214">
        <f t="shared" si="29"/>
        <v>0</v>
      </c>
      <c r="BE119" s="214">
        <f t="shared" si="30"/>
        <v>0.00497434243796072</v>
      </c>
      <c r="BF119" s="149">
        <f t="shared" si="31"/>
        <v>0.10514000828702155</v>
      </c>
      <c r="BH119" s="214">
        <f t="shared" si="32"/>
        <v>0.0007372099577902167</v>
      </c>
      <c r="BI119" s="217">
        <f t="shared" si="33"/>
        <v>0.04284150904046067</v>
      </c>
      <c r="BJ119" s="217">
        <f t="shared" si="34"/>
        <v>0.015892592225365335</v>
      </c>
      <c r="BK119" s="212">
        <f t="shared" si="35"/>
        <v>0.00497434243796072</v>
      </c>
      <c r="BL119" s="217">
        <f t="shared" si="36"/>
        <v>0</v>
      </c>
      <c r="BM119" s="217">
        <f t="shared" si="37"/>
        <v>0.06029793526044536</v>
      </c>
      <c r="BN119" s="217">
        <f t="shared" si="38"/>
        <v>0.01287562738160339</v>
      </c>
      <c r="BO119" s="217">
        <f t="shared" si="39"/>
        <v>0</v>
      </c>
      <c r="BP119" s="212">
        <f t="shared" si="40"/>
        <v>0.00497434243796072</v>
      </c>
      <c r="BQ119" s="214">
        <f t="shared" si="41"/>
        <v>0.1425935587415864</v>
      </c>
      <c r="BR119" s="240"/>
    </row>
    <row r="120" spans="1:70" ht="15">
      <c r="A120" s="32">
        <v>71031</v>
      </c>
      <c r="B120" s="32" t="s">
        <v>294</v>
      </c>
      <c r="C120" s="32" t="s">
        <v>530</v>
      </c>
      <c r="D120" s="48">
        <v>9</v>
      </c>
      <c r="E120" s="48">
        <v>0</v>
      </c>
      <c r="F120" s="32" t="s">
        <v>147</v>
      </c>
      <c r="H120" s="49">
        <v>0.003289</v>
      </c>
      <c r="I120" s="50">
        <v>0.00196882650288896</v>
      </c>
      <c r="J120" s="90">
        <v>0.59860945664</v>
      </c>
      <c r="K120" s="32">
        <v>80</v>
      </c>
      <c r="L120" s="32">
        <v>2.5</v>
      </c>
      <c r="M120" s="32">
        <v>48.7</v>
      </c>
      <c r="N120" s="32">
        <v>1</v>
      </c>
      <c r="O120" s="32">
        <f t="shared" si="21"/>
        <v>0.00196882650288896</v>
      </c>
      <c r="P120" s="32">
        <v>67.4</v>
      </c>
      <c r="Q120" s="32">
        <v>91.1</v>
      </c>
      <c r="R120" s="32">
        <v>0</v>
      </c>
      <c r="S120" s="32">
        <v>38</v>
      </c>
      <c r="T120" s="32">
        <v>8.3</v>
      </c>
      <c r="U120" s="32">
        <v>56.2</v>
      </c>
      <c r="V120" s="32">
        <v>168.3</v>
      </c>
      <c r="W120" s="32">
        <v>1</v>
      </c>
      <c r="X120" s="32">
        <v>2.5</v>
      </c>
      <c r="Y120" s="32">
        <v>0</v>
      </c>
      <c r="Z120" s="32">
        <v>47.8</v>
      </c>
      <c r="AA120" s="32">
        <v>19.5</v>
      </c>
      <c r="AB120" s="32">
        <v>0</v>
      </c>
      <c r="AC120" s="32">
        <v>91.1</v>
      </c>
      <c r="AD120" s="32">
        <v>6.8</v>
      </c>
      <c r="AE120" s="32">
        <v>256.6</v>
      </c>
      <c r="AF120" s="32">
        <v>422.5</v>
      </c>
      <c r="AG120" s="98">
        <v>368.8</v>
      </c>
      <c r="AH120" s="32">
        <v>425</v>
      </c>
      <c r="AI120" s="32">
        <v>253.5</v>
      </c>
      <c r="AJ120" s="32">
        <v>254.1</v>
      </c>
      <c r="AL120" s="99">
        <v>0.729386312497165</v>
      </c>
      <c r="AM120" s="32">
        <v>88.91948957231483</v>
      </c>
      <c r="AN120" s="32">
        <v>0.18878677569255883</v>
      </c>
      <c r="AO120" s="101">
        <v>0.0021278522650051788</v>
      </c>
      <c r="AQ120" s="107">
        <v>0.5696860000000001</v>
      </c>
      <c r="AR120" s="32">
        <v>67.78803119999999</v>
      </c>
      <c r="AS120" s="32">
        <v>0.09630473894492733</v>
      </c>
      <c r="AT120" s="101">
        <v>0.003108752198300306</v>
      </c>
      <c r="AW120" s="149">
        <f t="shared" si="22"/>
        <v>0.00022444622132934144</v>
      </c>
      <c r="AX120" s="149">
        <f t="shared" si="23"/>
        <v>0.0043722123914955715</v>
      </c>
      <c r="AY120" s="149">
        <f t="shared" si="24"/>
        <v>0.006051070127039046</v>
      </c>
      <c r="AZ120" s="214">
        <f t="shared" si="25"/>
        <v>0.008178820305241202</v>
      </c>
      <c r="BA120" s="214">
        <f t="shared" si="26"/>
        <v>0</v>
      </c>
      <c r="BB120" s="214">
        <f t="shared" si="27"/>
        <v>0.015109719619891267</v>
      </c>
      <c r="BC120" s="214">
        <f t="shared" si="28"/>
        <v>0.004291411751817008</v>
      </c>
      <c r="BD120" s="214">
        <f t="shared" si="29"/>
        <v>0</v>
      </c>
      <c r="BE120" s="214">
        <f t="shared" si="30"/>
        <v>0.008178820305241202</v>
      </c>
      <c r="BF120" s="149">
        <f t="shared" si="31"/>
        <v>0.046406500722054635</v>
      </c>
      <c r="BH120" s="214">
        <f t="shared" si="32"/>
        <v>0.00022444622132934144</v>
      </c>
      <c r="BI120" s="217">
        <f t="shared" si="33"/>
        <v>0.008015722717741881</v>
      </c>
      <c r="BJ120" s="217">
        <f t="shared" si="34"/>
        <v>0.016136187005437456</v>
      </c>
      <c r="BK120" s="212">
        <f t="shared" si="35"/>
        <v>0.008178820305241202</v>
      </c>
      <c r="BL120" s="217">
        <f t="shared" si="36"/>
        <v>0</v>
      </c>
      <c r="BM120" s="217">
        <f t="shared" si="37"/>
        <v>0.015109719619891267</v>
      </c>
      <c r="BN120" s="217">
        <f t="shared" si="38"/>
        <v>0.011443764671512022</v>
      </c>
      <c r="BO120" s="217">
        <f t="shared" si="39"/>
        <v>0</v>
      </c>
      <c r="BP120" s="212">
        <f t="shared" si="40"/>
        <v>0.008178820305241202</v>
      </c>
      <c r="BQ120" s="214">
        <f t="shared" si="41"/>
        <v>0.06728748084639437</v>
      </c>
      <c r="BR120" s="240"/>
    </row>
    <row r="121" spans="1:70" ht="15">
      <c r="A121" s="32">
        <v>71032</v>
      </c>
      <c r="B121" s="32" t="s">
        <v>294</v>
      </c>
      <c r="C121" s="32" t="s">
        <v>530</v>
      </c>
      <c r="D121" s="48">
        <v>9</v>
      </c>
      <c r="E121" s="48">
        <v>0</v>
      </c>
      <c r="F121" s="32" t="s">
        <v>9</v>
      </c>
      <c r="H121" s="49">
        <v>0.003289</v>
      </c>
      <c r="I121" s="50">
        <v>0.00196882650288896</v>
      </c>
      <c r="J121" s="90">
        <v>0.59860945664</v>
      </c>
      <c r="K121" s="32">
        <v>80</v>
      </c>
      <c r="L121" s="32">
        <v>7.2</v>
      </c>
      <c r="M121" s="32">
        <v>44.9</v>
      </c>
      <c r="N121" s="32">
        <v>1</v>
      </c>
      <c r="O121" s="32">
        <f t="shared" si="21"/>
        <v>0.00196882650288896</v>
      </c>
      <c r="P121" s="32">
        <v>83.6</v>
      </c>
      <c r="Q121" s="32">
        <v>38.6</v>
      </c>
      <c r="R121" s="32">
        <v>0</v>
      </c>
      <c r="S121" s="32">
        <v>21.4</v>
      </c>
      <c r="T121" s="32">
        <v>21.2</v>
      </c>
      <c r="U121" s="32">
        <v>42.3</v>
      </c>
      <c r="V121" s="32">
        <v>519.8</v>
      </c>
      <c r="W121" s="32">
        <v>1</v>
      </c>
      <c r="X121" s="32">
        <v>7.2</v>
      </c>
      <c r="Y121" s="32">
        <v>0</v>
      </c>
      <c r="Z121" s="32">
        <v>62.2</v>
      </c>
      <c r="AA121" s="32">
        <v>21.2</v>
      </c>
      <c r="AB121" s="32">
        <v>0</v>
      </c>
      <c r="AC121" s="32">
        <v>38.3</v>
      </c>
      <c r="AD121" s="32">
        <v>1.8</v>
      </c>
      <c r="AE121" s="32">
        <v>217.3</v>
      </c>
      <c r="AF121" s="32">
        <v>730</v>
      </c>
      <c r="AG121" s="98">
        <v>694.9</v>
      </c>
      <c r="AH121" s="32">
        <v>737.2</v>
      </c>
      <c r="AI121" s="32">
        <v>209.7</v>
      </c>
      <c r="AJ121" s="32">
        <v>210.1</v>
      </c>
      <c r="AL121" s="99">
        <v>0.8386364616044285</v>
      </c>
      <c r="AM121" s="32">
        <v>143.84230399677148</v>
      </c>
      <c r="AN121" s="32">
        <v>0.3053945193607393</v>
      </c>
      <c r="AO121" s="101">
        <v>0.002101564349811278</v>
      </c>
      <c r="AQ121" s="107">
        <v>0.731211</v>
      </c>
      <c r="AR121" s="32">
        <v>152.89522929999995</v>
      </c>
      <c r="AS121" s="32">
        <v>0.2172143796331601</v>
      </c>
      <c r="AT121" s="101">
        <v>0.003380931594728664</v>
      </c>
      <c r="AW121" s="149">
        <f t="shared" si="22"/>
        <v>0.0006464051174285034</v>
      </c>
      <c r="AX121" s="149">
        <f t="shared" si="23"/>
        <v>0.004031054135074972</v>
      </c>
      <c r="AY121" s="149">
        <f t="shared" si="24"/>
        <v>0.007505481641253178</v>
      </c>
      <c r="AZ121" s="214">
        <f t="shared" si="25"/>
        <v>0.0034654496573250323</v>
      </c>
      <c r="BA121" s="214">
        <f t="shared" si="26"/>
        <v>0</v>
      </c>
      <c r="BB121" s="214">
        <f t="shared" si="27"/>
        <v>0.04666685833879667</v>
      </c>
      <c r="BC121" s="214">
        <f t="shared" si="28"/>
        <v>0.005584221986674015</v>
      </c>
      <c r="BD121" s="214">
        <f t="shared" si="29"/>
        <v>0</v>
      </c>
      <c r="BE121" s="214">
        <f t="shared" si="30"/>
        <v>0.003438516110765511</v>
      </c>
      <c r="BF121" s="149">
        <f t="shared" si="31"/>
        <v>0.07133798698731789</v>
      </c>
      <c r="BH121" s="214">
        <f t="shared" si="32"/>
        <v>0.0006464051174285034</v>
      </c>
      <c r="BI121" s="217">
        <f t="shared" si="33"/>
        <v>0.007390265914304117</v>
      </c>
      <c r="BJ121" s="217">
        <f t="shared" si="34"/>
        <v>0.020014617710008478</v>
      </c>
      <c r="BK121" s="212">
        <f t="shared" si="35"/>
        <v>0.0034654496573250323</v>
      </c>
      <c r="BL121" s="217">
        <f t="shared" si="36"/>
        <v>0</v>
      </c>
      <c r="BM121" s="217">
        <f t="shared" si="37"/>
        <v>0.04666685833879667</v>
      </c>
      <c r="BN121" s="217">
        <f t="shared" si="38"/>
        <v>0.014891258631130708</v>
      </c>
      <c r="BO121" s="217">
        <f t="shared" si="39"/>
        <v>0</v>
      </c>
      <c r="BP121" s="212">
        <f t="shared" si="40"/>
        <v>0.003438516110765511</v>
      </c>
      <c r="BQ121" s="214">
        <f t="shared" si="41"/>
        <v>0.09651337147975901</v>
      </c>
      <c r="BR121" s="240"/>
    </row>
    <row r="122" spans="1:70" ht="15">
      <c r="A122" s="32">
        <v>71033</v>
      </c>
      <c r="B122" s="32" t="s">
        <v>294</v>
      </c>
      <c r="C122" s="32" t="s">
        <v>530</v>
      </c>
      <c r="D122" s="48">
        <v>9</v>
      </c>
      <c r="E122" s="48">
        <v>0</v>
      </c>
      <c r="F122" s="32" t="s">
        <v>9</v>
      </c>
      <c r="H122" s="49">
        <v>0.001337</v>
      </c>
      <c r="I122" s="50">
        <v>0.0008003408435276801</v>
      </c>
      <c r="J122" s="90">
        <v>0.59860945664</v>
      </c>
      <c r="K122" s="32">
        <v>80</v>
      </c>
      <c r="L122" s="32">
        <v>0</v>
      </c>
      <c r="M122" s="32">
        <v>47.9</v>
      </c>
      <c r="N122" s="32">
        <v>1</v>
      </c>
      <c r="O122" s="32">
        <f t="shared" si="21"/>
        <v>0.0008003408435276801</v>
      </c>
      <c r="P122" s="32">
        <v>21</v>
      </c>
      <c r="Q122" s="32">
        <v>0</v>
      </c>
      <c r="R122" s="32">
        <v>0</v>
      </c>
      <c r="S122" s="32">
        <v>2.8</v>
      </c>
      <c r="T122" s="32">
        <v>0</v>
      </c>
      <c r="U122" s="32">
        <v>15.9</v>
      </c>
      <c r="V122" s="32">
        <v>460.8</v>
      </c>
      <c r="W122" s="32">
        <v>1</v>
      </c>
      <c r="X122" s="32">
        <v>0</v>
      </c>
      <c r="Y122" s="32">
        <v>0</v>
      </c>
      <c r="Z122" s="32">
        <v>13.3</v>
      </c>
      <c r="AA122" s="32">
        <v>7.5</v>
      </c>
      <c r="AB122" s="32">
        <v>0</v>
      </c>
      <c r="AC122" s="32">
        <v>0</v>
      </c>
      <c r="AD122" s="32">
        <v>0</v>
      </c>
      <c r="AE122" s="32">
        <v>71.9</v>
      </c>
      <c r="AF122" s="32">
        <v>532.9</v>
      </c>
      <c r="AG122" s="98">
        <v>517</v>
      </c>
      <c r="AH122" s="32">
        <v>532.9</v>
      </c>
      <c r="AI122" s="32">
        <v>71.7</v>
      </c>
      <c r="AJ122" s="32">
        <v>71.9</v>
      </c>
      <c r="AL122" s="99">
        <v>0.7955799198793055</v>
      </c>
      <c r="AM122" s="32">
        <v>117.43260516234325</v>
      </c>
      <c r="AN122" s="32">
        <v>0.24932355096062864</v>
      </c>
      <c r="AO122" s="101">
        <v>0.0008744451174854161</v>
      </c>
      <c r="AQ122" s="107">
        <v>0.6481989999999999</v>
      </c>
      <c r="AR122" s="32">
        <v>101.86813709999998</v>
      </c>
      <c r="AS122" s="32">
        <v>0.14472148219318054</v>
      </c>
      <c r="AT122" s="101">
        <v>0.0013458242630342682</v>
      </c>
      <c r="AW122" s="149">
        <f t="shared" si="22"/>
        <v>0</v>
      </c>
      <c r="AX122" s="149">
        <f t="shared" si="23"/>
        <v>0.0017481364840668998</v>
      </c>
      <c r="AY122" s="149">
        <f t="shared" si="24"/>
        <v>0.0007664063917621066</v>
      </c>
      <c r="AZ122" s="214">
        <f t="shared" si="25"/>
        <v>0</v>
      </c>
      <c r="BA122" s="214">
        <f t="shared" si="26"/>
        <v>0</v>
      </c>
      <c r="BB122" s="214">
        <f t="shared" si="27"/>
        <v>0.01681714596780851</v>
      </c>
      <c r="BC122" s="214">
        <f t="shared" si="28"/>
        <v>0.00048539071478266745</v>
      </c>
      <c r="BD122" s="214">
        <f t="shared" si="29"/>
        <v>0</v>
      </c>
      <c r="BE122" s="214">
        <f t="shared" si="30"/>
        <v>0</v>
      </c>
      <c r="BF122" s="149">
        <f t="shared" si="31"/>
        <v>0.01981707955842018</v>
      </c>
      <c r="BH122" s="214">
        <f t="shared" si="32"/>
        <v>0</v>
      </c>
      <c r="BI122" s="217">
        <f t="shared" si="33"/>
        <v>0.003204916887455983</v>
      </c>
      <c r="BJ122" s="217">
        <f t="shared" si="34"/>
        <v>0.0020437503780322843</v>
      </c>
      <c r="BK122" s="212">
        <f t="shared" si="35"/>
        <v>0</v>
      </c>
      <c r="BL122" s="217">
        <f t="shared" si="36"/>
        <v>0</v>
      </c>
      <c r="BM122" s="217">
        <f t="shared" si="37"/>
        <v>0.01681714596780851</v>
      </c>
      <c r="BN122" s="217">
        <f t="shared" si="38"/>
        <v>0.0012943752394204467</v>
      </c>
      <c r="BO122" s="217">
        <f t="shared" si="39"/>
        <v>0</v>
      </c>
      <c r="BP122" s="212">
        <f t="shared" si="40"/>
        <v>0</v>
      </c>
      <c r="BQ122" s="214">
        <f t="shared" si="41"/>
        <v>0.02336018847271722</v>
      </c>
      <c r="BR122" s="240"/>
    </row>
    <row r="123" spans="1:70" ht="15">
      <c r="A123" s="32">
        <v>71035</v>
      </c>
      <c r="B123" s="32" t="s">
        <v>294</v>
      </c>
      <c r="C123" s="32" t="s">
        <v>530</v>
      </c>
      <c r="D123" s="48">
        <v>9</v>
      </c>
      <c r="E123" s="48">
        <v>0</v>
      </c>
      <c r="F123" s="32" t="s">
        <v>147</v>
      </c>
      <c r="H123" s="49">
        <v>0.007628</v>
      </c>
      <c r="I123" s="50">
        <v>0.00456619293524992</v>
      </c>
      <c r="J123" s="90">
        <v>0.59860945664</v>
      </c>
      <c r="K123" s="32">
        <v>80</v>
      </c>
      <c r="L123" s="32">
        <v>36.8</v>
      </c>
      <c r="M123" s="32">
        <v>198.6</v>
      </c>
      <c r="N123" s="32">
        <v>1</v>
      </c>
      <c r="O123" s="32">
        <f t="shared" si="21"/>
        <v>0.00456619293524992</v>
      </c>
      <c r="P123" s="32">
        <v>106.9</v>
      </c>
      <c r="Q123" s="32">
        <v>150.9</v>
      </c>
      <c r="R123" s="32">
        <v>0</v>
      </c>
      <c r="S123" s="32">
        <v>49.7</v>
      </c>
      <c r="T123" s="32">
        <v>15.3</v>
      </c>
      <c r="U123" s="32">
        <v>45.3</v>
      </c>
      <c r="V123" s="32">
        <v>873.5</v>
      </c>
      <c r="W123" s="32">
        <v>1</v>
      </c>
      <c r="X123" s="32">
        <v>7.7</v>
      </c>
      <c r="Y123" s="32">
        <v>0</v>
      </c>
      <c r="Z123" s="32">
        <v>85</v>
      </c>
      <c r="AA123" s="32">
        <v>21.9</v>
      </c>
      <c r="AB123" s="32">
        <v>0</v>
      </c>
      <c r="AC123" s="32">
        <v>150.9</v>
      </c>
      <c r="AD123" s="32">
        <v>7.3</v>
      </c>
      <c r="AE123" s="32">
        <v>558.7</v>
      </c>
      <c r="AF123" s="32">
        <v>1395.6</v>
      </c>
      <c r="AG123" s="98">
        <v>1387</v>
      </c>
      <c r="AH123" s="32">
        <v>1432.4</v>
      </c>
      <c r="AI123" s="32">
        <v>521.4</v>
      </c>
      <c r="AJ123" s="32">
        <v>521.9</v>
      </c>
      <c r="AL123" s="99">
        <v>0.9369119335558184</v>
      </c>
      <c r="AM123" s="32">
        <v>240.25525671744523</v>
      </c>
      <c r="AN123" s="32">
        <v>0.5100908189760507</v>
      </c>
      <c r="AO123" s="101">
        <v>0.00393844375590296</v>
      </c>
      <c r="AQ123" s="107">
        <v>0.8930990000000003</v>
      </c>
      <c r="AR123" s="32">
        <v>312.7372693999999</v>
      </c>
      <c r="AS123" s="32">
        <v>0.4442979174163772</v>
      </c>
      <c r="AT123" s="101">
        <v>0.006903377791661007</v>
      </c>
      <c r="AW123" s="149">
        <f t="shared" si="22"/>
        <v>0.007662437040784184</v>
      </c>
      <c r="AX123" s="149">
        <f t="shared" si="23"/>
        <v>0.04135217381249291</v>
      </c>
      <c r="AY123" s="149">
        <f t="shared" si="24"/>
        <v>0.02225854672988667</v>
      </c>
      <c r="AZ123" s="214">
        <f t="shared" si="25"/>
        <v>0.03142015623517211</v>
      </c>
      <c r="BA123" s="214">
        <f t="shared" si="26"/>
        <v>0</v>
      </c>
      <c r="BB123" s="214">
        <f t="shared" si="27"/>
        <v>0.1818787705197007</v>
      </c>
      <c r="BC123" s="214">
        <f t="shared" si="28"/>
        <v>0.01769856381702869</v>
      </c>
      <c r="BD123" s="214">
        <f t="shared" si="29"/>
        <v>0</v>
      </c>
      <c r="BE123" s="214">
        <f t="shared" si="30"/>
        <v>0.03142015623517211</v>
      </c>
      <c r="BF123" s="149">
        <f t="shared" si="31"/>
        <v>0.33369080439023735</v>
      </c>
      <c r="BH123" s="214">
        <f t="shared" si="32"/>
        <v>0.007662437040784184</v>
      </c>
      <c r="BI123" s="217">
        <f t="shared" si="33"/>
        <v>0.07581231865623701</v>
      </c>
      <c r="BJ123" s="217">
        <f t="shared" si="34"/>
        <v>0.05935612461303112</v>
      </c>
      <c r="BK123" s="212">
        <f t="shared" si="35"/>
        <v>0.03142015623517211</v>
      </c>
      <c r="BL123" s="217">
        <f t="shared" si="36"/>
        <v>0</v>
      </c>
      <c r="BM123" s="217">
        <f t="shared" si="37"/>
        <v>0.1818787705197007</v>
      </c>
      <c r="BN123" s="217">
        <f t="shared" si="38"/>
        <v>0.047196170178743176</v>
      </c>
      <c r="BO123" s="217">
        <f t="shared" si="39"/>
        <v>0</v>
      </c>
      <c r="BP123" s="212">
        <f t="shared" si="40"/>
        <v>0.03142015623517211</v>
      </c>
      <c r="BQ123" s="214">
        <f t="shared" si="41"/>
        <v>0.4347461334788404</v>
      </c>
      <c r="BR123" s="240"/>
    </row>
    <row r="124" spans="1:70" ht="15">
      <c r="A124" s="32">
        <v>71038</v>
      </c>
      <c r="B124" s="32" t="s">
        <v>294</v>
      </c>
      <c r="C124" s="32" t="s">
        <v>530</v>
      </c>
      <c r="D124" s="48">
        <v>9</v>
      </c>
      <c r="E124" s="48">
        <v>0</v>
      </c>
      <c r="F124" s="32" t="s">
        <v>147</v>
      </c>
      <c r="H124" s="49">
        <v>0.001337</v>
      </c>
      <c r="I124" s="50">
        <v>0.00040199012451598006</v>
      </c>
      <c r="J124" s="90">
        <v>0.30066576254000005</v>
      </c>
      <c r="K124" s="32">
        <v>80</v>
      </c>
      <c r="L124" s="32">
        <v>0.6</v>
      </c>
      <c r="M124" s="32">
        <v>29.9</v>
      </c>
      <c r="N124" s="32">
        <v>1</v>
      </c>
      <c r="O124" s="32">
        <f t="shared" si="21"/>
        <v>0.00040199012451598006</v>
      </c>
      <c r="P124" s="32">
        <v>60.3</v>
      </c>
      <c r="Q124" s="32">
        <v>70.2</v>
      </c>
      <c r="R124" s="32">
        <v>0</v>
      </c>
      <c r="S124" s="32">
        <v>15.9</v>
      </c>
      <c r="T124" s="32">
        <v>5.5</v>
      </c>
      <c r="U124" s="32">
        <v>25.1</v>
      </c>
      <c r="V124" s="32">
        <v>0</v>
      </c>
      <c r="W124" s="32">
        <v>0</v>
      </c>
      <c r="X124" s="32">
        <v>0.6</v>
      </c>
      <c r="Y124" s="32">
        <v>0</v>
      </c>
      <c r="Z124" s="32">
        <v>45.1</v>
      </c>
      <c r="AA124" s="32">
        <v>15.2</v>
      </c>
      <c r="AB124" s="32">
        <v>0</v>
      </c>
      <c r="AC124" s="32">
        <v>70.2</v>
      </c>
      <c r="AD124" s="32">
        <v>2.8</v>
      </c>
      <c r="AE124" s="32">
        <v>183</v>
      </c>
      <c r="AF124" s="32">
        <v>182.2</v>
      </c>
      <c r="AG124" s="98">
        <v>157.7</v>
      </c>
      <c r="AH124" s="32">
        <v>182.8</v>
      </c>
      <c r="AI124" s="32">
        <v>181.8</v>
      </c>
      <c r="AJ124" s="32">
        <v>182.4</v>
      </c>
      <c r="AL124" s="99">
        <v>0.4244077760268508</v>
      </c>
      <c r="AM124" s="32">
        <v>21.413416540446722</v>
      </c>
      <c r="AN124" s="32">
        <v>0.045463259907098055</v>
      </c>
      <c r="AO124" s="101">
        <v>0.0003045564153377217</v>
      </c>
      <c r="AQ124" s="107">
        <v>0.34552299999999997</v>
      </c>
      <c r="AR124" s="32">
        <v>15.644968400000002</v>
      </c>
      <c r="AS124" s="32">
        <v>0.022226410339582746</v>
      </c>
      <c r="AT124" s="101">
        <v>0.0008631079994179852</v>
      </c>
      <c r="AW124" s="149">
        <f t="shared" si="22"/>
        <v>1.0998449806757214E-05</v>
      </c>
      <c r="AX124" s="149">
        <f t="shared" si="23"/>
        <v>0.0005480894153700679</v>
      </c>
      <c r="AY124" s="149">
        <f t="shared" si="24"/>
        <v>0.0011053442055790998</v>
      </c>
      <c r="AZ124" s="214">
        <f t="shared" si="25"/>
        <v>0.001286818627390594</v>
      </c>
      <c r="BA124" s="214">
        <f t="shared" si="26"/>
        <v>0</v>
      </c>
      <c r="BB124" s="214">
        <f t="shared" si="27"/>
        <v>0</v>
      </c>
      <c r="BC124" s="214">
        <f t="shared" si="28"/>
        <v>0.0008267168104745838</v>
      </c>
      <c r="BD124" s="214">
        <f t="shared" si="29"/>
        <v>0</v>
      </c>
      <c r="BE124" s="214">
        <f t="shared" si="30"/>
        <v>0.001286818627390594</v>
      </c>
      <c r="BF124" s="149">
        <f t="shared" si="31"/>
        <v>0.005064786136011697</v>
      </c>
      <c r="BH124" s="214">
        <f t="shared" si="32"/>
        <v>1.0998449806757214E-05</v>
      </c>
      <c r="BI124" s="217">
        <f t="shared" si="33"/>
        <v>0.0010048305948451243</v>
      </c>
      <c r="BJ124" s="217">
        <f t="shared" si="34"/>
        <v>0.0029475845482109333</v>
      </c>
      <c r="BK124" s="212">
        <f t="shared" si="35"/>
        <v>0.001286818627390594</v>
      </c>
      <c r="BL124" s="217">
        <f t="shared" si="36"/>
        <v>0</v>
      </c>
      <c r="BM124" s="217">
        <f t="shared" si="37"/>
        <v>0</v>
      </c>
      <c r="BN124" s="217">
        <f t="shared" si="38"/>
        <v>0.0022045781612655573</v>
      </c>
      <c r="BO124" s="217">
        <f t="shared" si="39"/>
        <v>0</v>
      </c>
      <c r="BP124" s="212">
        <f t="shared" si="40"/>
        <v>0.001286818627390594</v>
      </c>
      <c r="BQ124" s="214">
        <f t="shared" si="41"/>
        <v>0.008741629008909561</v>
      </c>
      <c r="BR124" s="240"/>
    </row>
    <row r="125" spans="1:70" ht="15">
      <c r="A125" s="32">
        <v>72003</v>
      </c>
      <c r="B125" s="32" t="s">
        <v>531</v>
      </c>
      <c r="C125" s="32" t="s">
        <v>530</v>
      </c>
      <c r="D125" s="48">
        <v>9</v>
      </c>
      <c r="E125" s="48">
        <v>0</v>
      </c>
      <c r="F125" s="32" t="s">
        <v>147</v>
      </c>
      <c r="H125" s="49">
        <v>0.002123</v>
      </c>
      <c r="I125" s="50">
        <v>0.00127084787644672</v>
      </c>
      <c r="J125" s="90">
        <v>0.59860945664</v>
      </c>
      <c r="K125" s="32">
        <v>80</v>
      </c>
      <c r="L125" s="32">
        <v>0</v>
      </c>
      <c r="M125" s="32">
        <v>277.6</v>
      </c>
      <c r="N125" s="32">
        <v>1</v>
      </c>
      <c r="O125" s="32">
        <f t="shared" si="21"/>
        <v>0.00127084787644672</v>
      </c>
      <c r="P125" s="32">
        <v>58</v>
      </c>
      <c r="Q125" s="32">
        <v>57.8</v>
      </c>
      <c r="R125" s="32">
        <v>0</v>
      </c>
      <c r="S125" s="32">
        <v>38.1</v>
      </c>
      <c r="T125" s="32">
        <v>12.2</v>
      </c>
      <c r="U125" s="32">
        <v>47.5</v>
      </c>
      <c r="V125" s="32">
        <v>591.8</v>
      </c>
      <c r="W125" s="32">
        <v>1</v>
      </c>
      <c r="X125" s="32">
        <v>0</v>
      </c>
      <c r="Y125" s="32">
        <v>0</v>
      </c>
      <c r="Z125" s="32">
        <v>40.3</v>
      </c>
      <c r="AA125" s="32">
        <v>17.7</v>
      </c>
      <c r="AB125" s="32">
        <v>0</v>
      </c>
      <c r="AC125" s="32">
        <v>57.8</v>
      </c>
      <c r="AD125" s="32">
        <v>1.7</v>
      </c>
      <c r="AE125" s="32">
        <v>444.3</v>
      </c>
      <c r="AF125" s="32">
        <v>1036.2</v>
      </c>
      <c r="AG125" s="98">
        <v>988.7</v>
      </c>
      <c r="AH125" s="32">
        <v>1036.2</v>
      </c>
      <c r="AI125" s="32">
        <v>443.7</v>
      </c>
      <c r="AJ125" s="32">
        <v>444.3</v>
      </c>
      <c r="AL125" s="99">
        <v>0.8875146175629778</v>
      </c>
      <c r="AM125" s="32">
        <v>183.69454716510597</v>
      </c>
      <c r="AN125" s="32">
        <v>0.39000562686993206</v>
      </c>
      <c r="AO125" s="101">
        <v>0.0012662916418232442</v>
      </c>
      <c r="AQ125" s="107">
        <v>0.8107460000000004</v>
      </c>
      <c r="AR125" s="32">
        <v>218.36065399999984</v>
      </c>
      <c r="AS125" s="32">
        <v>0.3102194503520791</v>
      </c>
      <c r="AT125" s="101">
        <v>0.00212705940906244</v>
      </c>
      <c r="AW125" s="149">
        <f t="shared" si="22"/>
        <v>0</v>
      </c>
      <c r="AX125" s="149">
        <f t="shared" si="23"/>
        <v>0.016087104094873392</v>
      </c>
      <c r="AY125" s="149">
        <f t="shared" si="24"/>
        <v>0.003361138463626285</v>
      </c>
      <c r="AZ125" s="214">
        <f t="shared" si="25"/>
        <v>0.0033495483309930905</v>
      </c>
      <c r="BA125" s="214">
        <f t="shared" si="26"/>
        <v>0</v>
      </c>
      <c r="BB125" s="214">
        <f t="shared" si="27"/>
        <v>0.0342952024616213</v>
      </c>
      <c r="BC125" s="214">
        <f t="shared" si="28"/>
        <v>0.002335411725588608</v>
      </c>
      <c r="BD125" s="214">
        <f t="shared" si="29"/>
        <v>0</v>
      </c>
      <c r="BE125" s="214">
        <f t="shared" si="30"/>
        <v>0.0033495483309930905</v>
      </c>
      <c r="BF125" s="149">
        <f t="shared" si="31"/>
        <v>0.06277795340769576</v>
      </c>
      <c r="BH125" s="214">
        <f t="shared" si="32"/>
        <v>0</v>
      </c>
      <c r="BI125" s="217">
        <f t="shared" si="33"/>
        <v>0.02949302417393455</v>
      </c>
      <c r="BJ125" s="217">
        <f t="shared" si="34"/>
        <v>0.008963035903003427</v>
      </c>
      <c r="BK125" s="212">
        <f t="shared" si="35"/>
        <v>0.0033495483309930905</v>
      </c>
      <c r="BL125" s="217">
        <f t="shared" si="36"/>
        <v>0</v>
      </c>
      <c r="BM125" s="217">
        <f t="shared" si="37"/>
        <v>0.0342952024616213</v>
      </c>
      <c r="BN125" s="217">
        <f t="shared" si="38"/>
        <v>0.0062277646015696225</v>
      </c>
      <c r="BO125" s="217">
        <f t="shared" si="39"/>
        <v>0</v>
      </c>
      <c r="BP125" s="212">
        <f t="shared" si="40"/>
        <v>0.0033495483309930905</v>
      </c>
      <c r="BQ125" s="214">
        <f t="shared" si="41"/>
        <v>0.08567812380211508</v>
      </c>
      <c r="BR125" s="240"/>
    </row>
    <row r="126" spans="1:70" ht="15">
      <c r="A126" s="32">
        <v>72007</v>
      </c>
      <c r="B126" s="32" t="s">
        <v>531</v>
      </c>
      <c r="C126" s="32" t="s">
        <v>530</v>
      </c>
      <c r="D126" s="48">
        <v>9</v>
      </c>
      <c r="E126" s="48">
        <v>0</v>
      </c>
      <c r="F126" s="32" t="s">
        <v>147</v>
      </c>
      <c r="H126" s="49">
        <v>0.002123</v>
      </c>
      <c r="I126" s="50">
        <v>0.00127084787644672</v>
      </c>
      <c r="J126" s="90">
        <v>0.59860945664</v>
      </c>
      <c r="K126" s="32">
        <v>80</v>
      </c>
      <c r="L126" s="32">
        <v>17.9</v>
      </c>
      <c r="M126" s="32">
        <v>314.1</v>
      </c>
      <c r="N126" s="32">
        <v>1</v>
      </c>
      <c r="O126" s="32">
        <f t="shared" si="21"/>
        <v>0.00127084787644672</v>
      </c>
      <c r="P126" s="32">
        <v>100.6</v>
      </c>
      <c r="Q126" s="32">
        <v>28.4</v>
      </c>
      <c r="R126" s="32">
        <v>0</v>
      </c>
      <c r="S126" s="32">
        <v>32.6</v>
      </c>
      <c r="T126" s="32">
        <v>3.7</v>
      </c>
      <c r="U126" s="32">
        <v>99.2</v>
      </c>
      <c r="V126" s="32">
        <v>89.3</v>
      </c>
      <c r="W126" s="32">
        <v>1</v>
      </c>
      <c r="X126" s="32">
        <v>0</v>
      </c>
      <c r="Y126" s="32">
        <v>0</v>
      </c>
      <c r="Z126" s="32">
        <v>59.9</v>
      </c>
      <c r="AA126" s="32">
        <v>40.5</v>
      </c>
      <c r="AB126" s="32">
        <v>0</v>
      </c>
      <c r="AC126" s="32">
        <v>28.4</v>
      </c>
      <c r="AD126" s="32">
        <v>12.6</v>
      </c>
      <c r="AE126" s="32">
        <v>497.9</v>
      </c>
      <c r="AF126" s="32">
        <v>569.4</v>
      </c>
      <c r="AG126" s="98">
        <v>488</v>
      </c>
      <c r="AH126" s="32">
        <v>587.3</v>
      </c>
      <c r="AI126" s="32">
        <v>479.4</v>
      </c>
      <c r="AJ126" s="32">
        <v>480</v>
      </c>
      <c r="AL126" s="99">
        <v>0.781686033358853</v>
      </c>
      <c r="AM126" s="32">
        <v>110.42258693158827</v>
      </c>
      <c r="AN126" s="32">
        <v>0.2344404387689643</v>
      </c>
      <c r="AO126" s="101">
        <v>0.0013909900791103163</v>
      </c>
      <c r="AQ126" s="107">
        <v>0.6333469999999999</v>
      </c>
      <c r="AR126" s="32">
        <v>94.42536559999998</v>
      </c>
      <c r="AS126" s="32">
        <v>0.13414772523866011</v>
      </c>
      <c r="AT126" s="101">
        <v>0.002118217735673857</v>
      </c>
      <c r="AW126" s="149">
        <f t="shared" si="22"/>
        <v>0.0010373168706708706</v>
      </c>
      <c r="AX126" s="149">
        <f t="shared" si="23"/>
        <v>0.018202303300431315</v>
      </c>
      <c r="AY126" s="149">
        <f t="shared" si="24"/>
        <v>0.005829836714496625</v>
      </c>
      <c r="AZ126" s="214">
        <f t="shared" si="25"/>
        <v>0.00164579883391356</v>
      </c>
      <c r="BA126" s="214">
        <f t="shared" si="26"/>
        <v>0</v>
      </c>
      <c r="BB126" s="214">
        <f t="shared" si="27"/>
        <v>0.005174994220721159</v>
      </c>
      <c r="BC126" s="214">
        <f t="shared" si="28"/>
        <v>0.003471244723641629</v>
      </c>
      <c r="BD126" s="214">
        <f t="shared" si="29"/>
        <v>0</v>
      </c>
      <c r="BE126" s="214">
        <f t="shared" si="30"/>
        <v>0.00164579883391356</v>
      </c>
      <c r="BF126" s="149">
        <f t="shared" si="31"/>
        <v>0.037007293497788724</v>
      </c>
      <c r="BH126" s="214">
        <f t="shared" si="32"/>
        <v>0.0010373168706708706</v>
      </c>
      <c r="BI126" s="217">
        <f t="shared" si="33"/>
        <v>0.033370889384124074</v>
      </c>
      <c r="BJ126" s="217">
        <f t="shared" si="34"/>
        <v>0.015546231238657667</v>
      </c>
      <c r="BK126" s="212">
        <f t="shared" si="35"/>
        <v>0.00164579883391356</v>
      </c>
      <c r="BL126" s="217">
        <f t="shared" si="36"/>
        <v>0</v>
      </c>
      <c r="BM126" s="217">
        <f t="shared" si="37"/>
        <v>0.005174994220721159</v>
      </c>
      <c r="BN126" s="217">
        <f t="shared" si="38"/>
        <v>0.009256652596377677</v>
      </c>
      <c r="BO126" s="217">
        <f t="shared" si="39"/>
        <v>0</v>
      </c>
      <c r="BP126" s="212">
        <f t="shared" si="40"/>
        <v>0.00164579883391356</v>
      </c>
      <c r="BQ126" s="214">
        <f t="shared" si="41"/>
        <v>0.06767768197837856</v>
      </c>
      <c r="BR126" s="240"/>
    </row>
    <row r="127" spans="1:70" ht="15">
      <c r="A127" s="32">
        <v>72008</v>
      </c>
      <c r="B127" s="32" t="s">
        <v>531</v>
      </c>
      <c r="C127" s="32" t="s">
        <v>530</v>
      </c>
      <c r="D127" s="48">
        <v>9</v>
      </c>
      <c r="E127" s="48">
        <v>0</v>
      </c>
      <c r="F127" s="32" t="s">
        <v>9</v>
      </c>
      <c r="H127" s="49">
        <v>0.002123</v>
      </c>
      <c r="I127" s="50">
        <v>0.00231953200862812</v>
      </c>
      <c r="J127" s="90">
        <v>1.0925727784400001</v>
      </c>
      <c r="K127" s="32">
        <v>80</v>
      </c>
      <c r="L127" s="32">
        <v>0</v>
      </c>
      <c r="M127" s="32">
        <v>0</v>
      </c>
      <c r="N127" s="32">
        <v>0</v>
      </c>
      <c r="O127" s="32">
        <f t="shared" si="21"/>
        <v>0</v>
      </c>
      <c r="P127" s="32">
        <v>37.9</v>
      </c>
      <c r="Q127" s="32">
        <v>3.2</v>
      </c>
      <c r="R127" s="32">
        <v>0</v>
      </c>
      <c r="S127" s="32">
        <v>9.7</v>
      </c>
      <c r="T127" s="32">
        <v>8.3</v>
      </c>
      <c r="U127" s="32">
        <v>9.8</v>
      </c>
      <c r="V127" s="32">
        <v>0</v>
      </c>
      <c r="W127" s="32">
        <v>0</v>
      </c>
      <c r="X127" s="32">
        <v>0</v>
      </c>
      <c r="Y127" s="32">
        <v>0</v>
      </c>
      <c r="Z127" s="32">
        <v>30.4</v>
      </c>
      <c r="AA127" s="32">
        <v>7.5</v>
      </c>
      <c r="AB127" s="32">
        <v>0</v>
      </c>
      <c r="AC127" s="32">
        <v>3.2</v>
      </c>
      <c r="AD127" s="32">
        <v>2.1</v>
      </c>
      <c r="AE127" s="32">
        <v>59.5</v>
      </c>
      <c r="AF127" s="32">
        <v>59.5</v>
      </c>
      <c r="AG127" s="98">
        <v>49.7</v>
      </c>
      <c r="AH127" s="32">
        <v>59.5</v>
      </c>
      <c r="AI127" s="32">
        <v>59.1</v>
      </c>
      <c r="AJ127" s="32">
        <v>59.5</v>
      </c>
      <c r="AL127" s="99">
        <v>0.21705040437241227</v>
      </c>
      <c r="AM127" s="32">
        <v>3.7178915363355167</v>
      </c>
      <c r="AN127" s="32">
        <v>0.007893531090825896</v>
      </c>
      <c r="AO127" s="101">
        <v>0.0009654796128512106</v>
      </c>
      <c r="AQ127" s="107">
        <v>0.20627999999999996</v>
      </c>
      <c r="AR127" s="32">
        <v>3.5777948000000004</v>
      </c>
      <c r="AS127" s="32">
        <v>0.005082882451563493</v>
      </c>
      <c r="AT127" s="101">
        <v>0.0008500940693619874</v>
      </c>
      <c r="AW127" s="149">
        <f t="shared" si="22"/>
        <v>0</v>
      </c>
      <c r="AX127" s="149">
        <f t="shared" si="23"/>
        <v>0</v>
      </c>
      <c r="AY127" s="149">
        <f t="shared" si="24"/>
        <v>0.0040087079985914615</v>
      </c>
      <c r="AZ127" s="214">
        <f t="shared" si="25"/>
        <v>0.00033846611069901527</v>
      </c>
      <c r="BA127" s="214">
        <f t="shared" si="26"/>
        <v>0</v>
      </c>
      <c r="BB127" s="214">
        <f t="shared" si="27"/>
        <v>0</v>
      </c>
      <c r="BC127" s="214">
        <f t="shared" si="28"/>
        <v>0.0032154280516406447</v>
      </c>
      <c r="BD127" s="214">
        <f t="shared" si="29"/>
        <v>0</v>
      </c>
      <c r="BE127" s="214">
        <f t="shared" si="30"/>
        <v>0.00033846611069901527</v>
      </c>
      <c r="BF127" s="149">
        <f t="shared" si="31"/>
        <v>0.007901068271630136</v>
      </c>
      <c r="BH127" s="214">
        <f t="shared" si="32"/>
        <v>0</v>
      </c>
      <c r="BI127" s="217">
        <f t="shared" si="33"/>
        <v>0</v>
      </c>
      <c r="BJ127" s="217">
        <f t="shared" si="34"/>
        <v>0.010689887996243898</v>
      </c>
      <c r="BK127" s="212">
        <f t="shared" si="35"/>
        <v>0.00033846611069901527</v>
      </c>
      <c r="BL127" s="217">
        <f t="shared" si="36"/>
        <v>0</v>
      </c>
      <c r="BM127" s="217">
        <f t="shared" si="37"/>
        <v>0</v>
      </c>
      <c r="BN127" s="217">
        <f t="shared" si="38"/>
        <v>0.008574474804375053</v>
      </c>
      <c r="BO127" s="217">
        <f t="shared" si="39"/>
        <v>0</v>
      </c>
      <c r="BP127" s="212">
        <f t="shared" si="40"/>
        <v>0.00033846611069901527</v>
      </c>
      <c r="BQ127" s="214">
        <f t="shared" si="41"/>
        <v>0.019941295022016983</v>
      </c>
      <c r="BR127" s="240"/>
    </row>
    <row r="128" spans="1:70" ht="15">
      <c r="A128" s="32">
        <v>72010</v>
      </c>
      <c r="B128" s="32" t="s">
        <v>531</v>
      </c>
      <c r="C128" s="32" t="s">
        <v>530</v>
      </c>
      <c r="D128" s="48">
        <v>9</v>
      </c>
      <c r="E128" s="48">
        <v>0</v>
      </c>
      <c r="F128" s="32" t="s">
        <v>9</v>
      </c>
      <c r="H128" s="49">
        <v>0.00463</v>
      </c>
      <c r="I128" s="50">
        <v>0.0027715617842431995</v>
      </c>
      <c r="J128" s="90">
        <v>0.59860945664</v>
      </c>
      <c r="K128" s="32">
        <v>80</v>
      </c>
      <c r="L128" s="32">
        <v>0</v>
      </c>
      <c r="M128" s="32">
        <v>374.8</v>
      </c>
      <c r="N128" s="32">
        <v>1</v>
      </c>
      <c r="O128" s="32">
        <f t="shared" si="21"/>
        <v>0.0027715617842431995</v>
      </c>
      <c r="P128" s="32">
        <v>33.3</v>
      </c>
      <c r="Q128" s="32">
        <v>39.8</v>
      </c>
      <c r="R128" s="32">
        <v>0</v>
      </c>
      <c r="S128" s="32">
        <v>53.2</v>
      </c>
      <c r="T128" s="32">
        <v>1.7</v>
      </c>
      <c r="U128" s="32">
        <v>111.3</v>
      </c>
      <c r="V128" s="32">
        <v>352.8</v>
      </c>
      <c r="W128" s="32">
        <v>1</v>
      </c>
      <c r="X128" s="32">
        <v>0</v>
      </c>
      <c r="Y128" s="32">
        <v>0</v>
      </c>
      <c r="Z128" s="32">
        <v>26.1</v>
      </c>
      <c r="AA128" s="32">
        <v>7.1</v>
      </c>
      <c r="AB128" s="32">
        <v>0</v>
      </c>
      <c r="AC128" s="32">
        <v>39.8</v>
      </c>
      <c r="AD128" s="32">
        <v>5.1</v>
      </c>
      <c r="AE128" s="32">
        <v>503.3</v>
      </c>
      <c r="AF128" s="32">
        <v>856.1</v>
      </c>
      <c r="AG128" s="98">
        <v>744.8</v>
      </c>
      <c r="AH128" s="32">
        <v>856.1</v>
      </c>
      <c r="AI128" s="32">
        <v>502.8</v>
      </c>
      <c r="AJ128" s="32">
        <v>503.3</v>
      </c>
      <c r="AL128" s="99">
        <v>0.848682182741891</v>
      </c>
      <c r="AM128" s="32">
        <v>151.02383915690643</v>
      </c>
      <c r="AN128" s="32">
        <v>0.3206417826314311</v>
      </c>
      <c r="AO128" s="101">
        <v>0.0029314584748709824</v>
      </c>
      <c r="AQ128" s="107">
        <v>0.7503410000000001</v>
      </c>
      <c r="AR128" s="32">
        <v>166.5531484999999</v>
      </c>
      <c r="AS128" s="32">
        <v>0.23661783950362328</v>
      </c>
      <c r="AT128" s="101">
        <v>0.00475832234656631</v>
      </c>
      <c r="AW128" s="149">
        <f t="shared" si="22"/>
        <v>0</v>
      </c>
      <c r="AX128" s="149">
        <f t="shared" si="23"/>
        <v>0.04736842986708642</v>
      </c>
      <c r="AY128" s="149">
        <f t="shared" si="24"/>
        <v>0.004208561138137614</v>
      </c>
      <c r="AZ128" s="214">
        <f t="shared" si="25"/>
        <v>0.005030052050987297</v>
      </c>
      <c r="BA128" s="214">
        <f t="shared" si="26"/>
        <v>0</v>
      </c>
      <c r="BB128" s="214">
        <f t="shared" si="27"/>
        <v>0.04458799908513364</v>
      </c>
      <c r="BC128" s="214">
        <f t="shared" si="28"/>
        <v>0.0032986019731348864</v>
      </c>
      <c r="BD128" s="214">
        <f t="shared" si="29"/>
        <v>0</v>
      </c>
      <c r="BE128" s="214">
        <f t="shared" si="30"/>
        <v>0.005030052050987297</v>
      </c>
      <c r="BF128" s="149">
        <f t="shared" si="31"/>
        <v>0.10952369616546716</v>
      </c>
      <c r="BH128" s="214">
        <f t="shared" si="32"/>
        <v>0</v>
      </c>
      <c r="BI128" s="217">
        <f t="shared" si="33"/>
        <v>0.08684212142299177</v>
      </c>
      <c r="BJ128" s="217">
        <f t="shared" si="34"/>
        <v>0.011222829701700304</v>
      </c>
      <c r="BK128" s="212">
        <f t="shared" si="35"/>
        <v>0.005030052050987297</v>
      </c>
      <c r="BL128" s="217">
        <f t="shared" si="36"/>
        <v>0</v>
      </c>
      <c r="BM128" s="217">
        <f t="shared" si="37"/>
        <v>0.04458799908513364</v>
      </c>
      <c r="BN128" s="217">
        <f t="shared" si="38"/>
        <v>0.008796271928359698</v>
      </c>
      <c r="BO128" s="217">
        <f t="shared" si="39"/>
        <v>0</v>
      </c>
      <c r="BP128" s="212">
        <f t="shared" si="40"/>
        <v>0.005030052050987297</v>
      </c>
      <c r="BQ128" s="214">
        <f t="shared" si="41"/>
        <v>0.16150932624015998</v>
      </c>
      <c r="BR128" s="240"/>
    </row>
    <row r="129" spans="1:70" ht="15">
      <c r="A129" s="32">
        <v>72015</v>
      </c>
      <c r="B129" s="32" t="s">
        <v>531</v>
      </c>
      <c r="C129" s="32" t="s">
        <v>530</v>
      </c>
      <c r="D129" s="48">
        <v>9</v>
      </c>
      <c r="E129" s="48">
        <v>0</v>
      </c>
      <c r="F129" s="32" t="s">
        <v>9</v>
      </c>
      <c r="H129" s="49">
        <v>0.00463</v>
      </c>
      <c r="I129" s="50">
        <v>0.0013920824805602</v>
      </c>
      <c r="J129" s="90">
        <v>0.30066576254</v>
      </c>
      <c r="K129" s="32">
        <v>80</v>
      </c>
      <c r="L129" s="32">
        <v>0</v>
      </c>
      <c r="M129" s="32">
        <v>6.6</v>
      </c>
      <c r="N129" s="32">
        <v>1</v>
      </c>
      <c r="O129" s="32">
        <f t="shared" si="21"/>
        <v>0.0013920824805602</v>
      </c>
      <c r="P129" s="32">
        <v>19.7</v>
      </c>
      <c r="Q129" s="32">
        <v>20.7</v>
      </c>
      <c r="R129" s="32">
        <v>0</v>
      </c>
      <c r="S129" s="32">
        <v>7.6</v>
      </c>
      <c r="T129" s="32">
        <v>0</v>
      </c>
      <c r="U129" s="32">
        <v>12.1</v>
      </c>
      <c r="V129" s="32">
        <v>0</v>
      </c>
      <c r="W129" s="32">
        <v>0</v>
      </c>
      <c r="X129" s="32">
        <v>0</v>
      </c>
      <c r="Y129" s="32">
        <v>0</v>
      </c>
      <c r="Z129" s="32">
        <v>17</v>
      </c>
      <c r="AA129" s="32">
        <v>2.7</v>
      </c>
      <c r="AB129" s="32">
        <v>0</v>
      </c>
      <c r="AC129" s="32">
        <v>20.7</v>
      </c>
      <c r="AD129" s="32">
        <v>4.7</v>
      </c>
      <c r="AE129" s="32">
        <v>55</v>
      </c>
      <c r="AF129" s="32">
        <v>55</v>
      </c>
      <c r="AG129" s="98">
        <v>42.9</v>
      </c>
      <c r="AH129" s="32">
        <v>55</v>
      </c>
      <c r="AI129" s="32">
        <v>54.6</v>
      </c>
      <c r="AJ129" s="32">
        <v>55</v>
      </c>
      <c r="AL129" s="99">
        <v>0.1924044071333985</v>
      </c>
      <c r="AM129" s="32">
        <v>2.5264075296837363</v>
      </c>
      <c r="AN129" s="32">
        <v>0.005363867178145553</v>
      </c>
      <c r="AO129" s="101">
        <v>0.0005189903309801679</v>
      </c>
      <c r="AQ129" s="107">
        <v>0.18681399999999998</v>
      </c>
      <c r="AR129" s="32">
        <v>2.6367999</v>
      </c>
      <c r="AS129" s="32">
        <v>0.0037460348312861242</v>
      </c>
      <c r="AT129" s="101">
        <v>0.001675078970993258</v>
      </c>
      <c r="AW129" s="149">
        <f t="shared" si="22"/>
        <v>0</v>
      </c>
      <c r="AX129" s="149">
        <f t="shared" si="23"/>
        <v>0.0004189611433493977</v>
      </c>
      <c r="AY129" s="149">
        <f t="shared" si="24"/>
        <v>0.0012505355339368386</v>
      </c>
      <c r="AZ129" s="214">
        <f t="shared" si="25"/>
        <v>0.0013140144950503836</v>
      </c>
      <c r="BA129" s="214">
        <f t="shared" si="26"/>
        <v>0</v>
      </c>
      <c r="BB129" s="214">
        <f t="shared" si="27"/>
        <v>0</v>
      </c>
      <c r="BC129" s="214">
        <f t="shared" si="28"/>
        <v>0.0010791423389302668</v>
      </c>
      <c r="BD129" s="214">
        <f t="shared" si="29"/>
        <v>0</v>
      </c>
      <c r="BE129" s="214">
        <f t="shared" si="30"/>
        <v>0.0013140144950503836</v>
      </c>
      <c r="BF129" s="149">
        <f t="shared" si="31"/>
        <v>0.005376668006317271</v>
      </c>
      <c r="BH129" s="214">
        <f t="shared" si="32"/>
        <v>0</v>
      </c>
      <c r="BI129" s="217">
        <f t="shared" si="33"/>
        <v>0.0007680954294738958</v>
      </c>
      <c r="BJ129" s="217">
        <f t="shared" si="34"/>
        <v>0.00333476142383157</v>
      </c>
      <c r="BK129" s="212">
        <f t="shared" si="35"/>
        <v>0.0013140144950503836</v>
      </c>
      <c r="BL129" s="217">
        <f t="shared" si="36"/>
        <v>0</v>
      </c>
      <c r="BM129" s="217">
        <f t="shared" si="37"/>
        <v>0</v>
      </c>
      <c r="BN129" s="217">
        <f t="shared" si="38"/>
        <v>0.002877712903814045</v>
      </c>
      <c r="BO129" s="217">
        <f t="shared" si="39"/>
        <v>0</v>
      </c>
      <c r="BP129" s="212">
        <f t="shared" si="40"/>
        <v>0.0013140144950503836</v>
      </c>
      <c r="BQ129" s="214">
        <f t="shared" si="41"/>
        <v>0.009608598747220278</v>
      </c>
      <c r="BR129" s="240"/>
    </row>
    <row r="130" spans="1:70" ht="15">
      <c r="A130" s="32">
        <v>72017</v>
      </c>
      <c r="B130" s="32" t="s">
        <v>531</v>
      </c>
      <c r="C130" s="32" t="s">
        <v>530</v>
      </c>
      <c r="D130" s="48">
        <v>9</v>
      </c>
      <c r="E130" s="48">
        <v>0</v>
      </c>
      <c r="F130" s="32" t="s">
        <v>147</v>
      </c>
      <c r="H130" s="49">
        <v>0.008568</v>
      </c>
      <c r="I130" s="50">
        <v>0.00512888582449152</v>
      </c>
      <c r="J130" s="90">
        <v>0.5986094566400001</v>
      </c>
      <c r="K130" s="32">
        <v>80</v>
      </c>
      <c r="L130" s="32">
        <v>0</v>
      </c>
      <c r="M130" s="32">
        <v>239.8</v>
      </c>
      <c r="N130" s="32">
        <v>1</v>
      </c>
      <c r="O130" s="32">
        <f t="shared" si="21"/>
        <v>0.00512888582449152</v>
      </c>
      <c r="P130" s="32">
        <v>117.1</v>
      </c>
      <c r="Q130" s="32">
        <v>42.3</v>
      </c>
      <c r="R130" s="32">
        <v>0</v>
      </c>
      <c r="S130" s="32">
        <v>26.2</v>
      </c>
      <c r="T130" s="32">
        <v>9.2</v>
      </c>
      <c r="U130" s="32">
        <v>11.8</v>
      </c>
      <c r="V130" s="32">
        <v>714.3</v>
      </c>
      <c r="W130" s="32">
        <v>1</v>
      </c>
      <c r="X130" s="32">
        <v>0</v>
      </c>
      <c r="Y130" s="32">
        <v>0</v>
      </c>
      <c r="Z130" s="32">
        <v>90</v>
      </c>
      <c r="AA130" s="32">
        <v>27.1</v>
      </c>
      <c r="AB130" s="32">
        <v>0</v>
      </c>
      <c r="AC130" s="32">
        <v>42.3</v>
      </c>
      <c r="AD130" s="32">
        <v>1.7</v>
      </c>
      <c r="AE130" s="32">
        <v>435.3</v>
      </c>
      <c r="AF130" s="32">
        <v>1149.7</v>
      </c>
      <c r="AG130" s="98">
        <v>1137.8</v>
      </c>
      <c r="AH130" s="32">
        <v>1149.7</v>
      </c>
      <c r="AI130" s="32">
        <v>434.6</v>
      </c>
      <c r="AJ130" s="32">
        <v>435.3</v>
      </c>
      <c r="AL130" s="99">
        <v>0.9171516856374345</v>
      </c>
      <c r="AM130" s="32">
        <v>214.82517858729722</v>
      </c>
      <c r="AN130" s="32">
        <v>0.45609970320501225</v>
      </c>
      <c r="AO130" s="101">
        <v>0.004766606247498101</v>
      </c>
      <c r="AQ130" s="107">
        <v>0.8611000000000003</v>
      </c>
      <c r="AR130" s="32">
        <v>271.2618345999999</v>
      </c>
      <c r="AS130" s="32">
        <v>0.38537481771376547</v>
      </c>
      <c r="AT130" s="101">
        <v>0.008197280236006169</v>
      </c>
      <c r="AW130" s="149">
        <f t="shared" si="22"/>
        <v>0</v>
      </c>
      <c r="AX130" s="149">
        <f t="shared" si="23"/>
        <v>0.056083751024515835</v>
      </c>
      <c r="AY130" s="149">
        <f t="shared" si="24"/>
        <v>0.027387019370186835</v>
      </c>
      <c r="AZ130" s="214">
        <f t="shared" si="25"/>
        <v>0.009893005289145202</v>
      </c>
      <c r="BA130" s="214">
        <f t="shared" si="26"/>
        <v>0</v>
      </c>
      <c r="BB130" s="214">
        <f t="shared" si="27"/>
        <v>0.16705847938620375</v>
      </c>
      <c r="BC130" s="214">
        <f t="shared" si="28"/>
        <v>0.0210489474237132</v>
      </c>
      <c r="BD130" s="214">
        <f t="shared" si="29"/>
        <v>0</v>
      </c>
      <c r="BE130" s="214">
        <f t="shared" si="30"/>
        <v>0.009893005289145202</v>
      </c>
      <c r="BF130" s="149">
        <f t="shared" si="31"/>
        <v>0.29136420778291006</v>
      </c>
      <c r="BH130" s="214">
        <f t="shared" si="32"/>
        <v>0</v>
      </c>
      <c r="BI130" s="217">
        <f t="shared" si="33"/>
        <v>0.10282021021161236</v>
      </c>
      <c r="BJ130" s="217">
        <f t="shared" si="34"/>
        <v>0.07303205165383156</v>
      </c>
      <c r="BK130" s="212">
        <f t="shared" si="35"/>
        <v>0.009893005289145202</v>
      </c>
      <c r="BL130" s="217">
        <f t="shared" si="36"/>
        <v>0</v>
      </c>
      <c r="BM130" s="217">
        <f t="shared" si="37"/>
        <v>0.16705847938620375</v>
      </c>
      <c r="BN130" s="217">
        <f t="shared" si="38"/>
        <v>0.0561305264632352</v>
      </c>
      <c r="BO130" s="217">
        <f t="shared" si="39"/>
        <v>0</v>
      </c>
      <c r="BP130" s="212">
        <f t="shared" si="40"/>
        <v>0.009893005289145202</v>
      </c>
      <c r="BQ130" s="214">
        <f t="shared" si="41"/>
        <v>0.41882727829317323</v>
      </c>
      <c r="BR130" s="240"/>
    </row>
    <row r="131" spans="1:70" ht="15">
      <c r="A131" s="32">
        <v>72018</v>
      </c>
      <c r="B131" s="32" t="s">
        <v>531</v>
      </c>
      <c r="C131" s="32" t="s">
        <v>530</v>
      </c>
      <c r="D131" s="48">
        <v>9</v>
      </c>
      <c r="E131" s="48">
        <v>0</v>
      </c>
      <c r="F131" s="32" t="s">
        <v>9</v>
      </c>
      <c r="H131" s="49">
        <v>0.008568</v>
      </c>
      <c r="I131" s="50">
        <v>0.00512888582449152</v>
      </c>
      <c r="J131" s="90">
        <v>0.5986094566400001</v>
      </c>
      <c r="K131" s="32">
        <v>80</v>
      </c>
      <c r="L131" s="32">
        <v>77.8</v>
      </c>
      <c r="M131" s="32">
        <v>161.1</v>
      </c>
      <c r="N131" s="32">
        <v>1</v>
      </c>
      <c r="O131" s="32">
        <f t="shared" si="21"/>
        <v>0.00512888582449152</v>
      </c>
      <c r="P131" s="32">
        <v>135.3</v>
      </c>
      <c r="Q131" s="32">
        <v>66.8</v>
      </c>
      <c r="R131" s="32">
        <v>0</v>
      </c>
      <c r="S131" s="32">
        <v>54.2</v>
      </c>
      <c r="T131" s="32">
        <v>11.3</v>
      </c>
      <c r="U131" s="32">
        <v>140</v>
      </c>
      <c r="V131" s="32">
        <v>414.7</v>
      </c>
      <c r="W131" s="32">
        <v>1</v>
      </c>
      <c r="X131" s="32">
        <v>77.8</v>
      </c>
      <c r="Y131" s="32">
        <v>0</v>
      </c>
      <c r="Z131" s="32">
        <v>105</v>
      </c>
      <c r="AA131" s="32">
        <v>30.1</v>
      </c>
      <c r="AB131" s="32">
        <v>0</v>
      </c>
      <c r="AC131" s="32">
        <v>66.8</v>
      </c>
      <c r="AD131" s="32">
        <v>8.1</v>
      </c>
      <c r="AE131" s="32">
        <v>507.1</v>
      </c>
      <c r="AF131" s="32">
        <v>843.9</v>
      </c>
      <c r="AG131" s="98">
        <v>781.7</v>
      </c>
      <c r="AH131" s="32">
        <v>921.7</v>
      </c>
      <c r="AI131" s="32">
        <v>428.7</v>
      </c>
      <c r="AJ131" s="32">
        <v>429.3</v>
      </c>
      <c r="AL131" s="99">
        <v>0.8618425527225497</v>
      </c>
      <c r="AM131" s="32">
        <v>161.1309331886815</v>
      </c>
      <c r="AN131" s="32">
        <v>0.3421003594075444</v>
      </c>
      <c r="AO131" s="101">
        <v>0.005348748958561828</v>
      </c>
      <c r="AQ131" s="107">
        <v>0.7626790000000002</v>
      </c>
      <c r="AR131" s="32">
        <v>176.1337665999999</v>
      </c>
      <c r="AS131" s="32">
        <v>0.250228780973945</v>
      </c>
      <c r="AT131" s="101">
        <v>0.008789461865690506</v>
      </c>
      <c r="AW131" s="149">
        <f t="shared" si="22"/>
        <v>0.01819564566183207</v>
      </c>
      <c r="AX131" s="149">
        <f t="shared" si="23"/>
        <v>0.03767761588844662</v>
      </c>
      <c r="AY131" s="149">
        <f t="shared" si="24"/>
        <v>0.031643584293648844</v>
      </c>
      <c r="AZ131" s="214">
        <f t="shared" si="25"/>
        <v>0.015622996532267126</v>
      </c>
      <c r="BA131" s="214">
        <f t="shared" si="26"/>
        <v>0</v>
      </c>
      <c r="BB131" s="214">
        <f t="shared" si="27"/>
        <v>0.09698887218459848</v>
      </c>
      <c r="BC131" s="214">
        <f t="shared" si="28"/>
        <v>0.024557105327665394</v>
      </c>
      <c r="BD131" s="214">
        <f t="shared" si="29"/>
        <v>0</v>
      </c>
      <c r="BE131" s="214">
        <f t="shared" si="30"/>
        <v>0.015622996532267126</v>
      </c>
      <c r="BF131" s="149">
        <f t="shared" si="31"/>
        <v>0.24030881642072566</v>
      </c>
      <c r="BH131" s="214">
        <f t="shared" si="32"/>
        <v>0.01819564566183207</v>
      </c>
      <c r="BI131" s="217">
        <f t="shared" si="33"/>
        <v>0.0690756291288188</v>
      </c>
      <c r="BJ131" s="217">
        <f t="shared" si="34"/>
        <v>0.08438289144973025</v>
      </c>
      <c r="BK131" s="212">
        <f t="shared" si="35"/>
        <v>0.015622996532267126</v>
      </c>
      <c r="BL131" s="217">
        <f t="shared" si="36"/>
        <v>0</v>
      </c>
      <c r="BM131" s="217">
        <f t="shared" si="37"/>
        <v>0.09698887218459848</v>
      </c>
      <c r="BN131" s="217">
        <f t="shared" si="38"/>
        <v>0.06548561420710772</v>
      </c>
      <c r="BO131" s="217">
        <f t="shared" si="39"/>
        <v>0</v>
      </c>
      <c r="BP131" s="212">
        <f t="shared" si="40"/>
        <v>0.015622996532267126</v>
      </c>
      <c r="BQ131" s="214">
        <f t="shared" si="41"/>
        <v>0.36537464569662154</v>
      </c>
      <c r="BR131" s="240"/>
    </row>
    <row r="132" spans="1:70" ht="15">
      <c r="A132" s="32">
        <v>72020</v>
      </c>
      <c r="B132" s="32" t="s">
        <v>531</v>
      </c>
      <c r="C132" s="32" t="s">
        <v>530</v>
      </c>
      <c r="D132" s="48">
        <v>9</v>
      </c>
      <c r="E132" s="48">
        <v>0</v>
      </c>
      <c r="F132" s="32" t="s">
        <v>147</v>
      </c>
      <c r="H132" s="49">
        <v>0.008568</v>
      </c>
      <c r="I132" s="50">
        <v>0.00512888582449152</v>
      </c>
      <c r="J132" s="90">
        <v>0.5986094566400001</v>
      </c>
      <c r="K132" s="32">
        <v>80</v>
      </c>
      <c r="L132" s="32">
        <v>45.5</v>
      </c>
      <c r="M132" s="32">
        <v>146.2</v>
      </c>
      <c r="N132" s="32">
        <v>1</v>
      </c>
      <c r="O132" s="32">
        <f t="shared" si="21"/>
        <v>0.00512888582449152</v>
      </c>
      <c r="P132" s="32">
        <v>78.1</v>
      </c>
      <c r="Q132" s="32">
        <v>19.9</v>
      </c>
      <c r="R132" s="32">
        <v>0</v>
      </c>
      <c r="S132" s="32">
        <v>23</v>
      </c>
      <c r="T132" s="32">
        <v>6.2</v>
      </c>
      <c r="U132" s="32">
        <v>24.9</v>
      </c>
      <c r="V132" s="32">
        <v>403.2</v>
      </c>
      <c r="W132" s="32">
        <v>1</v>
      </c>
      <c r="X132" s="32">
        <v>10.3</v>
      </c>
      <c r="Y132" s="32">
        <v>0</v>
      </c>
      <c r="Z132" s="32">
        <v>56.7</v>
      </c>
      <c r="AA132" s="32">
        <v>21.4</v>
      </c>
      <c r="AB132" s="32">
        <v>0</v>
      </c>
      <c r="AC132" s="32">
        <v>19.9</v>
      </c>
      <c r="AD132" s="32">
        <v>4.6</v>
      </c>
      <c r="AE132" s="32">
        <v>319.3</v>
      </c>
      <c r="AF132" s="32">
        <v>677</v>
      </c>
      <c r="AG132" s="98">
        <v>697.7</v>
      </c>
      <c r="AH132" s="32">
        <v>722.5</v>
      </c>
      <c r="AI132" s="32">
        <v>273.4</v>
      </c>
      <c r="AJ132" s="32">
        <v>273.8</v>
      </c>
      <c r="AL132" s="99">
        <v>0.8442127380835796</v>
      </c>
      <c r="AM132" s="32">
        <v>147.73193257590037</v>
      </c>
      <c r="AN132" s="32">
        <v>0.31365266885785476</v>
      </c>
      <c r="AO132" s="101">
        <v>0.0054550248864609465</v>
      </c>
      <c r="AQ132" s="107">
        <v>0.7412670000000001</v>
      </c>
      <c r="AR132" s="32">
        <v>159.90817569999993</v>
      </c>
      <c r="AS132" s="32">
        <v>0.2271774949550101</v>
      </c>
      <c r="AT132" s="101">
        <v>0.008808792091324636</v>
      </c>
      <c r="AW132" s="149">
        <f t="shared" si="22"/>
        <v>0.010641412308655004</v>
      </c>
      <c r="AX132" s="149">
        <f t="shared" si="23"/>
        <v>0.034192845703854106</v>
      </c>
      <c r="AY132" s="149">
        <f t="shared" si="24"/>
        <v>0.018265808819911116</v>
      </c>
      <c r="AZ132" s="214">
        <f t="shared" si="25"/>
        <v>0.004654156152576585</v>
      </c>
      <c r="BA132" s="214">
        <f t="shared" si="26"/>
        <v>0</v>
      </c>
      <c r="BB132" s="214">
        <f t="shared" si="27"/>
        <v>0.09429928445823513</v>
      </c>
      <c r="BC132" s="214">
        <f t="shared" si="28"/>
        <v>0.013260836876939316</v>
      </c>
      <c r="BD132" s="214">
        <f t="shared" si="29"/>
        <v>0</v>
      </c>
      <c r="BE132" s="214">
        <f t="shared" si="30"/>
        <v>0.004654156152576585</v>
      </c>
      <c r="BF132" s="149">
        <f t="shared" si="31"/>
        <v>0.17996850047274784</v>
      </c>
      <c r="BH132" s="214">
        <f t="shared" si="32"/>
        <v>0.010641412308655004</v>
      </c>
      <c r="BI132" s="217">
        <f t="shared" si="33"/>
        <v>0.06268688379039919</v>
      </c>
      <c r="BJ132" s="217">
        <f t="shared" si="34"/>
        <v>0.04870882351976298</v>
      </c>
      <c r="BK132" s="212">
        <f t="shared" si="35"/>
        <v>0.004654156152576585</v>
      </c>
      <c r="BL132" s="217">
        <f t="shared" si="36"/>
        <v>0</v>
      </c>
      <c r="BM132" s="217">
        <f t="shared" si="37"/>
        <v>0.09429928445823513</v>
      </c>
      <c r="BN132" s="217">
        <f t="shared" si="38"/>
        <v>0.035362231671838176</v>
      </c>
      <c r="BO132" s="217">
        <f t="shared" si="39"/>
        <v>0</v>
      </c>
      <c r="BP132" s="212">
        <f t="shared" si="40"/>
        <v>0.004654156152576585</v>
      </c>
      <c r="BQ132" s="214">
        <f t="shared" si="41"/>
        <v>0.2610069480540437</v>
      </c>
      <c r="BR132" s="240"/>
    </row>
    <row r="133" spans="1:70" ht="15">
      <c r="A133" s="32">
        <v>72024</v>
      </c>
      <c r="B133" s="32" t="s">
        <v>531</v>
      </c>
      <c r="C133" s="32" t="s">
        <v>530</v>
      </c>
      <c r="D133" s="48">
        <v>9</v>
      </c>
      <c r="E133" s="48">
        <v>0</v>
      </c>
      <c r="F133" s="32" t="s">
        <v>147</v>
      </c>
      <c r="H133" s="49">
        <v>0.008568</v>
      </c>
      <c r="I133" s="50">
        <v>0.00936116356567392</v>
      </c>
      <c r="J133" s="90">
        <v>1.0925727784400001</v>
      </c>
      <c r="K133" s="32">
        <v>80</v>
      </c>
      <c r="L133" s="32">
        <v>2.6</v>
      </c>
      <c r="M133" s="32">
        <v>0</v>
      </c>
      <c r="N133" s="32">
        <v>0</v>
      </c>
      <c r="O133" s="32">
        <f t="shared" si="21"/>
        <v>0</v>
      </c>
      <c r="P133" s="32">
        <v>0.8</v>
      </c>
      <c r="Q133" s="32">
        <v>1.2</v>
      </c>
      <c r="R133" s="32">
        <v>0</v>
      </c>
      <c r="S133" s="32">
        <v>8.8</v>
      </c>
      <c r="T133" s="32">
        <v>3.5</v>
      </c>
      <c r="U133" s="32">
        <v>9.6</v>
      </c>
      <c r="V133" s="32">
        <v>0</v>
      </c>
      <c r="W133" s="32">
        <v>0</v>
      </c>
      <c r="X133" s="32">
        <v>0</v>
      </c>
      <c r="Y133" s="32">
        <v>2</v>
      </c>
      <c r="Z133" s="32">
        <v>0.8</v>
      </c>
      <c r="AA133" s="32">
        <v>0</v>
      </c>
      <c r="AB133" s="32">
        <v>0</v>
      </c>
      <c r="AC133" s="32">
        <v>0</v>
      </c>
      <c r="AD133" s="32">
        <v>3.6</v>
      </c>
      <c r="AE133" s="32">
        <v>17.5</v>
      </c>
      <c r="AF133" s="32">
        <v>14.8</v>
      </c>
      <c r="AG133" s="98">
        <v>8</v>
      </c>
      <c r="AH133" s="32">
        <v>17.4</v>
      </c>
      <c r="AI133" s="32">
        <v>14.3</v>
      </c>
      <c r="AJ133" s="32">
        <v>14.9</v>
      </c>
      <c r="AL133" s="99">
        <v>0.06072694138992636</v>
      </c>
      <c r="AM133" s="32">
        <v>-0.528011445071233</v>
      </c>
      <c r="AN133" s="32">
        <v>-0.0011210318314153107</v>
      </c>
      <c r="AO133" s="101">
        <v>0.001071795019526225</v>
      </c>
      <c r="AQ133" s="107">
        <v>0.05675500000000001</v>
      </c>
      <c r="AR133" s="32">
        <v>-0.47704399999999997</v>
      </c>
      <c r="AS133" s="32">
        <v>-0.0006777243279082564</v>
      </c>
      <c r="AT133" s="101">
        <v>0.0009115908809960205</v>
      </c>
      <c r="AW133" s="149">
        <f t="shared" si="22"/>
        <v>0.0011098595523463</v>
      </c>
      <c r="AX133" s="149">
        <f t="shared" si="23"/>
        <v>0</v>
      </c>
      <c r="AY133" s="149">
        <f t="shared" si="24"/>
        <v>0.0003414952468757846</v>
      </c>
      <c r="AZ133" s="214">
        <f t="shared" si="25"/>
        <v>0.0005122428703136769</v>
      </c>
      <c r="BA133" s="214">
        <f t="shared" si="26"/>
        <v>0</v>
      </c>
      <c r="BB133" s="214">
        <f t="shared" si="27"/>
        <v>0</v>
      </c>
      <c r="BC133" s="214">
        <f t="shared" si="28"/>
        <v>0.0003414952468757846</v>
      </c>
      <c r="BD133" s="214">
        <f t="shared" si="29"/>
        <v>0</v>
      </c>
      <c r="BE133" s="214">
        <f t="shared" si="30"/>
        <v>0</v>
      </c>
      <c r="BF133" s="149">
        <f t="shared" si="31"/>
        <v>0.0023050929164115464</v>
      </c>
      <c r="BH133" s="214">
        <f t="shared" si="32"/>
        <v>0.0011098595523463</v>
      </c>
      <c r="BI133" s="217">
        <f t="shared" si="33"/>
        <v>0</v>
      </c>
      <c r="BJ133" s="217">
        <f t="shared" si="34"/>
        <v>0.0009106539916687589</v>
      </c>
      <c r="BK133" s="212">
        <f t="shared" si="35"/>
        <v>0.0005122428703136769</v>
      </c>
      <c r="BL133" s="217">
        <f t="shared" si="36"/>
        <v>0</v>
      </c>
      <c r="BM133" s="217">
        <f t="shared" si="37"/>
        <v>0</v>
      </c>
      <c r="BN133" s="217">
        <f t="shared" si="38"/>
        <v>0.0009106539916687589</v>
      </c>
      <c r="BO133" s="217">
        <f t="shared" si="39"/>
        <v>0</v>
      </c>
      <c r="BP133" s="212">
        <f t="shared" si="40"/>
        <v>0</v>
      </c>
      <c r="BQ133" s="214">
        <f t="shared" si="41"/>
        <v>0.003443410405997495</v>
      </c>
      <c r="BR133" s="240"/>
    </row>
    <row r="134" spans="1:70" ht="15">
      <c r="A134" s="32">
        <v>72027</v>
      </c>
      <c r="B134" s="32" t="s">
        <v>531</v>
      </c>
      <c r="C134" s="32" t="s">
        <v>530</v>
      </c>
      <c r="D134" s="48">
        <v>9</v>
      </c>
      <c r="E134" s="48">
        <v>0</v>
      </c>
      <c r="F134" s="32" t="s">
        <v>147</v>
      </c>
      <c r="H134" s="49">
        <v>0.008568</v>
      </c>
      <c r="I134" s="50">
        <v>0.00512888582449152</v>
      </c>
      <c r="J134" s="90">
        <v>0.5986094566400001</v>
      </c>
      <c r="K134" s="32">
        <v>80</v>
      </c>
      <c r="L134" s="32">
        <v>29.1</v>
      </c>
      <c r="M134" s="32">
        <v>63.7</v>
      </c>
      <c r="N134" s="32">
        <v>1</v>
      </c>
      <c r="O134" s="32">
        <f t="shared" si="21"/>
        <v>0.00512888582449152</v>
      </c>
      <c r="P134" s="32">
        <v>43.3</v>
      </c>
      <c r="Q134" s="32">
        <v>1.2</v>
      </c>
      <c r="R134" s="32">
        <v>0</v>
      </c>
      <c r="S134" s="32">
        <v>19.4</v>
      </c>
      <c r="T134" s="32">
        <v>0.1</v>
      </c>
      <c r="U134" s="32">
        <v>54.3</v>
      </c>
      <c r="V134" s="32">
        <v>201.5</v>
      </c>
      <c r="W134" s="32">
        <v>1</v>
      </c>
      <c r="X134" s="32">
        <v>16.9</v>
      </c>
      <c r="Y134" s="32">
        <v>0</v>
      </c>
      <c r="Z134" s="32">
        <v>27.4</v>
      </c>
      <c r="AA134" s="32">
        <v>15.7</v>
      </c>
      <c r="AB134" s="32">
        <v>0</v>
      </c>
      <c r="AC134" s="32">
        <v>1.2</v>
      </c>
      <c r="AD134" s="32">
        <v>1.8</v>
      </c>
      <c r="AE134" s="32">
        <v>157.2</v>
      </c>
      <c r="AF134" s="32">
        <v>329.6</v>
      </c>
      <c r="AG134" s="98">
        <v>304.4</v>
      </c>
      <c r="AH134" s="32">
        <v>358.7</v>
      </c>
      <c r="AI134" s="32">
        <v>127.7</v>
      </c>
      <c r="AJ134" s="32">
        <v>128.1</v>
      </c>
      <c r="AL134" s="99">
        <v>0.695561553603725</v>
      </c>
      <c r="AM134" s="32">
        <v>77.10730891435595</v>
      </c>
      <c r="AN134" s="32">
        <v>0.16370809484272666</v>
      </c>
      <c r="AO134" s="101">
        <v>0.005446326502759029</v>
      </c>
      <c r="AQ134" s="107">
        <v>0.5325760000000002</v>
      </c>
      <c r="AR134" s="32">
        <v>54.84788999999999</v>
      </c>
      <c r="AS134" s="32">
        <v>0.07792100809869944</v>
      </c>
      <c r="AT134" s="101">
        <v>0.007749303988959769</v>
      </c>
      <c r="AW134" s="149">
        <f t="shared" si="22"/>
        <v>0.0068058263336672675</v>
      </c>
      <c r="AX134" s="149">
        <f t="shared" si="23"/>
        <v>0.014897977232117008</v>
      </c>
      <c r="AY134" s="149">
        <f t="shared" si="24"/>
        <v>0.010126882482742015</v>
      </c>
      <c r="AZ134" s="214">
        <f t="shared" si="25"/>
        <v>0.000280652632316176</v>
      </c>
      <c r="BA134" s="214">
        <f t="shared" si="26"/>
        <v>0</v>
      </c>
      <c r="BB134" s="214">
        <f t="shared" si="27"/>
        <v>0.04712625450975788</v>
      </c>
      <c r="BC134" s="214">
        <f t="shared" si="28"/>
        <v>0.006408235104552684</v>
      </c>
      <c r="BD134" s="214">
        <f t="shared" si="29"/>
        <v>0</v>
      </c>
      <c r="BE134" s="214">
        <f t="shared" si="30"/>
        <v>0.000280652632316176</v>
      </c>
      <c r="BF134" s="149">
        <f t="shared" si="31"/>
        <v>0.08592648092746921</v>
      </c>
      <c r="BH134" s="214">
        <f t="shared" si="32"/>
        <v>0.0068058263336672675</v>
      </c>
      <c r="BI134" s="217">
        <f t="shared" si="33"/>
        <v>0.027312958258881182</v>
      </c>
      <c r="BJ134" s="217">
        <f t="shared" si="34"/>
        <v>0.02700501995397871</v>
      </c>
      <c r="BK134" s="212">
        <f t="shared" si="35"/>
        <v>0.000280652632316176</v>
      </c>
      <c r="BL134" s="217">
        <f t="shared" si="36"/>
        <v>0</v>
      </c>
      <c r="BM134" s="217">
        <f t="shared" si="37"/>
        <v>0.04712625450975788</v>
      </c>
      <c r="BN134" s="217">
        <f t="shared" si="38"/>
        <v>0.017088626945473827</v>
      </c>
      <c r="BO134" s="217">
        <f t="shared" si="39"/>
        <v>0</v>
      </c>
      <c r="BP134" s="212">
        <f t="shared" si="40"/>
        <v>0.000280652632316176</v>
      </c>
      <c r="BQ134" s="214">
        <f t="shared" si="41"/>
        <v>0.1258999912663912</v>
      </c>
      <c r="BR134" s="240"/>
    </row>
    <row r="135" spans="1:70" ht="15">
      <c r="A135" s="32">
        <v>81001</v>
      </c>
      <c r="B135" s="32" t="s">
        <v>547</v>
      </c>
      <c r="C135" s="32" t="s">
        <v>532</v>
      </c>
      <c r="D135" s="48">
        <v>9</v>
      </c>
      <c r="E135" s="48">
        <v>0</v>
      </c>
      <c r="F135" s="32" t="s">
        <v>9</v>
      </c>
      <c r="H135" s="49">
        <v>0.005</v>
      </c>
      <c r="I135" s="50">
        <v>0.0015033288127000001</v>
      </c>
      <c r="J135" s="90">
        <v>0.30066576254000005</v>
      </c>
      <c r="K135" s="32">
        <v>80</v>
      </c>
      <c r="L135" s="32">
        <v>0</v>
      </c>
      <c r="M135" s="32">
        <v>356.2</v>
      </c>
      <c r="N135" s="32">
        <v>1</v>
      </c>
      <c r="O135" s="32">
        <f t="shared" si="21"/>
        <v>0.0015033288127000001</v>
      </c>
      <c r="P135" s="32">
        <v>48.3</v>
      </c>
      <c r="Q135" s="32">
        <v>31</v>
      </c>
      <c r="R135" s="32">
        <v>0</v>
      </c>
      <c r="S135" s="32">
        <v>4.8</v>
      </c>
      <c r="T135" s="32">
        <v>41.6</v>
      </c>
      <c r="U135" s="32">
        <v>106.6</v>
      </c>
      <c r="V135" s="32">
        <v>0</v>
      </c>
      <c r="W135" s="32">
        <v>0</v>
      </c>
      <c r="X135" s="32">
        <v>0</v>
      </c>
      <c r="Y135" s="32">
        <v>0</v>
      </c>
      <c r="Z135" s="32">
        <v>45.5</v>
      </c>
      <c r="AA135" s="32">
        <v>2.8</v>
      </c>
      <c r="AB135" s="32">
        <v>0</v>
      </c>
      <c r="AC135" s="32">
        <v>30.3</v>
      </c>
      <c r="AD135" s="32">
        <v>1.5</v>
      </c>
      <c r="AE135" s="32">
        <v>482.1</v>
      </c>
      <c r="AF135" s="32">
        <v>482.1</v>
      </c>
      <c r="AG135" s="98">
        <v>375.5</v>
      </c>
      <c r="AH135" s="32">
        <v>482.1</v>
      </c>
      <c r="AI135" s="32">
        <v>481.9</v>
      </c>
      <c r="AJ135" s="32">
        <v>482.1</v>
      </c>
      <c r="AL135" s="99">
        <v>0.7352193835097421</v>
      </c>
      <c r="AM135" s="32">
        <v>91.09469494389047</v>
      </c>
      <c r="AN135" s="32">
        <v>0.19340499843027412</v>
      </c>
      <c r="AO135" s="101">
        <v>0.0016285920965559235</v>
      </c>
      <c r="AQ135" s="107">
        <v>0.5819190000000001</v>
      </c>
      <c r="AR135" s="32">
        <v>72.3562762</v>
      </c>
      <c r="AS135" s="32">
        <v>0.10279472890884105</v>
      </c>
      <c r="AT135" s="101">
        <v>0.004779579294388671</v>
      </c>
      <c r="AW135" s="149">
        <f t="shared" si="22"/>
        <v>0</v>
      </c>
      <c r="AX135" s="149">
        <f t="shared" si="23"/>
        <v>0.024418148972618542</v>
      </c>
      <c r="AY135" s="149">
        <f t="shared" si="24"/>
        <v>0.003311051643395496</v>
      </c>
      <c r="AZ135" s="214">
        <f t="shared" si="25"/>
        <v>0.00212510560963272</v>
      </c>
      <c r="BA135" s="214">
        <f t="shared" si="26"/>
        <v>0</v>
      </c>
      <c r="BB135" s="214">
        <f t="shared" si="27"/>
        <v>0</v>
      </c>
      <c r="BC135" s="214">
        <f t="shared" si="28"/>
        <v>0.00311910662058996</v>
      </c>
      <c r="BD135" s="214">
        <f t="shared" si="29"/>
        <v>0</v>
      </c>
      <c r="BE135" s="214">
        <f t="shared" si="30"/>
        <v>0.0020771193539313357</v>
      </c>
      <c r="BF135" s="149">
        <f t="shared" si="31"/>
        <v>0.03505053220016806</v>
      </c>
      <c r="BH135" s="214">
        <f t="shared" si="32"/>
        <v>0</v>
      </c>
      <c r="BI135" s="217">
        <f t="shared" si="33"/>
        <v>0.04476660644980066</v>
      </c>
      <c r="BJ135" s="217">
        <f t="shared" si="34"/>
        <v>0.008829471049054656</v>
      </c>
      <c r="BK135" s="212">
        <f t="shared" si="35"/>
        <v>0.00212510560963272</v>
      </c>
      <c r="BL135" s="217">
        <f t="shared" si="36"/>
        <v>0</v>
      </c>
      <c r="BM135" s="217">
        <f t="shared" si="37"/>
        <v>0</v>
      </c>
      <c r="BN135" s="217">
        <f t="shared" si="38"/>
        <v>0.00831761765490656</v>
      </c>
      <c r="BO135" s="217">
        <f t="shared" si="39"/>
        <v>0</v>
      </c>
      <c r="BP135" s="212">
        <f t="shared" si="40"/>
        <v>0.0020771193539313357</v>
      </c>
      <c r="BQ135" s="214">
        <f t="shared" si="41"/>
        <v>0.06611592011732594</v>
      </c>
      <c r="BR135" s="240"/>
    </row>
    <row r="136" spans="1:70" ht="15">
      <c r="A136" s="32">
        <v>81002</v>
      </c>
      <c r="B136" s="32" t="s">
        <v>547</v>
      </c>
      <c r="C136" s="32" t="s">
        <v>532</v>
      </c>
      <c r="D136" s="48">
        <v>9</v>
      </c>
      <c r="E136" s="48">
        <v>0</v>
      </c>
      <c r="F136" s="32" t="s">
        <v>9</v>
      </c>
      <c r="H136" s="49">
        <v>0.006897</v>
      </c>
      <c r="I136" s="50">
        <v>0.00412860942244608</v>
      </c>
      <c r="J136" s="90">
        <v>0.59860945664</v>
      </c>
      <c r="K136" s="32">
        <v>80</v>
      </c>
      <c r="L136" s="32">
        <v>0</v>
      </c>
      <c r="M136" s="32">
        <v>413.1</v>
      </c>
      <c r="N136" s="32">
        <v>1</v>
      </c>
      <c r="O136" s="32">
        <f aca="true" t="shared" si="42" ref="O136:O199">N136*I136</f>
        <v>0.00412860942244608</v>
      </c>
      <c r="P136" s="32">
        <v>114.9</v>
      </c>
      <c r="Q136" s="32">
        <v>26.5</v>
      </c>
      <c r="R136" s="32">
        <v>0</v>
      </c>
      <c r="S136" s="32">
        <v>24.3</v>
      </c>
      <c r="T136" s="32">
        <v>0</v>
      </c>
      <c r="U136" s="32">
        <v>128</v>
      </c>
      <c r="V136" s="32">
        <v>94.8</v>
      </c>
      <c r="W136" s="32">
        <v>1</v>
      </c>
      <c r="X136" s="32">
        <v>0</v>
      </c>
      <c r="Y136" s="32">
        <v>0</v>
      </c>
      <c r="Z136" s="32">
        <v>106.1</v>
      </c>
      <c r="AA136" s="32">
        <v>8.7</v>
      </c>
      <c r="AB136" s="32">
        <v>0</v>
      </c>
      <c r="AC136" s="32">
        <v>26.5</v>
      </c>
      <c r="AD136" s="32">
        <v>0</v>
      </c>
      <c r="AE136" s="32">
        <v>578.8</v>
      </c>
      <c r="AF136" s="32">
        <v>673.7</v>
      </c>
      <c r="AG136" s="98">
        <v>545.7</v>
      </c>
      <c r="AH136" s="32">
        <v>673.7</v>
      </c>
      <c r="AI136" s="32">
        <v>578.8</v>
      </c>
      <c r="AJ136" s="32">
        <v>578.8</v>
      </c>
      <c r="AL136" s="111">
        <v>0.80147250391422</v>
      </c>
      <c r="AM136" s="32">
        <v>120.61661796176794</v>
      </c>
      <c r="AN136" s="32">
        <v>0.25608359325347574</v>
      </c>
      <c r="AO136" s="101">
        <v>0.00450609876819461</v>
      </c>
      <c r="AQ136" s="107">
        <v>0.659638</v>
      </c>
      <c r="AR136" s="32">
        <v>108.03149849999997</v>
      </c>
      <c r="AS136" s="32">
        <v>0.15347761362439166</v>
      </c>
      <c r="AT136" s="101">
        <v>0.006971285903614062</v>
      </c>
      <c r="AW136" s="149">
        <f aca="true" t="shared" si="43" ref="AW136:AW199">$I136*0.76*L136*0.06</f>
        <v>0</v>
      </c>
      <c r="AX136" s="149">
        <f aca="true" t="shared" si="44" ref="AX136:AX199">$I136*0.76*M136*0.06</f>
        <v>0.07777210199000889</v>
      </c>
      <c r="AY136" s="149">
        <f aca="true" t="shared" si="45" ref="AY136:AY199">$I136*0.76*P136*0.06</f>
        <v>0.021631601352340893</v>
      </c>
      <c r="AZ136" s="214">
        <f aca="true" t="shared" si="46" ref="AZ136:AZ199">$I136*0.76*Q136*0.06</f>
        <v>0.004989011626083843</v>
      </c>
      <c r="BA136" s="214">
        <f aca="true" t="shared" si="47" ref="BA136:BA199">$I136*0.76*R136*0.06</f>
        <v>0</v>
      </c>
      <c r="BB136" s="214">
        <f aca="true" t="shared" si="48" ref="BB136:BB199">$I136*0.76*V136*0.06</f>
        <v>0.01784748310010371</v>
      </c>
      <c r="BC136" s="214">
        <f aca="true" t="shared" si="49" ref="BC136:BC199">$I136*0.76*Z136*0.06</f>
        <v>0.019974872963301724</v>
      </c>
      <c r="BD136" s="214">
        <f aca="true" t="shared" si="50" ref="BD136:BD199">$I136*0.76*AB136*0.06</f>
        <v>0</v>
      </c>
      <c r="BE136" s="214">
        <f aca="true" t="shared" si="51" ref="BE136:BE199">$I136*0.76*AC136*0.06</f>
        <v>0.004989011626083843</v>
      </c>
      <c r="BF136" s="149">
        <f aca="true" t="shared" si="52" ref="BF136:BF199">SUM(AW136:BE136)</f>
        <v>0.1472040826579229</v>
      </c>
      <c r="BH136" s="214">
        <f aca="true" t="shared" si="53" ref="BH136:BH199">$I136*0.76*L136*BH$1</f>
        <v>0</v>
      </c>
      <c r="BI136" s="217">
        <f aca="true" t="shared" si="54" ref="BI136:BI199">$I136*0.76*M136*BI$1</f>
        <v>0.14258218698168298</v>
      </c>
      <c r="BJ136" s="217">
        <f aca="true" t="shared" si="55" ref="BJ136:BJ199">$I136*0.76*P136*BJ$1</f>
        <v>0.057684270272909045</v>
      </c>
      <c r="BK136" s="212">
        <f aca="true" t="shared" si="56" ref="BK136:BK199">AZ136</f>
        <v>0.004989011626083843</v>
      </c>
      <c r="BL136" s="217">
        <f aca="true" t="shared" si="57" ref="BL136:BL199">$I136*0.76*R136*BL$1</f>
        <v>0</v>
      </c>
      <c r="BM136" s="217">
        <f aca="true" t="shared" si="58" ref="BM136:BM199">$I136*0.76*V136*BM$1</f>
        <v>0.01784748310010371</v>
      </c>
      <c r="BN136" s="217">
        <f aca="true" t="shared" si="59" ref="BN136:BN199">$I136*0.76*Z136*BN$1</f>
        <v>0.05326632790213793</v>
      </c>
      <c r="BO136" s="217">
        <f aca="true" t="shared" si="60" ref="BO136:BO199">$I136*0.76*AB136*BO$1</f>
        <v>0</v>
      </c>
      <c r="BP136" s="212">
        <f aca="true" t="shared" si="61" ref="BP136:BP199">BE136</f>
        <v>0.004989011626083843</v>
      </c>
      <c r="BQ136" s="214">
        <f aca="true" t="shared" si="62" ref="BQ136:BQ199">SUM(BH136:BP136)</f>
        <v>0.2813582915090013</v>
      </c>
      <c r="BR136" s="240"/>
    </row>
    <row r="137" spans="1:70" ht="15">
      <c r="A137" s="32">
        <v>81004</v>
      </c>
      <c r="B137" s="32" t="s">
        <v>547</v>
      </c>
      <c r="C137" s="32" t="s">
        <v>532</v>
      </c>
      <c r="D137" s="48">
        <v>9</v>
      </c>
      <c r="E137" s="48">
        <v>0</v>
      </c>
      <c r="F137" s="32" t="s">
        <v>9</v>
      </c>
      <c r="H137" s="49">
        <v>0.00293</v>
      </c>
      <c r="I137" s="50">
        <v>0.0017539257079552</v>
      </c>
      <c r="J137" s="90">
        <v>0.59860945664</v>
      </c>
      <c r="K137" s="32">
        <v>80</v>
      </c>
      <c r="L137" s="32">
        <v>75.2</v>
      </c>
      <c r="M137" s="32">
        <v>477.5</v>
      </c>
      <c r="N137" s="32">
        <v>1</v>
      </c>
      <c r="O137" s="32">
        <f t="shared" si="42"/>
        <v>0.0017539257079552</v>
      </c>
      <c r="P137" s="32">
        <v>96.4</v>
      </c>
      <c r="Q137" s="32">
        <v>0</v>
      </c>
      <c r="R137" s="32">
        <v>0</v>
      </c>
      <c r="S137" s="32">
        <v>27.1</v>
      </c>
      <c r="T137" s="32">
        <v>0</v>
      </c>
      <c r="U137" s="32">
        <v>57.2</v>
      </c>
      <c r="V137" s="32">
        <v>1345</v>
      </c>
      <c r="W137" s="32">
        <v>1</v>
      </c>
      <c r="X137" s="32">
        <v>0</v>
      </c>
      <c r="Y137" s="32">
        <v>0</v>
      </c>
      <c r="Z137" s="32">
        <v>90.9</v>
      </c>
      <c r="AA137" s="32">
        <v>5.5</v>
      </c>
      <c r="AB137" s="32">
        <v>0</v>
      </c>
      <c r="AC137" s="32">
        <v>0</v>
      </c>
      <c r="AD137" s="32">
        <v>0</v>
      </c>
      <c r="AE137" s="32">
        <v>676.4</v>
      </c>
      <c r="AF137" s="32">
        <v>1946.2</v>
      </c>
      <c r="AG137" s="98">
        <v>1964.2</v>
      </c>
      <c r="AH137" s="32">
        <v>2021.4</v>
      </c>
      <c r="AI137" s="32">
        <v>601</v>
      </c>
      <c r="AJ137" s="32">
        <v>601.2</v>
      </c>
      <c r="AL137" s="177">
        <v>0.9645552729453941</v>
      </c>
      <c r="AM137" s="32">
        <v>289.3474054692985</v>
      </c>
      <c r="AN137" s="32">
        <v>0.6143193578403521</v>
      </c>
      <c r="AO137" s="101">
        <v>0.0012383279968836204</v>
      </c>
      <c r="AQ137" s="107">
        <v>0.9395700000000002</v>
      </c>
      <c r="AR137" s="32">
        <v>395.26889539999996</v>
      </c>
      <c r="AS137" s="32">
        <v>0.5615485080579651</v>
      </c>
      <c r="AT137" s="101">
        <v>0.002230577113422564</v>
      </c>
      <c r="AW137" s="149">
        <f t="shared" si="43"/>
        <v>0.006014421723663335</v>
      </c>
      <c r="AX137" s="149">
        <f t="shared" si="44"/>
        <v>0.03818997836501652</v>
      </c>
      <c r="AY137" s="149">
        <f t="shared" si="45"/>
        <v>0.007709976784057786</v>
      </c>
      <c r="AZ137" s="214">
        <f t="shared" si="46"/>
        <v>0</v>
      </c>
      <c r="BA137" s="214">
        <f t="shared" si="47"/>
        <v>0</v>
      </c>
      <c r="BB137" s="214">
        <f t="shared" si="48"/>
        <v>0.10757177152030832</v>
      </c>
      <c r="BC137" s="214">
        <f t="shared" si="49"/>
        <v>0.007270092216502623</v>
      </c>
      <c r="BD137" s="214">
        <f t="shared" si="50"/>
        <v>0</v>
      </c>
      <c r="BE137" s="214">
        <f t="shared" si="51"/>
        <v>0</v>
      </c>
      <c r="BF137" s="149">
        <f t="shared" si="52"/>
        <v>0.1667562406095486</v>
      </c>
      <c r="BH137" s="214">
        <f t="shared" si="53"/>
        <v>0.006014421723663335</v>
      </c>
      <c r="BI137" s="217">
        <f t="shared" si="54"/>
        <v>0.07001496033586363</v>
      </c>
      <c r="BJ137" s="217">
        <f t="shared" si="55"/>
        <v>0.020559938090820764</v>
      </c>
      <c r="BK137" s="212">
        <f t="shared" si="56"/>
        <v>0</v>
      </c>
      <c r="BL137" s="217">
        <f t="shared" si="57"/>
        <v>0</v>
      </c>
      <c r="BM137" s="217">
        <f t="shared" si="58"/>
        <v>0.10757177152030832</v>
      </c>
      <c r="BN137" s="217">
        <f t="shared" si="59"/>
        <v>0.019386912577340328</v>
      </c>
      <c r="BO137" s="217">
        <f t="shared" si="60"/>
        <v>0</v>
      </c>
      <c r="BP137" s="212">
        <f t="shared" si="61"/>
        <v>0</v>
      </c>
      <c r="BQ137" s="214">
        <f t="shared" si="62"/>
        <v>0.22354800424799637</v>
      </c>
      <c r="BR137" s="240"/>
    </row>
    <row r="138" spans="1:70" ht="15">
      <c r="A138" s="32">
        <v>81006</v>
      </c>
      <c r="B138" s="32" t="s">
        <v>547</v>
      </c>
      <c r="C138" s="32" t="s">
        <v>532</v>
      </c>
      <c r="D138" s="48">
        <v>9</v>
      </c>
      <c r="E138" s="48">
        <v>0</v>
      </c>
      <c r="F138" s="32" t="s">
        <v>9</v>
      </c>
      <c r="H138" s="49">
        <v>0.006897</v>
      </c>
      <c r="I138" s="50">
        <v>0.00412860942244608</v>
      </c>
      <c r="J138" s="90">
        <v>0.59860945664</v>
      </c>
      <c r="K138" s="32">
        <v>80</v>
      </c>
      <c r="L138" s="32">
        <v>3.1</v>
      </c>
      <c r="M138" s="32">
        <v>83.3</v>
      </c>
      <c r="N138" s="32">
        <v>1</v>
      </c>
      <c r="O138" s="32">
        <f t="shared" si="42"/>
        <v>0.00412860942244608</v>
      </c>
      <c r="P138" s="32">
        <v>9.3</v>
      </c>
      <c r="Q138" s="32">
        <v>1.5</v>
      </c>
      <c r="R138" s="32">
        <v>0</v>
      </c>
      <c r="S138" s="32">
        <v>12.8</v>
      </c>
      <c r="T138" s="32">
        <v>0</v>
      </c>
      <c r="U138" s="32">
        <v>47.5</v>
      </c>
      <c r="V138" s="32">
        <v>99.1</v>
      </c>
      <c r="W138" s="32">
        <v>1</v>
      </c>
      <c r="X138" s="32">
        <v>0</v>
      </c>
      <c r="Y138" s="32">
        <v>0</v>
      </c>
      <c r="Z138" s="32">
        <v>6</v>
      </c>
      <c r="AA138" s="32">
        <v>3.2</v>
      </c>
      <c r="AB138" s="32">
        <v>0</v>
      </c>
      <c r="AC138" s="32">
        <v>1.5</v>
      </c>
      <c r="AD138" s="32">
        <v>0</v>
      </c>
      <c r="AE138" s="32">
        <v>110.1</v>
      </c>
      <c r="AF138" s="32">
        <v>206.1</v>
      </c>
      <c r="AG138" s="98">
        <v>161.7</v>
      </c>
      <c r="AH138" s="32">
        <v>209.2</v>
      </c>
      <c r="AI138" s="32">
        <v>106.9</v>
      </c>
      <c r="AJ138" s="32">
        <v>107</v>
      </c>
      <c r="AL138" s="99">
        <v>0.43147429880827276</v>
      </c>
      <c r="AM138" s="32">
        <v>22.54638486371075</v>
      </c>
      <c r="AN138" s="32">
        <v>0.04786868798298543</v>
      </c>
      <c r="AO138" s="101">
        <v>0.003156321900034174</v>
      </c>
      <c r="AQ138" s="107">
        <v>0.36048699999999995</v>
      </c>
      <c r="AR138" s="32">
        <v>18.0361736</v>
      </c>
      <c r="AS138" s="32">
        <v>0.02562353500116685</v>
      </c>
      <c r="AT138" s="101">
        <v>0.004582465635247465</v>
      </c>
      <c r="AW138" s="149">
        <f t="shared" si="43"/>
        <v>0.0005836202279569778</v>
      </c>
      <c r="AX138" s="149">
        <f t="shared" si="44"/>
        <v>0.015682440318972982</v>
      </c>
      <c r="AY138" s="149">
        <f t="shared" si="45"/>
        <v>0.0017508606838709338</v>
      </c>
      <c r="AZ138" s="214">
        <f t="shared" si="46"/>
        <v>0.00028239688449531187</v>
      </c>
      <c r="BA138" s="214">
        <f t="shared" si="47"/>
        <v>0</v>
      </c>
      <c r="BB138" s="214">
        <f t="shared" si="48"/>
        <v>0.018657020835656936</v>
      </c>
      <c r="BC138" s="214">
        <f t="shared" si="49"/>
        <v>0.0011295875379812475</v>
      </c>
      <c r="BD138" s="214">
        <f t="shared" si="50"/>
        <v>0</v>
      </c>
      <c r="BE138" s="214">
        <f t="shared" si="51"/>
        <v>0.00028239688449531187</v>
      </c>
      <c r="BF138" s="149">
        <f t="shared" si="52"/>
        <v>0.0383683233734297</v>
      </c>
      <c r="BH138" s="214">
        <f t="shared" si="53"/>
        <v>0.0005836202279569778</v>
      </c>
      <c r="BI138" s="217">
        <f t="shared" si="54"/>
        <v>0.028751140584783806</v>
      </c>
      <c r="BJ138" s="217">
        <f t="shared" si="55"/>
        <v>0.004668961823655823</v>
      </c>
      <c r="BK138" s="212">
        <f t="shared" si="56"/>
        <v>0.00028239688449531187</v>
      </c>
      <c r="BL138" s="217">
        <f t="shared" si="57"/>
        <v>0</v>
      </c>
      <c r="BM138" s="217">
        <f t="shared" si="58"/>
        <v>0.018657020835656936</v>
      </c>
      <c r="BN138" s="217">
        <f t="shared" si="59"/>
        <v>0.0030122334346166604</v>
      </c>
      <c r="BO138" s="217">
        <f t="shared" si="60"/>
        <v>0</v>
      </c>
      <c r="BP138" s="212">
        <f t="shared" si="61"/>
        <v>0.00028239688449531187</v>
      </c>
      <c r="BQ138" s="214">
        <f t="shared" si="62"/>
        <v>0.056237770675660825</v>
      </c>
      <c r="BR138" s="240"/>
    </row>
    <row r="139" spans="1:70" ht="15">
      <c r="A139" s="32">
        <v>81008</v>
      </c>
      <c r="B139" s="32" t="s">
        <v>547</v>
      </c>
      <c r="C139" s="32" t="s">
        <v>532</v>
      </c>
      <c r="D139" s="48">
        <v>9</v>
      </c>
      <c r="E139" s="48">
        <v>0</v>
      </c>
      <c r="F139" s="32" t="s">
        <v>9</v>
      </c>
      <c r="H139" s="49">
        <v>0.006897</v>
      </c>
      <c r="I139" s="50">
        <v>0.00412860942244608</v>
      </c>
      <c r="J139" s="90">
        <v>0.59860945664</v>
      </c>
      <c r="K139" s="32">
        <v>80</v>
      </c>
      <c r="L139" s="32">
        <v>0</v>
      </c>
      <c r="M139" s="32">
        <v>432</v>
      </c>
      <c r="N139" s="32">
        <v>1</v>
      </c>
      <c r="O139" s="32">
        <f t="shared" si="42"/>
        <v>0.00412860942244608</v>
      </c>
      <c r="P139" s="32">
        <v>143.7</v>
      </c>
      <c r="Q139" s="32">
        <v>0</v>
      </c>
      <c r="R139" s="32">
        <v>0</v>
      </c>
      <c r="S139" s="32">
        <v>76.6</v>
      </c>
      <c r="T139" s="32">
        <v>1.2</v>
      </c>
      <c r="U139" s="32">
        <v>144.6</v>
      </c>
      <c r="V139" s="32">
        <v>392.9</v>
      </c>
      <c r="W139" s="32">
        <v>1</v>
      </c>
      <c r="X139" s="32">
        <v>0</v>
      </c>
      <c r="Y139" s="32">
        <v>0</v>
      </c>
      <c r="Z139" s="32">
        <v>109</v>
      </c>
      <c r="AA139" s="32">
        <v>34.7</v>
      </c>
      <c r="AB139" s="32">
        <v>0</v>
      </c>
      <c r="AC139" s="32">
        <v>0</v>
      </c>
      <c r="AD139" s="32">
        <v>0</v>
      </c>
      <c r="AE139" s="32">
        <v>653.6</v>
      </c>
      <c r="AF139" s="32">
        <v>1046.5</v>
      </c>
      <c r="AG139" s="98">
        <v>901.9</v>
      </c>
      <c r="AH139" s="32">
        <v>1046.5</v>
      </c>
      <c r="AI139" s="32">
        <v>653.5</v>
      </c>
      <c r="AJ139" s="32">
        <v>653.6</v>
      </c>
      <c r="AL139" s="99">
        <v>0.882599416270261</v>
      </c>
      <c r="AM139" s="32">
        <v>179.0013409154836</v>
      </c>
      <c r="AN139" s="32">
        <v>0.3800413852870358</v>
      </c>
      <c r="AO139" s="101">
        <v>0.004165325510119254</v>
      </c>
      <c r="AQ139" s="111">
        <v>0.8013240000000004</v>
      </c>
      <c r="AR139" s="32">
        <v>209.37090129999987</v>
      </c>
      <c r="AS139" s="32">
        <v>0.2974479363897005</v>
      </c>
      <c r="AT139" s="101">
        <v>0.006963847779685515</v>
      </c>
      <c r="AW139" s="149">
        <f t="shared" si="43"/>
        <v>0</v>
      </c>
      <c r="AX139" s="149">
        <f t="shared" si="44"/>
        <v>0.08133030273464982</v>
      </c>
      <c r="AY139" s="149">
        <f t="shared" si="45"/>
        <v>0.027053621534650872</v>
      </c>
      <c r="AZ139" s="214">
        <f t="shared" si="46"/>
        <v>0</v>
      </c>
      <c r="BA139" s="214">
        <f t="shared" si="47"/>
        <v>0</v>
      </c>
      <c r="BB139" s="214">
        <f t="shared" si="48"/>
        <v>0.07396915727880535</v>
      </c>
      <c r="BC139" s="214">
        <f t="shared" si="49"/>
        <v>0.020520840273325996</v>
      </c>
      <c r="BD139" s="214">
        <f t="shared" si="50"/>
        <v>0</v>
      </c>
      <c r="BE139" s="214">
        <f t="shared" si="51"/>
        <v>0</v>
      </c>
      <c r="BF139" s="149">
        <f t="shared" si="52"/>
        <v>0.20287392182143202</v>
      </c>
      <c r="BH139" s="214">
        <f t="shared" si="53"/>
        <v>0</v>
      </c>
      <c r="BI139" s="217">
        <f t="shared" si="54"/>
        <v>0.14910555501352468</v>
      </c>
      <c r="BJ139" s="217">
        <f t="shared" si="55"/>
        <v>0.072142990759069</v>
      </c>
      <c r="BK139" s="212">
        <f t="shared" si="56"/>
        <v>0</v>
      </c>
      <c r="BL139" s="217">
        <f t="shared" si="57"/>
        <v>0</v>
      </c>
      <c r="BM139" s="217">
        <f t="shared" si="58"/>
        <v>0.07396915727880535</v>
      </c>
      <c r="BN139" s="217">
        <f t="shared" si="59"/>
        <v>0.05472224072886933</v>
      </c>
      <c r="BO139" s="217">
        <f t="shared" si="60"/>
        <v>0</v>
      </c>
      <c r="BP139" s="212">
        <f t="shared" si="61"/>
        <v>0</v>
      </c>
      <c r="BQ139" s="214">
        <f t="shared" si="62"/>
        <v>0.3499399437802684</v>
      </c>
      <c r="BR139" s="240"/>
    </row>
    <row r="140" spans="1:70" ht="15">
      <c r="A140" s="32">
        <v>81009</v>
      </c>
      <c r="B140" s="32" t="s">
        <v>547</v>
      </c>
      <c r="C140" s="32" t="s">
        <v>532</v>
      </c>
      <c r="D140" s="48">
        <v>9</v>
      </c>
      <c r="E140" s="48">
        <v>0</v>
      </c>
      <c r="F140" s="32" t="s">
        <v>9</v>
      </c>
      <c r="H140" s="49">
        <v>0.00293</v>
      </c>
      <c r="I140" s="50">
        <v>0.0017539257079552</v>
      </c>
      <c r="J140" s="90">
        <v>0.59860945664</v>
      </c>
      <c r="K140" s="32">
        <v>80</v>
      </c>
      <c r="L140" s="32">
        <v>0</v>
      </c>
      <c r="M140" s="32">
        <v>200.1</v>
      </c>
      <c r="N140" s="32">
        <v>1</v>
      </c>
      <c r="O140" s="32">
        <f t="shared" si="42"/>
        <v>0.0017539257079552</v>
      </c>
      <c r="P140" s="32">
        <v>70.7</v>
      </c>
      <c r="Q140" s="32">
        <v>0</v>
      </c>
      <c r="R140" s="32">
        <v>0</v>
      </c>
      <c r="S140" s="32">
        <v>28</v>
      </c>
      <c r="T140" s="32">
        <v>0</v>
      </c>
      <c r="U140" s="32">
        <v>66.1</v>
      </c>
      <c r="V140" s="32">
        <v>214.1</v>
      </c>
      <c r="W140" s="32">
        <v>1</v>
      </c>
      <c r="X140" s="32">
        <v>0</v>
      </c>
      <c r="Y140" s="32">
        <v>0</v>
      </c>
      <c r="Z140" s="32">
        <v>57.3</v>
      </c>
      <c r="AA140" s="32">
        <v>13.4</v>
      </c>
      <c r="AB140" s="32">
        <v>0</v>
      </c>
      <c r="AC140" s="32">
        <v>0</v>
      </c>
      <c r="AD140" s="32">
        <v>0</v>
      </c>
      <c r="AE140" s="32">
        <v>298.8</v>
      </c>
      <c r="AF140" s="32">
        <v>513</v>
      </c>
      <c r="AG140" s="98">
        <v>446.9</v>
      </c>
      <c r="AH140" s="32">
        <v>513</v>
      </c>
      <c r="AI140" s="32">
        <v>298.8</v>
      </c>
      <c r="AJ140" s="32">
        <v>298.8</v>
      </c>
      <c r="AL140" s="99">
        <v>0.7700563762915008</v>
      </c>
      <c r="AM140" s="32">
        <v>105.05515138843285</v>
      </c>
      <c r="AN140" s="32">
        <v>0.22304472726855276</v>
      </c>
      <c r="AO140" s="101">
        <v>0.0019186781524035657</v>
      </c>
      <c r="AQ140" s="177">
        <v>0.6123239999999999</v>
      </c>
      <c r="AR140" s="32">
        <v>84.71213999999999</v>
      </c>
      <c r="AS140" s="32">
        <v>0.12034839165186045</v>
      </c>
      <c r="AT140" s="101">
        <v>0.002879842713728771</v>
      </c>
      <c r="AW140" s="149">
        <f t="shared" si="43"/>
        <v>0</v>
      </c>
      <c r="AX140" s="149">
        <f t="shared" si="44"/>
        <v>0.0160038003577797</v>
      </c>
      <c r="AY140" s="149">
        <f t="shared" si="45"/>
        <v>0.005654516168390929</v>
      </c>
      <c r="AZ140" s="214">
        <f t="shared" si="46"/>
        <v>0</v>
      </c>
      <c r="BA140" s="214">
        <f t="shared" si="47"/>
        <v>0</v>
      </c>
      <c r="BB140" s="214">
        <f t="shared" si="48"/>
        <v>0.0171235065297383</v>
      </c>
      <c r="BC140" s="214">
        <f t="shared" si="49"/>
        <v>0.004582797403801983</v>
      </c>
      <c r="BD140" s="214">
        <f t="shared" si="50"/>
        <v>0</v>
      </c>
      <c r="BE140" s="214">
        <f t="shared" si="51"/>
        <v>0</v>
      </c>
      <c r="BF140" s="149">
        <f t="shared" si="52"/>
        <v>0.04336462045971091</v>
      </c>
      <c r="BH140" s="214">
        <f t="shared" si="53"/>
        <v>0</v>
      </c>
      <c r="BI140" s="217">
        <f t="shared" si="54"/>
        <v>0.029340300655929453</v>
      </c>
      <c r="BJ140" s="217">
        <f t="shared" si="55"/>
        <v>0.015078709782375811</v>
      </c>
      <c r="BK140" s="212">
        <f t="shared" si="56"/>
        <v>0</v>
      </c>
      <c r="BL140" s="217">
        <f t="shared" si="57"/>
        <v>0</v>
      </c>
      <c r="BM140" s="217">
        <f t="shared" si="58"/>
        <v>0.0171235065297383</v>
      </c>
      <c r="BN140" s="217">
        <f t="shared" si="59"/>
        <v>0.012220793076805288</v>
      </c>
      <c r="BO140" s="217">
        <f t="shared" si="60"/>
        <v>0</v>
      </c>
      <c r="BP140" s="212">
        <f t="shared" si="61"/>
        <v>0</v>
      </c>
      <c r="BQ140" s="214">
        <f t="shared" si="62"/>
        <v>0.07376331004484885</v>
      </c>
      <c r="BR140" s="240"/>
    </row>
    <row r="141" spans="1:70" ht="15">
      <c r="A141" s="32">
        <v>81010</v>
      </c>
      <c r="B141" s="32" t="s">
        <v>547</v>
      </c>
      <c r="C141" s="32" t="s">
        <v>532</v>
      </c>
      <c r="D141" s="48">
        <v>9</v>
      </c>
      <c r="E141" s="48">
        <v>0</v>
      </c>
      <c r="F141" s="32" t="s">
        <v>9</v>
      </c>
      <c r="H141" s="49">
        <v>0.00293</v>
      </c>
      <c r="I141" s="50">
        <v>0.0017539257079552</v>
      </c>
      <c r="J141" s="90">
        <v>0.59860945664</v>
      </c>
      <c r="K141" s="32">
        <v>80</v>
      </c>
      <c r="L141" s="32">
        <v>94.5</v>
      </c>
      <c r="M141" s="32">
        <v>106.1</v>
      </c>
      <c r="N141" s="32">
        <v>1</v>
      </c>
      <c r="O141" s="32">
        <f t="shared" si="42"/>
        <v>0.0017539257079552</v>
      </c>
      <c r="P141" s="32">
        <v>53.7</v>
      </c>
      <c r="Q141" s="32">
        <v>16.2</v>
      </c>
      <c r="R141" s="32">
        <v>0</v>
      </c>
      <c r="S141" s="32">
        <v>16.1</v>
      </c>
      <c r="T141" s="32">
        <v>5.3</v>
      </c>
      <c r="U141" s="32">
        <v>21.4</v>
      </c>
      <c r="V141" s="32">
        <v>839.1</v>
      </c>
      <c r="W141" s="32">
        <v>1</v>
      </c>
      <c r="X141" s="32">
        <v>0</v>
      </c>
      <c r="Y141" s="32">
        <v>0</v>
      </c>
      <c r="Z141" s="32">
        <v>46.4</v>
      </c>
      <c r="AA141" s="32">
        <v>7.2</v>
      </c>
      <c r="AB141" s="32">
        <v>0</v>
      </c>
      <c r="AC141" s="32">
        <v>16.2</v>
      </c>
      <c r="AD141" s="32">
        <v>3.7</v>
      </c>
      <c r="AE141" s="32">
        <v>292</v>
      </c>
      <c r="AF141" s="32">
        <v>1036.7</v>
      </c>
      <c r="AG141" s="98">
        <v>1109.8</v>
      </c>
      <c r="AH141" s="32">
        <v>1131.2</v>
      </c>
      <c r="AI141" s="32">
        <v>197.4</v>
      </c>
      <c r="AJ141" s="32">
        <v>197.5</v>
      </c>
      <c r="AL141" s="99">
        <v>0.9104969873698624</v>
      </c>
      <c r="AM141" s="32">
        <v>207.2899023319082</v>
      </c>
      <c r="AN141" s="32">
        <v>0.4401014050248289</v>
      </c>
      <c r="AO141" s="101">
        <v>0.001654249946908361</v>
      </c>
      <c r="AQ141" s="177">
        <v>0.8495610000000003</v>
      </c>
      <c r="AR141" s="32">
        <v>258.2026239999999</v>
      </c>
      <c r="AS141" s="32">
        <v>0.36682192798682756</v>
      </c>
      <c r="AT141" s="101">
        <v>0.0028338015712115004</v>
      </c>
      <c r="AW141" s="149">
        <f t="shared" si="43"/>
        <v>0.0075580166607205485</v>
      </c>
      <c r="AX141" s="149">
        <f t="shared" si="44"/>
        <v>0.00848577320320053</v>
      </c>
      <c r="AY141" s="149">
        <f t="shared" si="45"/>
        <v>0.004294872959584058</v>
      </c>
      <c r="AZ141" s="214">
        <f t="shared" si="46"/>
        <v>0.0012956599989806653</v>
      </c>
      <c r="BA141" s="214">
        <f t="shared" si="47"/>
        <v>0</v>
      </c>
      <c r="BB141" s="214">
        <f t="shared" si="48"/>
        <v>0.06711038920646151</v>
      </c>
      <c r="BC141" s="214">
        <f t="shared" si="49"/>
        <v>0.00371102616991993</v>
      </c>
      <c r="BD141" s="214">
        <f t="shared" si="50"/>
        <v>0</v>
      </c>
      <c r="BE141" s="214">
        <f t="shared" si="51"/>
        <v>0.0012956599989806653</v>
      </c>
      <c r="BF141" s="149">
        <f t="shared" si="52"/>
        <v>0.0937513981978479</v>
      </c>
      <c r="BH141" s="214">
        <f t="shared" si="53"/>
        <v>0.0075580166607205485</v>
      </c>
      <c r="BI141" s="217">
        <f t="shared" si="54"/>
        <v>0.015557250872534307</v>
      </c>
      <c r="BJ141" s="217">
        <f t="shared" si="55"/>
        <v>0.011452994558890822</v>
      </c>
      <c r="BK141" s="212">
        <f t="shared" si="56"/>
        <v>0.0012956599989806653</v>
      </c>
      <c r="BL141" s="217">
        <f t="shared" si="57"/>
        <v>0</v>
      </c>
      <c r="BM141" s="217">
        <f t="shared" si="58"/>
        <v>0.06711038920646151</v>
      </c>
      <c r="BN141" s="217">
        <f t="shared" si="59"/>
        <v>0.009896069786453148</v>
      </c>
      <c r="BO141" s="217">
        <f t="shared" si="60"/>
        <v>0</v>
      </c>
      <c r="BP141" s="212">
        <f t="shared" si="61"/>
        <v>0.0012956599989806653</v>
      </c>
      <c r="BQ141" s="214">
        <f t="shared" si="62"/>
        <v>0.11416604108302167</v>
      </c>
      <c r="BR141" s="240"/>
    </row>
    <row r="142" spans="1:70" ht="15">
      <c r="A142" s="32">
        <v>81011</v>
      </c>
      <c r="B142" s="32" t="s">
        <v>547</v>
      </c>
      <c r="C142" s="32" t="s">
        <v>532</v>
      </c>
      <c r="D142" s="48">
        <v>9</v>
      </c>
      <c r="E142" s="48">
        <v>0</v>
      </c>
      <c r="F142" s="32" t="s">
        <v>9</v>
      </c>
      <c r="H142" s="49">
        <v>0.00293</v>
      </c>
      <c r="I142" s="50">
        <v>0.0017539257079552</v>
      </c>
      <c r="J142" s="90">
        <v>0.59860945664</v>
      </c>
      <c r="K142" s="32">
        <v>80</v>
      </c>
      <c r="L142" s="32">
        <v>0</v>
      </c>
      <c r="M142" s="32">
        <v>238.7</v>
      </c>
      <c r="N142" s="32">
        <v>1</v>
      </c>
      <c r="O142" s="32">
        <f t="shared" si="42"/>
        <v>0.0017539257079552</v>
      </c>
      <c r="P142" s="32">
        <v>45.2</v>
      </c>
      <c r="Q142" s="32">
        <v>0</v>
      </c>
      <c r="R142" s="32">
        <v>0</v>
      </c>
      <c r="S142" s="32">
        <v>31.8</v>
      </c>
      <c r="T142" s="32">
        <v>0</v>
      </c>
      <c r="U142" s="32">
        <v>69.8</v>
      </c>
      <c r="V142" s="32">
        <v>94.5</v>
      </c>
      <c r="W142" s="32">
        <v>1</v>
      </c>
      <c r="X142" s="32">
        <v>0</v>
      </c>
      <c r="Y142" s="32">
        <v>0</v>
      </c>
      <c r="Z142" s="32">
        <v>35.1</v>
      </c>
      <c r="AA142" s="32">
        <v>10</v>
      </c>
      <c r="AB142" s="32">
        <v>0</v>
      </c>
      <c r="AC142" s="32">
        <v>0</v>
      </c>
      <c r="AD142" s="32">
        <v>0</v>
      </c>
      <c r="AE142" s="32">
        <v>315.8</v>
      </c>
      <c r="AF142" s="32">
        <v>410.4</v>
      </c>
      <c r="AG142" s="98">
        <v>340.6</v>
      </c>
      <c r="AH142" s="32">
        <v>410.4</v>
      </c>
      <c r="AI142" s="32">
        <v>315.7</v>
      </c>
      <c r="AJ142" s="32">
        <v>315.8</v>
      </c>
      <c r="AL142" s="99">
        <v>0.702156381042597</v>
      </c>
      <c r="AM142" s="32">
        <v>79.27978437226564</v>
      </c>
      <c r="AN142" s="32">
        <v>0.16832052164524938</v>
      </c>
      <c r="AO142" s="101">
        <v>0.001871765167135041</v>
      </c>
      <c r="AQ142" s="107">
        <v>0.546541</v>
      </c>
      <c r="AR142" s="32">
        <v>59.44467289999999</v>
      </c>
      <c r="AS142" s="32">
        <v>0.084451541134316</v>
      </c>
      <c r="AT142" s="101">
        <v>0.002703413405758085</v>
      </c>
      <c r="AW142" s="149">
        <f t="shared" si="43"/>
        <v>0</v>
      </c>
      <c r="AX142" s="149">
        <f t="shared" si="44"/>
        <v>0.019090990231894124</v>
      </c>
      <c r="AY142" s="149">
        <f t="shared" si="45"/>
        <v>0.003615051355180622</v>
      </c>
      <c r="AZ142" s="214">
        <f t="shared" si="46"/>
        <v>0</v>
      </c>
      <c r="BA142" s="214">
        <f t="shared" si="47"/>
        <v>0</v>
      </c>
      <c r="BB142" s="214">
        <f t="shared" si="48"/>
        <v>0.0075580166607205485</v>
      </c>
      <c r="BC142" s="214">
        <f t="shared" si="49"/>
        <v>0.002807263331124775</v>
      </c>
      <c r="BD142" s="214">
        <f t="shared" si="50"/>
        <v>0</v>
      </c>
      <c r="BE142" s="214">
        <f t="shared" si="51"/>
        <v>0</v>
      </c>
      <c r="BF142" s="149">
        <f t="shared" si="52"/>
        <v>0.03307132157892007</v>
      </c>
      <c r="BH142" s="214">
        <f t="shared" si="53"/>
        <v>0</v>
      </c>
      <c r="BI142" s="217">
        <f t="shared" si="54"/>
        <v>0.035000148758472564</v>
      </c>
      <c r="BJ142" s="217">
        <f t="shared" si="55"/>
        <v>0.009640136947148326</v>
      </c>
      <c r="BK142" s="212">
        <f t="shared" si="56"/>
        <v>0</v>
      </c>
      <c r="BL142" s="217">
        <f t="shared" si="57"/>
        <v>0</v>
      </c>
      <c r="BM142" s="217">
        <f t="shared" si="58"/>
        <v>0.0075580166607205485</v>
      </c>
      <c r="BN142" s="217">
        <f t="shared" si="59"/>
        <v>0.007486035549666067</v>
      </c>
      <c r="BO142" s="217">
        <f t="shared" si="60"/>
        <v>0</v>
      </c>
      <c r="BP142" s="212">
        <f t="shared" si="61"/>
        <v>0</v>
      </c>
      <c r="BQ142" s="214">
        <f t="shared" si="62"/>
        <v>0.0596843379160075</v>
      </c>
      <c r="BR142" s="240"/>
    </row>
    <row r="143" spans="1:70" ht="15">
      <c r="A143" s="32">
        <v>81014</v>
      </c>
      <c r="B143" s="32" t="s">
        <v>547</v>
      </c>
      <c r="C143" s="32" t="s">
        <v>532</v>
      </c>
      <c r="D143" s="48">
        <v>9</v>
      </c>
      <c r="E143" s="48">
        <v>0</v>
      </c>
      <c r="F143" s="32" t="s">
        <v>9</v>
      </c>
      <c r="H143" s="49">
        <v>0.006897</v>
      </c>
      <c r="I143" s="50">
        <v>0.0020736917642383804</v>
      </c>
      <c r="J143" s="90">
        <v>0.30066576254000005</v>
      </c>
      <c r="K143" s="32">
        <v>80</v>
      </c>
      <c r="L143" s="32">
        <v>0</v>
      </c>
      <c r="M143" s="32">
        <v>102.3</v>
      </c>
      <c r="N143" s="32">
        <v>1</v>
      </c>
      <c r="O143" s="32">
        <f t="shared" si="42"/>
        <v>0.0020736917642383804</v>
      </c>
      <c r="P143" s="32">
        <v>68.4</v>
      </c>
      <c r="Q143" s="32">
        <v>0</v>
      </c>
      <c r="R143" s="32">
        <v>0</v>
      </c>
      <c r="S143" s="32">
        <v>42.4</v>
      </c>
      <c r="T143" s="32">
        <v>0</v>
      </c>
      <c r="U143" s="32">
        <v>47.1</v>
      </c>
      <c r="V143" s="32">
        <v>0</v>
      </c>
      <c r="W143" s="32">
        <v>0</v>
      </c>
      <c r="X143" s="32">
        <v>0</v>
      </c>
      <c r="Y143" s="32">
        <v>0</v>
      </c>
      <c r="Z143" s="32">
        <v>41.5</v>
      </c>
      <c r="AA143" s="32">
        <v>26.9</v>
      </c>
      <c r="AB143" s="32">
        <v>0</v>
      </c>
      <c r="AC143" s="32">
        <v>0</v>
      </c>
      <c r="AD143" s="32">
        <v>1.5</v>
      </c>
      <c r="AE143" s="32">
        <v>213.2</v>
      </c>
      <c r="AF143" s="32">
        <v>213.2</v>
      </c>
      <c r="AG143" s="98">
        <v>166.1</v>
      </c>
      <c r="AH143" s="32">
        <v>213.2</v>
      </c>
      <c r="AI143" s="32">
        <v>213.1</v>
      </c>
      <c r="AJ143" s="32">
        <v>213.2</v>
      </c>
      <c r="AL143" s="99">
        <v>0.4549659816501907</v>
      </c>
      <c r="AM143" s="32">
        <v>26.39835056660166</v>
      </c>
      <c r="AN143" s="32">
        <v>0.05604687466202267</v>
      </c>
      <c r="AO143" s="101">
        <v>0.001651686801874884</v>
      </c>
      <c r="AQ143" s="107">
        <v>0.37953599999999993</v>
      </c>
      <c r="AR143" s="32">
        <v>21.1710243</v>
      </c>
      <c r="AS143" s="32">
        <v>0.030077137989046848</v>
      </c>
      <c r="AT143" s="101">
        <v>0.004784091891511658</v>
      </c>
      <c r="AW143" s="149">
        <f t="shared" si="43"/>
        <v>0</v>
      </c>
      <c r="AX143" s="149">
        <f t="shared" si="44"/>
        <v>0.009673523237160335</v>
      </c>
      <c r="AY143" s="149">
        <f t="shared" si="45"/>
        <v>0.006467927560330078</v>
      </c>
      <c r="AZ143" s="214">
        <f t="shared" si="46"/>
        <v>0</v>
      </c>
      <c r="BA143" s="214">
        <f t="shared" si="47"/>
        <v>0</v>
      </c>
      <c r="BB143" s="214">
        <f t="shared" si="48"/>
        <v>0</v>
      </c>
      <c r="BC143" s="214">
        <f t="shared" si="49"/>
        <v>0.003924254294644711</v>
      </c>
      <c r="BD143" s="214">
        <f t="shared" si="50"/>
        <v>0</v>
      </c>
      <c r="BE143" s="214">
        <f t="shared" si="51"/>
        <v>0</v>
      </c>
      <c r="BF143" s="149">
        <f t="shared" si="52"/>
        <v>0.020065705092135122</v>
      </c>
      <c r="BH143" s="214">
        <f t="shared" si="53"/>
        <v>0</v>
      </c>
      <c r="BI143" s="217">
        <f t="shared" si="54"/>
        <v>0.017734792601460613</v>
      </c>
      <c r="BJ143" s="217">
        <f t="shared" si="55"/>
        <v>0.017247806827546876</v>
      </c>
      <c r="BK143" s="212">
        <f t="shared" si="56"/>
        <v>0</v>
      </c>
      <c r="BL143" s="217">
        <f t="shared" si="57"/>
        <v>0</v>
      </c>
      <c r="BM143" s="217">
        <f t="shared" si="58"/>
        <v>0</v>
      </c>
      <c r="BN143" s="217">
        <f t="shared" si="59"/>
        <v>0.010464678119052563</v>
      </c>
      <c r="BO143" s="217">
        <f t="shared" si="60"/>
        <v>0</v>
      </c>
      <c r="BP143" s="212">
        <f t="shared" si="61"/>
        <v>0</v>
      </c>
      <c r="BQ143" s="214">
        <f t="shared" si="62"/>
        <v>0.04544727754806005</v>
      </c>
      <c r="BR143" s="240"/>
    </row>
    <row r="144" spans="1:70" ht="15">
      <c r="A144" s="32">
        <v>81016</v>
      </c>
      <c r="B144" s="32" t="s">
        <v>547</v>
      </c>
      <c r="C144" s="32" t="s">
        <v>532</v>
      </c>
      <c r="D144" s="48">
        <v>9</v>
      </c>
      <c r="E144" s="48">
        <v>0</v>
      </c>
      <c r="F144" s="32" t="s">
        <v>9</v>
      </c>
      <c r="H144" s="49">
        <v>0.00293</v>
      </c>
      <c r="I144" s="50">
        <v>0.0017539257079552</v>
      </c>
      <c r="J144" s="90">
        <v>0.59860945664</v>
      </c>
      <c r="K144" s="32">
        <v>80</v>
      </c>
      <c r="L144" s="32">
        <v>0</v>
      </c>
      <c r="M144" s="32">
        <v>479.8</v>
      </c>
      <c r="N144" s="32">
        <v>1</v>
      </c>
      <c r="O144" s="32">
        <f t="shared" si="42"/>
        <v>0.0017539257079552</v>
      </c>
      <c r="P144" s="32">
        <v>53.2</v>
      </c>
      <c r="Q144" s="32">
        <v>0</v>
      </c>
      <c r="R144" s="32">
        <v>0</v>
      </c>
      <c r="S144" s="32">
        <v>104.9</v>
      </c>
      <c r="T144" s="32">
        <v>0</v>
      </c>
      <c r="U144" s="32">
        <v>141.1</v>
      </c>
      <c r="V144" s="32">
        <v>547.9</v>
      </c>
      <c r="W144" s="32">
        <v>1</v>
      </c>
      <c r="X144" s="32">
        <v>0</v>
      </c>
      <c r="Y144" s="32">
        <v>0</v>
      </c>
      <c r="Z144" s="32">
        <v>33.2</v>
      </c>
      <c r="AA144" s="32">
        <v>20</v>
      </c>
      <c r="AB144" s="32">
        <v>0</v>
      </c>
      <c r="AC144" s="32">
        <v>0</v>
      </c>
      <c r="AD144" s="32">
        <v>0</v>
      </c>
      <c r="AE144" s="32">
        <v>638</v>
      </c>
      <c r="AF144" s="32">
        <v>1185.9</v>
      </c>
      <c r="AG144" s="98">
        <v>1044.8</v>
      </c>
      <c r="AH144" s="32">
        <v>1185.9</v>
      </c>
      <c r="AI144" s="32">
        <v>637.9</v>
      </c>
      <c r="AJ144" s="32">
        <v>638</v>
      </c>
      <c r="AL144" s="99">
        <v>0.9048826292760359</v>
      </c>
      <c r="AM144" s="32">
        <v>201.21106155087327</v>
      </c>
      <c r="AN144" s="32">
        <v>0.42719529460382033</v>
      </c>
      <c r="AO144" s="101">
        <v>0.001679403798711339</v>
      </c>
      <c r="AQ144" s="107">
        <v>0.8401820000000004</v>
      </c>
      <c r="AR144" s="32">
        <v>248.04768789999986</v>
      </c>
      <c r="AS144" s="32">
        <v>0.3523950674806189</v>
      </c>
      <c r="AT144" s="101">
        <v>0.0028625892710288014</v>
      </c>
      <c r="AW144" s="149">
        <f t="shared" si="43"/>
        <v>0</v>
      </c>
      <c r="AX144" s="149">
        <f t="shared" si="44"/>
        <v>0.03837393009326687</v>
      </c>
      <c r="AY144" s="149">
        <f t="shared" si="45"/>
        <v>0.004254883453442679</v>
      </c>
      <c r="AZ144" s="214">
        <f t="shared" si="46"/>
        <v>0</v>
      </c>
      <c r="BA144" s="214">
        <f t="shared" si="47"/>
        <v>0</v>
      </c>
      <c r="BB144" s="214">
        <f t="shared" si="48"/>
        <v>0.04382050082972262</v>
      </c>
      <c r="BC144" s="214">
        <f t="shared" si="49"/>
        <v>0.0026553032077875367</v>
      </c>
      <c r="BD144" s="214">
        <f t="shared" si="50"/>
        <v>0</v>
      </c>
      <c r="BE144" s="214">
        <f t="shared" si="51"/>
        <v>0</v>
      </c>
      <c r="BF144" s="149">
        <f t="shared" si="52"/>
        <v>0.0891046175842197</v>
      </c>
      <c r="BH144" s="214">
        <f t="shared" si="53"/>
        <v>0</v>
      </c>
      <c r="BI144" s="217">
        <f t="shared" si="54"/>
        <v>0.07035220517098927</v>
      </c>
      <c r="BJ144" s="217">
        <f t="shared" si="55"/>
        <v>0.011346355875847145</v>
      </c>
      <c r="BK144" s="212">
        <f t="shared" si="56"/>
        <v>0</v>
      </c>
      <c r="BL144" s="217">
        <f t="shared" si="57"/>
        <v>0</v>
      </c>
      <c r="BM144" s="217">
        <f t="shared" si="58"/>
        <v>0.04382050082972262</v>
      </c>
      <c r="BN144" s="217">
        <f t="shared" si="59"/>
        <v>0.0070808085541000975</v>
      </c>
      <c r="BO144" s="217">
        <f t="shared" si="60"/>
        <v>0</v>
      </c>
      <c r="BP144" s="212">
        <f t="shared" si="61"/>
        <v>0</v>
      </c>
      <c r="BQ144" s="214">
        <f t="shared" si="62"/>
        <v>0.13259987043065913</v>
      </c>
      <c r="BR144" s="240"/>
    </row>
    <row r="145" spans="1:70" ht="15">
      <c r="A145" s="32">
        <v>81017</v>
      </c>
      <c r="B145" s="32" t="s">
        <v>547</v>
      </c>
      <c r="C145" s="32" t="s">
        <v>532</v>
      </c>
      <c r="D145" s="48">
        <v>9</v>
      </c>
      <c r="E145" s="48">
        <v>0</v>
      </c>
      <c r="F145" s="32" t="s">
        <v>9</v>
      </c>
      <c r="H145" s="49">
        <v>0.006897</v>
      </c>
      <c r="I145" s="50">
        <v>0.0020736917642383804</v>
      </c>
      <c r="J145" s="90">
        <v>0.30066576254000005</v>
      </c>
      <c r="K145" s="32">
        <v>80</v>
      </c>
      <c r="L145" s="32">
        <v>0</v>
      </c>
      <c r="M145" s="32">
        <v>612.4</v>
      </c>
      <c r="N145" s="32">
        <v>1</v>
      </c>
      <c r="O145" s="32">
        <f t="shared" si="42"/>
        <v>0.0020736917642383804</v>
      </c>
      <c r="P145" s="32">
        <v>133.4</v>
      </c>
      <c r="Q145" s="32">
        <v>1.8</v>
      </c>
      <c r="R145" s="32">
        <v>0</v>
      </c>
      <c r="S145" s="32">
        <v>64.5</v>
      </c>
      <c r="T145" s="32">
        <v>0.3</v>
      </c>
      <c r="U145" s="32">
        <v>179.8</v>
      </c>
      <c r="V145" s="32">
        <v>0</v>
      </c>
      <c r="W145" s="32">
        <v>0</v>
      </c>
      <c r="X145" s="32">
        <v>0</v>
      </c>
      <c r="Y145" s="32">
        <v>0</v>
      </c>
      <c r="Z145" s="32">
        <v>104.3</v>
      </c>
      <c r="AA145" s="32">
        <v>29.1</v>
      </c>
      <c r="AB145" s="32">
        <v>0</v>
      </c>
      <c r="AC145" s="32">
        <v>0</v>
      </c>
      <c r="AD145" s="32">
        <v>64.5</v>
      </c>
      <c r="AE145" s="32">
        <v>812.6</v>
      </c>
      <c r="AF145" s="32">
        <v>812.6</v>
      </c>
      <c r="AG145" s="98">
        <v>632.8</v>
      </c>
      <c r="AH145" s="32">
        <v>812.6</v>
      </c>
      <c r="AI145" s="32">
        <v>812.4</v>
      </c>
      <c r="AJ145" s="32">
        <v>812.6</v>
      </c>
      <c r="AL145" s="99">
        <v>0.820454197491186</v>
      </c>
      <c r="AM145" s="32">
        <v>131.76825740959387</v>
      </c>
      <c r="AN145" s="32">
        <v>0.27975986563388405</v>
      </c>
      <c r="AO145" s="101">
        <v>0.0022439439290723394</v>
      </c>
      <c r="AQ145" s="107">
        <v>0.6972900000000001</v>
      </c>
      <c r="AR145" s="32">
        <v>130.38992199999996</v>
      </c>
      <c r="AS145" s="32">
        <v>0.18524165958163177</v>
      </c>
      <c r="AT145" s="101">
        <v>0.007058390517693909</v>
      </c>
      <c r="AW145" s="149">
        <f t="shared" si="43"/>
        <v>0</v>
      </c>
      <c r="AX145" s="149">
        <f t="shared" si="44"/>
        <v>0.057908754940733026</v>
      </c>
      <c r="AY145" s="149">
        <f t="shared" si="45"/>
        <v>0.012614349949532639</v>
      </c>
      <c r="AZ145" s="214">
        <f t="shared" si="46"/>
        <v>0.00017020862000868627</v>
      </c>
      <c r="BA145" s="214">
        <f t="shared" si="47"/>
        <v>0</v>
      </c>
      <c r="BB145" s="214">
        <f t="shared" si="48"/>
        <v>0</v>
      </c>
      <c r="BC145" s="214">
        <f t="shared" si="49"/>
        <v>0.009862643926058874</v>
      </c>
      <c r="BD145" s="214">
        <f t="shared" si="50"/>
        <v>0</v>
      </c>
      <c r="BE145" s="214">
        <f t="shared" si="51"/>
        <v>0</v>
      </c>
      <c r="BF145" s="149">
        <f t="shared" si="52"/>
        <v>0.08055595743633323</v>
      </c>
      <c r="BH145" s="214">
        <f t="shared" si="53"/>
        <v>0</v>
      </c>
      <c r="BI145" s="217">
        <f t="shared" si="54"/>
        <v>0.10616605072467722</v>
      </c>
      <c r="BJ145" s="217">
        <f t="shared" si="55"/>
        <v>0.033638266532087034</v>
      </c>
      <c r="BK145" s="212">
        <f t="shared" si="56"/>
        <v>0.00017020862000868627</v>
      </c>
      <c r="BL145" s="217">
        <f t="shared" si="57"/>
        <v>0</v>
      </c>
      <c r="BM145" s="217">
        <f t="shared" si="58"/>
        <v>0</v>
      </c>
      <c r="BN145" s="217">
        <f t="shared" si="59"/>
        <v>0.02630038380282367</v>
      </c>
      <c r="BO145" s="217">
        <f t="shared" si="60"/>
        <v>0</v>
      </c>
      <c r="BP145" s="212">
        <f t="shared" si="61"/>
        <v>0</v>
      </c>
      <c r="BQ145" s="214">
        <f t="shared" si="62"/>
        <v>0.16627490967959663</v>
      </c>
      <c r="BR145" s="240"/>
    </row>
    <row r="146" spans="1:70" ht="15">
      <c r="A146" s="32">
        <v>81018</v>
      </c>
      <c r="B146" s="32" t="s">
        <v>547</v>
      </c>
      <c r="C146" s="32" t="s">
        <v>532</v>
      </c>
      <c r="D146" s="48">
        <v>9</v>
      </c>
      <c r="E146" s="48">
        <v>0</v>
      </c>
      <c r="F146" s="32" t="s">
        <v>9</v>
      </c>
      <c r="H146" s="49">
        <v>0.00293</v>
      </c>
      <c r="I146" s="50">
        <v>0.0017539257079552</v>
      </c>
      <c r="J146" s="90">
        <v>0.59860945664</v>
      </c>
      <c r="K146" s="32">
        <v>80</v>
      </c>
      <c r="L146" s="32">
        <v>0</v>
      </c>
      <c r="M146" s="32">
        <v>250.1</v>
      </c>
      <c r="N146" s="32">
        <v>1</v>
      </c>
      <c r="O146" s="32">
        <f t="shared" si="42"/>
        <v>0.0017539257079552</v>
      </c>
      <c r="P146" s="32">
        <v>206.1</v>
      </c>
      <c r="Q146" s="32">
        <v>0</v>
      </c>
      <c r="R146" s="32">
        <v>0</v>
      </c>
      <c r="S146" s="32">
        <v>51.6</v>
      </c>
      <c r="T146" s="32">
        <v>0</v>
      </c>
      <c r="U146" s="32">
        <v>112.3</v>
      </c>
      <c r="V146" s="32">
        <v>243.9</v>
      </c>
      <c r="W146" s="32">
        <v>1</v>
      </c>
      <c r="X146" s="32">
        <v>0</v>
      </c>
      <c r="Y146" s="32">
        <v>0</v>
      </c>
      <c r="Z146" s="32">
        <v>177.4</v>
      </c>
      <c r="AA146" s="32">
        <v>28.7</v>
      </c>
      <c r="AB146" s="32">
        <v>0</v>
      </c>
      <c r="AC146" s="32">
        <v>0</v>
      </c>
      <c r="AD146" s="32">
        <v>7</v>
      </c>
      <c r="AE146" s="32">
        <v>507.9</v>
      </c>
      <c r="AF146" s="32">
        <v>751.8</v>
      </c>
      <c r="AG146" s="98">
        <v>639.5</v>
      </c>
      <c r="AH146" s="32">
        <v>751.8</v>
      </c>
      <c r="AI146" s="32">
        <v>507.8</v>
      </c>
      <c r="AJ146" s="32">
        <v>507.9</v>
      </c>
      <c r="AL146" s="99">
        <v>0.8234699919337383</v>
      </c>
      <c r="AM146" s="32">
        <v>133.69635320811224</v>
      </c>
      <c r="AN146" s="32">
        <v>0.28385344501428106</v>
      </c>
      <c r="AO146" s="101">
        <v>0.001893995153761394</v>
      </c>
      <c r="AQ146" s="107">
        <v>0.7023280000000001</v>
      </c>
      <c r="AR146" s="32">
        <v>133.61087979999996</v>
      </c>
      <c r="AS146" s="32">
        <v>0.18981759274550317</v>
      </c>
      <c r="AT146" s="101">
        <v>0.003002525652327304</v>
      </c>
      <c r="AW146" s="149">
        <f t="shared" si="43"/>
        <v>0</v>
      </c>
      <c r="AX146" s="149">
        <f t="shared" si="44"/>
        <v>0.020002750971917557</v>
      </c>
      <c r="AY146" s="149">
        <f t="shared" si="45"/>
        <v>0.016483674431476244</v>
      </c>
      <c r="AZ146" s="214">
        <f t="shared" si="46"/>
        <v>0</v>
      </c>
      <c r="BA146" s="214">
        <f t="shared" si="47"/>
        <v>0</v>
      </c>
      <c r="BB146" s="214">
        <f t="shared" si="48"/>
        <v>0.019506881095764463</v>
      </c>
      <c r="BC146" s="214">
        <f t="shared" si="49"/>
        <v>0.014188276778961112</v>
      </c>
      <c r="BD146" s="214">
        <f t="shared" si="50"/>
        <v>0</v>
      </c>
      <c r="BE146" s="214">
        <f t="shared" si="51"/>
        <v>0</v>
      </c>
      <c r="BF146" s="149">
        <f t="shared" si="52"/>
        <v>0.07018158327811938</v>
      </c>
      <c r="BH146" s="214">
        <f t="shared" si="53"/>
        <v>0</v>
      </c>
      <c r="BI146" s="217">
        <f t="shared" si="54"/>
        <v>0.036671710115182186</v>
      </c>
      <c r="BJ146" s="217">
        <f t="shared" si="55"/>
        <v>0.043956465150603315</v>
      </c>
      <c r="BK146" s="212">
        <f t="shared" si="56"/>
        <v>0</v>
      </c>
      <c r="BL146" s="217">
        <f t="shared" si="57"/>
        <v>0</v>
      </c>
      <c r="BM146" s="217">
        <f t="shared" si="58"/>
        <v>0.019506881095764463</v>
      </c>
      <c r="BN146" s="217">
        <f t="shared" si="59"/>
        <v>0.0378354047438963</v>
      </c>
      <c r="BO146" s="217">
        <f t="shared" si="60"/>
        <v>0</v>
      </c>
      <c r="BP146" s="212">
        <f t="shared" si="61"/>
        <v>0</v>
      </c>
      <c r="BQ146" s="214">
        <f t="shared" si="62"/>
        <v>0.13797046110544625</v>
      </c>
      <c r="BR146" s="240"/>
    </row>
    <row r="147" spans="1:70" ht="15">
      <c r="A147" s="32">
        <v>81019</v>
      </c>
      <c r="B147" s="32" t="s">
        <v>547</v>
      </c>
      <c r="C147" s="32" t="s">
        <v>532</v>
      </c>
      <c r="D147" s="48">
        <v>9</v>
      </c>
      <c r="E147" s="48">
        <v>0</v>
      </c>
      <c r="F147" s="32" t="s">
        <v>9</v>
      </c>
      <c r="H147" s="49">
        <v>0.00293</v>
      </c>
      <c r="I147" s="50">
        <v>0.0017539257079552</v>
      </c>
      <c r="J147" s="90">
        <v>0.59860945664</v>
      </c>
      <c r="K147" s="32">
        <v>80</v>
      </c>
      <c r="L147" s="32">
        <v>0.2</v>
      </c>
      <c r="M147" s="32">
        <v>174.3</v>
      </c>
      <c r="N147" s="32">
        <v>1</v>
      </c>
      <c r="O147" s="32">
        <f t="shared" si="42"/>
        <v>0.0017539257079552</v>
      </c>
      <c r="P147" s="32">
        <v>69.2</v>
      </c>
      <c r="Q147" s="32">
        <v>4.9</v>
      </c>
      <c r="R147" s="32">
        <v>0</v>
      </c>
      <c r="S147" s="32">
        <v>4.9</v>
      </c>
      <c r="T147" s="32">
        <v>3</v>
      </c>
      <c r="U147" s="32">
        <v>56.7</v>
      </c>
      <c r="V147" s="32">
        <v>384.9</v>
      </c>
      <c r="W147" s="32">
        <v>1</v>
      </c>
      <c r="X147" s="32">
        <v>0.2</v>
      </c>
      <c r="Y147" s="32">
        <v>0</v>
      </c>
      <c r="Z147" s="32">
        <v>40.4</v>
      </c>
      <c r="AA147" s="32">
        <v>28.8</v>
      </c>
      <c r="AB147" s="32">
        <v>0</v>
      </c>
      <c r="AC147" s="32">
        <v>4.9</v>
      </c>
      <c r="AD147" s="32">
        <v>0</v>
      </c>
      <c r="AE147" s="32">
        <v>256.6</v>
      </c>
      <c r="AF147" s="32">
        <v>641.3</v>
      </c>
      <c r="AG147" s="98">
        <v>584.8</v>
      </c>
      <c r="AH147" s="32">
        <v>641.5</v>
      </c>
      <c r="AI147" s="32">
        <v>256.3</v>
      </c>
      <c r="AJ147" s="32">
        <v>256.4</v>
      </c>
      <c r="AL147" s="99">
        <v>0.8100846981668995</v>
      </c>
      <c r="AM147" s="32">
        <v>125.47114850148277</v>
      </c>
      <c r="AN147" s="32">
        <v>0.2663903457157522</v>
      </c>
      <c r="AO147" s="101">
        <v>0.0019079422297286935</v>
      </c>
      <c r="AQ147" s="107">
        <v>0.6740249999999999</v>
      </c>
      <c r="AR147" s="32">
        <v>116.14117749999998</v>
      </c>
      <c r="AS147" s="32">
        <v>0.1649988291722797</v>
      </c>
      <c r="AT147" s="101">
        <v>0.0029814408865221653</v>
      </c>
      <c r="AW147" s="149">
        <f t="shared" si="43"/>
        <v>1.599580245655142E-05</v>
      </c>
      <c r="AX147" s="149">
        <f t="shared" si="44"/>
        <v>0.013940341840884567</v>
      </c>
      <c r="AY147" s="149">
        <f t="shared" si="45"/>
        <v>0.005534547649966793</v>
      </c>
      <c r="AZ147" s="214">
        <f t="shared" si="46"/>
        <v>0.0003918971601855099</v>
      </c>
      <c r="BA147" s="214">
        <f t="shared" si="47"/>
        <v>0</v>
      </c>
      <c r="BB147" s="214">
        <f t="shared" si="48"/>
        <v>0.030783921827633214</v>
      </c>
      <c r="BC147" s="214">
        <f t="shared" si="49"/>
        <v>0.0032311520962233875</v>
      </c>
      <c r="BD147" s="214">
        <f t="shared" si="50"/>
        <v>0</v>
      </c>
      <c r="BE147" s="214">
        <f t="shared" si="51"/>
        <v>0.0003918971601855099</v>
      </c>
      <c r="BF147" s="149">
        <f t="shared" si="52"/>
        <v>0.05428975353753553</v>
      </c>
      <c r="BH147" s="214">
        <f t="shared" si="53"/>
        <v>1.599580245655142E-05</v>
      </c>
      <c r="BI147" s="217">
        <f t="shared" si="54"/>
        <v>0.02555729337495504</v>
      </c>
      <c r="BJ147" s="217">
        <f t="shared" si="55"/>
        <v>0.014758793733244782</v>
      </c>
      <c r="BK147" s="212">
        <f t="shared" si="56"/>
        <v>0.0003918971601855099</v>
      </c>
      <c r="BL147" s="217">
        <f t="shared" si="57"/>
        <v>0</v>
      </c>
      <c r="BM147" s="217">
        <f t="shared" si="58"/>
        <v>0.030783921827633214</v>
      </c>
      <c r="BN147" s="217">
        <f t="shared" si="59"/>
        <v>0.008616405589929033</v>
      </c>
      <c r="BO147" s="217">
        <f t="shared" si="60"/>
        <v>0</v>
      </c>
      <c r="BP147" s="212">
        <f t="shared" si="61"/>
        <v>0.0003918971601855099</v>
      </c>
      <c r="BQ147" s="214">
        <f t="shared" si="62"/>
        <v>0.08051620464858963</v>
      </c>
      <c r="BR147" s="240"/>
    </row>
    <row r="148" spans="1:70" ht="15">
      <c r="A148" s="32">
        <v>81020</v>
      </c>
      <c r="B148" s="32" t="s">
        <v>547</v>
      </c>
      <c r="C148" s="32" t="s">
        <v>532</v>
      </c>
      <c r="D148" s="48">
        <v>9</v>
      </c>
      <c r="E148" s="48">
        <v>0</v>
      </c>
      <c r="F148" s="32" t="s">
        <v>147</v>
      </c>
      <c r="H148" s="49">
        <v>0.00293</v>
      </c>
      <c r="I148" s="50">
        <v>0.0017539257079552</v>
      </c>
      <c r="J148" s="90">
        <v>0.59860945664</v>
      </c>
      <c r="K148" s="32">
        <v>80</v>
      </c>
      <c r="L148" s="32">
        <v>0</v>
      </c>
      <c r="M148" s="32">
        <v>291.8</v>
      </c>
      <c r="N148" s="32">
        <v>1</v>
      </c>
      <c r="O148" s="32">
        <f t="shared" si="42"/>
        <v>0.0017539257079552</v>
      </c>
      <c r="P148" s="32">
        <v>81.4</v>
      </c>
      <c r="Q148" s="32">
        <v>0</v>
      </c>
      <c r="R148" s="32">
        <v>0</v>
      </c>
      <c r="S148" s="32">
        <v>44.4</v>
      </c>
      <c r="T148" s="32">
        <v>6</v>
      </c>
      <c r="U148" s="32">
        <v>93.7</v>
      </c>
      <c r="V148" s="32">
        <v>985</v>
      </c>
      <c r="W148" s="32">
        <v>1</v>
      </c>
      <c r="X148" s="32">
        <v>0</v>
      </c>
      <c r="Y148" s="32">
        <v>0</v>
      </c>
      <c r="Z148" s="32">
        <v>50.7</v>
      </c>
      <c r="AA148" s="32">
        <v>30.6</v>
      </c>
      <c r="AB148" s="32">
        <v>0</v>
      </c>
      <c r="AC148" s="32">
        <v>0</v>
      </c>
      <c r="AD148" s="32">
        <v>0</v>
      </c>
      <c r="AE148" s="32">
        <v>423.7</v>
      </c>
      <c r="AF148" s="32">
        <v>1408.8</v>
      </c>
      <c r="AG148" s="98">
        <v>1315.1</v>
      </c>
      <c r="AH148" s="32">
        <v>1408.8</v>
      </c>
      <c r="AI148" s="32">
        <v>423.6</v>
      </c>
      <c r="AJ148" s="32">
        <v>423.7</v>
      </c>
      <c r="AL148" s="99">
        <v>0.928866991677484</v>
      </c>
      <c r="AM148" s="32">
        <v>229.2190352740326</v>
      </c>
      <c r="AN148" s="32">
        <v>0.48665959290680383</v>
      </c>
      <c r="AO148" s="101">
        <v>0.00155671085499386</v>
      </c>
      <c r="AQ148" s="107">
        <v>0.8789190000000003</v>
      </c>
      <c r="AR148" s="32">
        <v>293.3044133999999</v>
      </c>
      <c r="AS148" s="32">
        <v>0.4166901511056429</v>
      </c>
      <c r="AT148" s="101">
        <v>0.002716115574387342</v>
      </c>
      <c r="AW148" s="149">
        <f t="shared" si="43"/>
        <v>0</v>
      </c>
      <c r="AX148" s="149">
        <f t="shared" si="44"/>
        <v>0.02333787578410853</v>
      </c>
      <c r="AY148" s="149">
        <f t="shared" si="45"/>
        <v>0.00651029159981643</v>
      </c>
      <c r="AZ148" s="214">
        <f t="shared" si="46"/>
        <v>0</v>
      </c>
      <c r="BA148" s="214">
        <f t="shared" si="47"/>
        <v>0</v>
      </c>
      <c r="BB148" s="214">
        <f t="shared" si="48"/>
        <v>0.07877932709851576</v>
      </c>
      <c r="BC148" s="214">
        <f t="shared" si="49"/>
        <v>0.004054935922735786</v>
      </c>
      <c r="BD148" s="214">
        <f t="shared" si="50"/>
        <v>0</v>
      </c>
      <c r="BE148" s="214">
        <f t="shared" si="51"/>
        <v>0</v>
      </c>
      <c r="BF148" s="149">
        <f t="shared" si="52"/>
        <v>0.1126824304051765</v>
      </c>
      <c r="BH148" s="214">
        <f t="shared" si="53"/>
        <v>0</v>
      </c>
      <c r="BI148" s="217">
        <f t="shared" si="54"/>
        <v>0.042786105604198967</v>
      </c>
      <c r="BJ148" s="217">
        <f t="shared" si="55"/>
        <v>0.01736077759951048</v>
      </c>
      <c r="BK148" s="212">
        <f t="shared" si="56"/>
        <v>0</v>
      </c>
      <c r="BL148" s="217">
        <f t="shared" si="57"/>
        <v>0</v>
      </c>
      <c r="BM148" s="217">
        <f t="shared" si="58"/>
        <v>0.07877932709851576</v>
      </c>
      <c r="BN148" s="217">
        <f t="shared" si="59"/>
        <v>0.010813162460628762</v>
      </c>
      <c r="BO148" s="217">
        <f t="shared" si="60"/>
        <v>0</v>
      </c>
      <c r="BP148" s="212">
        <f t="shared" si="61"/>
        <v>0</v>
      </c>
      <c r="BQ148" s="214">
        <f t="shared" si="62"/>
        <v>0.14973937276285398</v>
      </c>
      <c r="BR148" s="240"/>
    </row>
    <row r="149" spans="1:70" ht="15">
      <c r="A149" s="32">
        <v>81021</v>
      </c>
      <c r="B149" s="32" t="s">
        <v>547</v>
      </c>
      <c r="C149" s="32" t="s">
        <v>532</v>
      </c>
      <c r="D149" s="48">
        <v>9</v>
      </c>
      <c r="E149" s="48">
        <v>0</v>
      </c>
      <c r="F149" s="32" t="s">
        <v>9</v>
      </c>
      <c r="H149" s="49">
        <v>0.006897</v>
      </c>
      <c r="I149" s="50">
        <v>0.00412860942244608</v>
      </c>
      <c r="J149" s="90">
        <v>0.59860945664</v>
      </c>
      <c r="K149" s="32">
        <v>80</v>
      </c>
      <c r="L149" s="32">
        <v>0</v>
      </c>
      <c r="M149" s="32">
        <v>87.1</v>
      </c>
      <c r="N149" s="32">
        <v>1</v>
      </c>
      <c r="O149" s="32">
        <f t="shared" si="42"/>
        <v>0.00412860942244608</v>
      </c>
      <c r="P149" s="32">
        <v>8.9</v>
      </c>
      <c r="Q149" s="32">
        <v>0</v>
      </c>
      <c r="R149" s="32">
        <v>0</v>
      </c>
      <c r="S149" s="32">
        <v>11.1</v>
      </c>
      <c r="T149" s="32">
        <v>0</v>
      </c>
      <c r="U149" s="32">
        <v>23.7</v>
      </c>
      <c r="V149" s="32">
        <v>283.2</v>
      </c>
      <c r="W149" s="32">
        <v>1</v>
      </c>
      <c r="X149" s="32">
        <v>0</v>
      </c>
      <c r="Y149" s="32">
        <v>0</v>
      </c>
      <c r="Z149" s="32">
        <v>0</v>
      </c>
      <c r="AA149" s="32">
        <v>6</v>
      </c>
      <c r="AB149" s="32">
        <v>2.8</v>
      </c>
      <c r="AC149" s="32">
        <v>0</v>
      </c>
      <c r="AD149" s="32">
        <v>0</v>
      </c>
      <c r="AE149" s="32">
        <v>107.2</v>
      </c>
      <c r="AF149" s="32">
        <v>390.5</v>
      </c>
      <c r="AG149" s="98">
        <v>366.8</v>
      </c>
      <c r="AH149" s="32">
        <v>390.5</v>
      </c>
      <c r="AI149" s="32">
        <v>107.1</v>
      </c>
      <c r="AJ149" s="32">
        <v>107.2</v>
      </c>
      <c r="AL149" s="99">
        <v>0.725124993834276</v>
      </c>
      <c r="AM149" s="32">
        <v>87.35020774160138</v>
      </c>
      <c r="AN149" s="32">
        <v>0.18545500154047748</v>
      </c>
      <c r="AO149" s="101">
        <v>0.004452402111737146</v>
      </c>
      <c r="AQ149" s="107">
        <v>0.5621810000000002</v>
      </c>
      <c r="AR149" s="32">
        <v>65.0244032</v>
      </c>
      <c r="AS149" s="32">
        <v>0.09237852264435875</v>
      </c>
      <c r="AT149" s="101">
        <v>0.0064576749308302124</v>
      </c>
      <c r="AW149" s="149">
        <f t="shared" si="43"/>
        <v>0</v>
      </c>
      <c r="AX149" s="149">
        <f t="shared" si="44"/>
        <v>0.01639784575969444</v>
      </c>
      <c r="AY149" s="149">
        <f t="shared" si="45"/>
        <v>0.0016755548480055173</v>
      </c>
      <c r="AZ149" s="214">
        <f t="shared" si="46"/>
        <v>0</v>
      </c>
      <c r="BA149" s="214">
        <f t="shared" si="47"/>
        <v>0</v>
      </c>
      <c r="BB149" s="214">
        <f t="shared" si="48"/>
        <v>0.05331653179271488</v>
      </c>
      <c r="BC149" s="214">
        <f t="shared" si="49"/>
        <v>0</v>
      </c>
      <c r="BD149" s="214">
        <f t="shared" si="50"/>
        <v>0.0005271408510579154</v>
      </c>
      <c r="BE149" s="214">
        <f t="shared" si="51"/>
        <v>0</v>
      </c>
      <c r="BF149" s="149">
        <f t="shared" si="52"/>
        <v>0.07191707325147274</v>
      </c>
      <c r="BH149" s="214">
        <f t="shared" si="53"/>
        <v>0</v>
      </c>
      <c r="BI149" s="217">
        <f t="shared" si="54"/>
        <v>0.030062717226106477</v>
      </c>
      <c r="BJ149" s="217">
        <f t="shared" si="55"/>
        <v>0.004468146261348046</v>
      </c>
      <c r="BK149" s="212">
        <f t="shared" si="56"/>
        <v>0</v>
      </c>
      <c r="BL149" s="217">
        <f t="shared" si="57"/>
        <v>0</v>
      </c>
      <c r="BM149" s="217">
        <f t="shared" si="58"/>
        <v>0.05331653179271488</v>
      </c>
      <c r="BN149" s="217">
        <f t="shared" si="59"/>
        <v>0</v>
      </c>
      <c r="BO149" s="217">
        <f t="shared" si="60"/>
        <v>0.0014057089361544412</v>
      </c>
      <c r="BP149" s="212">
        <f t="shared" si="61"/>
        <v>0</v>
      </c>
      <c r="BQ149" s="214">
        <f t="shared" si="62"/>
        <v>0.08925310421632385</v>
      </c>
      <c r="BR149" s="240"/>
    </row>
    <row r="150" spans="1:70" ht="15">
      <c r="A150" s="32">
        <v>81023</v>
      </c>
      <c r="B150" s="32" t="s">
        <v>547</v>
      </c>
      <c r="C150" s="32" t="s">
        <v>532</v>
      </c>
      <c r="D150" s="48">
        <v>9</v>
      </c>
      <c r="E150" s="48">
        <v>0</v>
      </c>
      <c r="F150" s="32" t="s">
        <v>9</v>
      </c>
      <c r="H150" s="49">
        <v>0.00293</v>
      </c>
      <c r="I150" s="50">
        <v>0.0017539257079552</v>
      </c>
      <c r="J150" s="90">
        <v>0.59860945664</v>
      </c>
      <c r="K150" s="32">
        <v>80</v>
      </c>
      <c r="L150" s="32">
        <v>0</v>
      </c>
      <c r="M150" s="32">
        <v>193.2</v>
      </c>
      <c r="N150" s="32">
        <v>1</v>
      </c>
      <c r="O150" s="32">
        <f t="shared" si="42"/>
        <v>0.0017539257079552</v>
      </c>
      <c r="P150" s="32">
        <v>96.5</v>
      </c>
      <c r="Q150" s="32">
        <v>0</v>
      </c>
      <c r="R150" s="32">
        <v>0</v>
      </c>
      <c r="S150" s="32">
        <v>43.2</v>
      </c>
      <c r="T150" s="32">
        <v>0</v>
      </c>
      <c r="U150" s="32">
        <v>73.6</v>
      </c>
      <c r="V150" s="32">
        <v>617</v>
      </c>
      <c r="W150" s="32">
        <v>1</v>
      </c>
      <c r="X150" s="32">
        <v>0</v>
      </c>
      <c r="Y150" s="32">
        <v>0</v>
      </c>
      <c r="Z150" s="32">
        <v>80.2</v>
      </c>
      <c r="AA150" s="32">
        <v>16.2</v>
      </c>
      <c r="AB150" s="32">
        <v>0</v>
      </c>
      <c r="AC150" s="32">
        <v>0</v>
      </c>
      <c r="AD150" s="32">
        <v>0.2</v>
      </c>
      <c r="AE150" s="32">
        <v>333</v>
      </c>
      <c r="AF150" s="32">
        <v>950.1</v>
      </c>
      <c r="AG150" s="98">
        <v>876.5</v>
      </c>
      <c r="AH150" s="32">
        <v>950.1</v>
      </c>
      <c r="AI150" s="32">
        <v>332.9</v>
      </c>
      <c r="AJ150" s="32">
        <v>333</v>
      </c>
      <c r="AL150" s="99">
        <v>0.8771538908078896</v>
      </c>
      <c r="AM150" s="32">
        <v>174.1084583255299</v>
      </c>
      <c r="AN150" s="32">
        <v>0.36965320680735164</v>
      </c>
      <c r="AO150" s="101">
        <v>0.0017828853872497378</v>
      </c>
      <c r="AQ150" s="107">
        <v>0.7900470000000003</v>
      </c>
      <c r="AR150" s="32">
        <v>199.26149499999985</v>
      </c>
      <c r="AS150" s="32">
        <v>0.28308575891714244</v>
      </c>
      <c r="AT150" s="101">
        <v>0.0029728980735081504</v>
      </c>
      <c r="AW150" s="149">
        <f t="shared" si="43"/>
        <v>0</v>
      </c>
      <c r="AX150" s="149">
        <f t="shared" si="44"/>
        <v>0.015451945173028673</v>
      </c>
      <c r="AY150" s="149">
        <f t="shared" si="45"/>
        <v>0.007717974685286062</v>
      </c>
      <c r="AZ150" s="214">
        <f t="shared" si="46"/>
        <v>0</v>
      </c>
      <c r="BA150" s="214">
        <f t="shared" si="47"/>
        <v>0</v>
      </c>
      <c r="BB150" s="214">
        <f t="shared" si="48"/>
        <v>0.049347050578461144</v>
      </c>
      <c r="BC150" s="214">
        <f t="shared" si="49"/>
        <v>0.006414316785077121</v>
      </c>
      <c r="BD150" s="214">
        <f t="shared" si="50"/>
        <v>0</v>
      </c>
      <c r="BE150" s="214">
        <f t="shared" si="51"/>
        <v>0</v>
      </c>
      <c r="BF150" s="149">
        <f t="shared" si="52"/>
        <v>0.078931287221853</v>
      </c>
      <c r="BH150" s="214">
        <f t="shared" si="53"/>
        <v>0</v>
      </c>
      <c r="BI150" s="217">
        <f t="shared" si="54"/>
        <v>0.02832856615055257</v>
      </c>
      <c r="BJ150" s="217">
        <f t="shared" si="55"/>
        <v>0.0205812658274295</v>
      </c>
      <c r="BK150" s="212">
        <f t="shared" si="56"/>
        <v>0</v>
      </c>
      <c r="BL150" s="217">
        <f t="shared" si="57"/>
        <v>0</v>
      </c>
      <c r="BM150" s="217">
        <f t="shared" si="58"/>
        <v>0.049347050578461144</v>
      </c>
      <c r="BN150" s="217">
        <f t="shared" si="59"/>
        <v>0.017104844760205656</v>
      </c>
      <c r="BO150" s="217">
        <f t="shared" si="60"/>
        <v>0</v>
      </c>
      <c r="BP150" s="212">
        <f t="shared" si="61"/>
        <v>0</v>
      </c>
      <c r="BQ150" s="214">
        <f t="shared" si="62"/>
        <v>0.11536172731664887</v>
      </c>
      <c r="BR150" s="240"/>
    </row>
    <row r="151" spans="1:70" ht="15">
      <c r="A151" s="32">
        <v>82003</v>
      </c>
      <c r="B151" s="32" t="s">
        <v>533</v>
      </c>
      <c r="C151" s="32" t="s">
        <v>532</v>
      </c>
      <c r="D151" s="48">
        <v>9</v>
      </c>
      <c r="E151" s="48">
        <v>0</v>
      </c>
      <c r="F151" s="32" t="s">
        <v>9</v>
      </c>
      <c r="H151" s="49">
        <v>0.006193</v>
      </c>
      <c r="I151" s="50">
        <v>0.00370718836497152</v>
      </c>
      <c r="J151" s="90">
        <v>0.5986094566400001</v>
      </c>
      <c r="K151" s="32">
        <v>80</v>
      </c>
      <c r="L151" s="32">
        <v>0</v>
      </c>
      <c r="M151" s="32">
        <v>226.2</v>
      </c>
      <c r="N151" s="32">
        <v>1</v>
      </c>
      <c r="O151" s="32">
        <f t="shared" si="42"/>
        <v>0.00370718836497152</v>
      </c>
      <c r="P151" s="32">
        <v>73</v>
      </c>
      <c r="Q151" s="32">
        <v>0</v>
      </c>
      <c r="R151" s="32">
        <v>0</v>
      </c>
      <c r="S151" s="32">
        <v>41.3</v>
      </c>
      <c r="T151" s="32">
        <v>4.5</v>
      </c>
      <c r="U151" s="32">
        <v>76.3</v>
      </c>
      <c r="V151" s="32">
        <v>225</v>
      </c>
      <c r="W151" s="32">
        <v>1</v>
      </c>
      <c r="X151" s="32">
        <v>0</v>
      </c>
      <c r="Y151" s="32">
        <v>0</v>
      </c>
      <c r="Z151" s="32">
        <v>58.5</v>
      </c>
      <c r="AA151" s="32">
        <v>14.4</v>
      </c>
      <c r="AB151" s="32">
        <v>0</v>
      </c>
      <c r="AC151" s="32">
        <v>0</v>
      </c>
      <c r="AD151" s="32">
        <v>7.2</v>
      </c>
      <c r="AE151" s="32">
        <v>345.1</v>
      </c>
      <c r="AF151" s="32">
        <v>570.2</v>
      </c>
      <c r="AG151" s="98">
        <v>493.9</v>
      </c>
      <c r="AH151" s="32">
        <v>570.2</v>
      </c>
      <c r="AI151" s="32">
        <v>345</v>
      </c>
      <c r="AJ151" s="32">
        <v>345.1</v>
      </c>
      <c r="AL151" s="99">
        <v>0.7853932217238245</v>
      </c>
      <c r="AM151" s="32">
        <v>112.2535672650477</v>
      </c>
      <c r="AN151" s="32">
        <v>0.2383278303315213</v>
      </c>
      <c r="AO151" s="101">
        <v>0.0040568169548937</v>
      </c>
      <c r="AQ151" s="177">
        <v>0.6395399999999999</v>
      </c>
      <c r="AR151" s="32">
        <v>97.48408829999998</v>
      </c>
      <c r="AS151" s="32">
        <v>0.1384931751051614</v>
      </c>
      <c r="AT151" s="101">
        <v>0.006194524095170717</v>
      </c>
      <c r="AW151" s="149">
        <f t="shared" si="43"/>
        <v>0</v>
      </c>
      <c r="AX151" s="149">
        <f t="shared" si="44"/>
        <v>0.038238609971939036</v>
      </c>
      <c r="AY151" s="149">
        <f t="shared" si="45"/>
        <v>0.012340488629317196</v>
      </c>
      <c r="AZ151" s="214">
        <f t="shared" si="46"/>
        <v>0</v>
      </c>
      <c r="BA151" s="214">
        <f t="shared" si="47"/>
        <v>0</v>
      </c>
      <c r="BB151" s="214">
        <f t="shared" si="48"/>
        <v>0.038035752624607795</v>
      </c>
      <c r="BC151" s="214">
        <f t="shared" si="49"/>
        <v>0.009889295682398026</v>
      </c>
      <c r="BD151" s="214">
        <f t="shared" si="50"/>
        <v>0</v>
      </c>
      <c r="BE151" s="214">
        <f t="shared" si="51"/>
        <v>0</v>
      </c>
      <c r="BF151" s="149">
        <f t="shared" si="52"/>
        <v>0.09850414690826204</v>
      </c>
      <c r="BH151" s="214">
        <f t="shared" si="53"/>
        <v>0</v>
      </c>
      <c r="BI151" s="217">
        <f t="shared" si="54"/>
        <v>0.07010411828188824</v>
      </c>
      <c r="BJ151" s="217">
        <f t="shared" si="55"/>
        <v>0.03290796967817919</v>
      </c>
      <c r="BK151" s="212">
        <f t="shared" si="56"/>
        <v>0</v>
      </c>
      <c r="BL151" s="217">
        <f t="shared" si="57"/>
        <v>0</v>
      </c>
      <c r="BM151" s="217">
        <f t="shared" si="58"/>
        <v>0.038035752624607795</v>
      </c>
      <c r="BN151" s="217">
        <f t="shared" si="59"/>
        <v>0.026371455153061402</v>
      </c>
      <c r="BO151" s="217">
        <f t="shared" si="60"/>
        <v>0</v>
      </c>
      <c r="BP151" s="212">
        <f t="shared" si="61"/>
        <v>0</v>
      </c>
      <c r="BQ151" s="214">
        <f t="shared" si="62"/>
        <v>0.16741929573773665</v>
      </c>
      <c r="BR151" s="240"/>
    </row>
    <row r="152" spans="1:70" ht="15">
      <c r="A152" s="32">
        <v>82005</v>
      </c>
      <c r="B152" s="32" t="s">
        <v>533</v>
      </c>
      <c r="C152" s="32" t="s">
        <v>532</v>
      </c>
      <c r="D152" s="48">
        <v>9</v>
      </c>
      <c r="E152" s="48">
        <v>0</v>
      </c>
      <c r="F152" s="32" t="s">
        <v>9</v>
      </c>
      <c r="H152" s="49">
        <v>0.004135</v>
      </c>
      <c r="I152" s="50">
        <v>0.0024752501032063996</v>
      </c>
      <c r="J152" s="90">
        <v>0.59860945664</v>
      </c>
      <c r="K152" s="32">
        <v>80</v>
      </c>
      <c r="L152" s="32">
        <v>0</v>
      </c>
      <c r="M152" s="32">
        <v>134.5</v>
      </c>
      <c r="N152" s="32">
        <v>1</v>
      </c>
      <c r="O152" s="32">
        <f t="shared" si="42"/>
        <v>0.0024752501032063996</v>
      </c>
      <c r="P152" s="32">
        <v>56.3</v>
      </c>
      <c r="Q152" s="32">
        <v>15.9</v>
      </c>
      <c r="R152" s="32">
        <v>0</v>
      </c>
      <c r="S152" s="32">
        <v>20.4</v>
      </c>
      <c r="T152" s="32">
        <v>0</v>
      </c>
      <c r="U152" s="32">
        <v>50.2</v>
      </c>
      <c r="V152" s="32">
        <v>387.7</v>
      </c>
      <c r="W152" s="32">
        <v>1</v>
      </c>
      <c r="X152" s="32">
        <v>0</v>
      </c>
      <c r="Y152" s="32">
        <v>0</v>
      </c>
      <c r="Z152" s="32">
        <v>39.1</v>
      </c>
      <c r="AA152" s="32">
        <v>17.1</v>
      </c>
      <c r="AB152" s="32">
        <v>0</v>
      </c>
      <c r="AC152" s="32">
        <v>15.9</v>
      </c>
      <c r="AD152" s="32">
        <v>0</v>
      </c>
      <c r="AE152" s="32">
        <v>227.3</v>
      </c>
      <c r="AF152" s="32">
        <v>615</v>
      </c>
      <c r="AG152" s="98">
        <v>564.8</v>
      </c>
      <c r="AH152" s="32">
        <v>615</v>
      </c>
      <c r="AI152" s="32">
        <v>227.1</v>
      </c>
      <c r="AJ152" s="32">
        <v>227.3</v>
      </c>
      <c r="AL152" s="99">
        <v>0.8083307724589444</v>
      </c>
      <c r="AM152" s="32">
        <v>124.44545274747057</v>
      </c>
      <c r="AN152" s="32">
        <v>0.26421267021207046</v>
      </c>
      <c r="AO152" s="101">
        <v>0.002694876870951368</v>
      </c>
      <c r="AQ152" s="107">
        <v>0.6710949999999999</v>
      </c>
      <c r="AR152" s="32">
        <v>114.42771349999998</v>
      </c>
      <c r="AS152" s="32">
        <v>0.16256455426725</v>
      </c>
      <c r="AT152" s="101">
        <v>0.004202168126584715</v>
      </c>
      <c r="AW152" s="149">
        <f t="shared" si="43"/>
        <v>0</v>
      </c>
      <c r="AX152" s="149">
        <f t="shared" si="44"/>
        <v>0.015181203932985492</v>
      </c>
      <c r="AY152" s="149">
        <f t="shared" si="45"/>
        <v>0.006354660084959725</v>
      </c>
      <c r="AZ152" s="214">
        <f t="shared" si="46"/>
        <v>0.001794655334828768</v>
      </c>
      <c r="BA152" s="214">
        <f t="shared" si="47"/>
        <v>0</v>
      </c>
      <c r="BB152" s="214">
        <f t="shared" si="48"/>
        <v>0.04376024360459832</v>
      </c>
      <c r="BC152" s="214">
        <f t="shared" si="49"/>
        <v>0.0044132719240128826</v>
      </c>
      <c r="BD152" s="214">
        <f t="shared" si="50"/>
        <v>0</v>
      </c>
      <c r="BE152" s="214">
        <f t="shared" si="51"/>
        <v>0.001794655334828768</v>
      </c>
      <c r="BF152" s="149">
        <f t="shared" si="52"/>
        <v>0.07329869021621395</v>
      </c>
      <c r="BH152" s="214">
        <f t="shared" si="53"/>
        <v>0</v>
      </c>
      <c r="BI152" s="217">
        <f t="shared" si="54"/>
        <v>0.027832207210473404</v>
      </c>
      <c r="BJ152" s="217">
        <f t="shared" si="55"/>
        <v>0.01694576022655927</v>
      </c>
      <c r="BK152" s="212">
        <f t="shared" si="56"/>
        <v>0.001794655334828768</v>
      </c>
      <c r="BL152" s="217">
        <f t="shared" si="57"/>
        <v>0</v>
      </c>
      <c r="BM152" s="217">
        <f t="shared" si="58"/>
        <v>0.04376024360459832</v>
      </c>
      <c r="BN152" s="217">
        <f t="shared" si="59"/>
        <v>0.011768725130701022</v>
      </c>
      <c r="BO152" s="217">
        <f t="shared" si="60"/>
        <v>0</v>
      </c>
      <c r="BP152" s="212">
        <f t="shared" si="61"/>
        <v>0.001794655334828768</v>
      </c>
      <c r="BQ152" s="214">
        <f t="shared" si="62"/>
        <v>0.10389624684198956</v>
      </c>
      <c r="BR152" s="240"/>
    </row>
    <row r="153" spans="1:70" ht="15">
      <c r="A153" s="32">
        <v>82006</v>
      </c>
      <c r="B153" s="32" t="s">
        <v>533</v>
      </c>
      <c r="C153" s="32" t="s">
        <v>532</v>
      </c>
      <c r="D153" s="48">
        <v>9</v>
      </c>
      <c r="E153" s="48">
        <v>0</v>
      </c>
      <c r="F153" s="32" t="s">
        <v>9</v>
      </c>
      <c r="H153" s="49">
        <v>0.004135</v>
      </c>
      <c r="I153" s="50">
        <v>0.0024752501032063996</v>
      </c>
      <c r="J153" s="90">
        <v>0.59860945664</v>
      </c>
      <c r="K153" s="32">
        <v>80</v>
      </c>
      <c r="L153" s="32">
        <v>0</v>
      </c>
      <c r="M153" s="32">
        <v>828.4</v>
      </c>
      <c r="N153" s="32">
        <v>1</v>
      </c>
      <c r="O153" s="32">
        <f t="shared" si="42"/>
        <v>0.0024752501032063996</v>
      </c>
      <c r="P153" s="32">
        <v>60.7</v>
      </c>
      <c r="Q153" s="32">
        <v>0</v>
      </c>
      <c r="R153" s="32">
        <v>0</v>
      </c>
      <c r="S153" s="32">
        <v>38.7</v>
      </c>
      <c r="T153" s="32">
        <v>0</v>
      </c>
      <c r="U153" s="32">
        <v>205.3</v>
      </c>
      <c r="V153" s="32">
        <v>1503.1</v>
      </c>
      <c r="W153" s="32">
        <v>1</v>
      </c>
      <c r="X153" s="32">
        <v>0</v>
      </c>
      <c r="Y153" s="32">
        <v>0</v>
      </c>
      <c r="Z153" s="32">
        <v>50.5</v>
      </c>
      <c r="AA153" s="32">
        <v>10.1</v>
      </c>
      <c r="AB153" s="32">
        <v>0</v>
      </c>
      <c r="AC153" s="32">
        <v>0</v>
      </c>
      <c r="AD153" s="32">
        <v>2.9</v>
      </c>
      <c r="AE153" s="32">
        <v>927.9</v>
      </c>
      <c r="AF153" s="32">
        <v>2431.1</v>
      </c>
      <c r="AG153" s="98">
        <v>2225.8</v>
      </c>
      <c r="AH153" s="32">
        <v>2431.1</v>
      </c>
      <c r="AI153" s="32">
        <v>927.8</v>
      </c>
      <c r="AJ153" s="32">
        <v>927.9</v>
      </c>
      <c r="AL153" s="99">
        <v>0.9720695743927011</v>
      </c>
      <c r="AM153" s="32">
        <v>305.63511494994134</v>
      </c>
      <c r="AN153" s="32">
        <v>0.6489001249034264</v>
      </c>
      <c r="AO153" s="101">
        <v>0.0016226769200290763</v>
      </c>
      <c r="AQ153" s="107">
        <v>0.9525450000000002</v>
      </c>
      <c r="AR153" s="32">
        <v>423.31919999999997</v>
      </c>
      <c r="AS153" s="32">
        <v>0.6013988653261769</v>
      </c>
      <c r="AT153" s="101">
        <v>0.0029409472503449277</v>
      </c>
      <c r="AW153" s="149">
        <f t="shared" si="43"/>
        <v>0</v>
      </c>
      <c r="AX153" s="149">
        <f t="shared" si="44"/>
        <v>0.09350267165862587</v>
      </c>
      <c r="AY153" s="149">
        <f t="shared" si="45"/>
        <v>0.006851294265667058</v>
      </c>
      <c r="AZ153" s="214">
        <f t="shared" si="46"/>
        <v>0</v>
      </c>
      <c r="BA153" s="214">
        <f t="shared" si="47"/>
        <v>0</v>
      </c>
      <c r="BB153" s="214">
        <f t="shared" si="48"/>
        <v>0.169657008413907</v>
      </c>
      <c r="BC153" s="214">
        <f t="shared" si="49"/>
        <v>0.005700005937663697</v>
      </c>
      <c r="BD153" s="214">
        <f t="shared" si="50"/>
        <v>0</v>
      </c>
      <c r="BE153" s="214">
        <f t="shared" si="51"/>
        <v>0</v>
      </c>
      <c r="BF153" s="149">
        <f t="shared" si="52"/>
        <v>0.2757109802758636</v>
      </c>
      <c r="BH153" s="214">
        <f t="shared" si="53"/>
        <v>0</v>
      </c>
      <c r="BI153" s="217">
        <f t="shared" si="54"/>
        <v>0.17142156470748077</v>
      </c>
      <c r="BJ153" s="217">
        <f t="shared" si="55"/>
        <v>0.018270118041778822</v>
      </c>
      <c r="BK153" s="212">
        <f t="shared" si="56"/>
        <v>0</v>
      </c>
      <c r="BL153" s="217">
        <f t="shared" si="57"/>
        <v>0</v>
      </c>
      <c r="BM153" s="217">
        <f t="shared" si="58"/>
        <v>0.169657008413907</v>
      </c>
      <c r="BN153" s="217">
        <f t="shared" si="59"/>
        <v>0.01520001583376986</v>
      </c>
      <c r="BO153" s="217">
        <f t="shared" si="60"/>
        <v>0</v>
      </c>
      <c r="BP153" s="212">
        <f t="shared" si="61"/>
        <v>0</v>
      </c>
      <c r="BQ153" s="214">
        <f t="shared" si="62"/>
        <v>0.37454870699693643</v>
      </c>
      <c r="BR153" s="240"/>
    </row>
    <row r="154" spans="1:70" ht="15">
      <c r="A154" s="32">
        <v>82009</v>
      </c>
      <c r="B154" s="32" t="s">
        <v>533</v>
      </c>
      <c r="C154" s="32" t="s">
        <v>532</v>
      </c>
      <c r="D154" s="48">
        <v>9</v>
      </c>
      <c r="E154" s="48">
        <v>0</v>
      </c>
      <c r="F154" s="32" t="s">
        <v>9</v>
      </c>
      <c r="H154" s="49">
        <v>0.006193</v>
      </c>
      <c r="I154" s="50">
        <v>0.00676630321687892</v>
      </c>
      <c r="J154" s="90">
        <v>1.0925727784400001</v>
      </c>
      <c r="K154" s="32">
        <v>80</v>
      </c>
      <c r="L154" s="32">
        <v>0</v>
      </c>
      <c r="M154" s="32">
        <v>0</v>
      </c>
      <c r="N154" s="32">
        <v>0</v>
      </c>
      <c r="O154" s="32">
        <f t="shared" si="42"/>
        <v>0</v>
      </c>
      <c r="P154" s="32">
        <v>38.3</v>
      </c>
      <c r="Q154" s="32">
        <v>12.3</v>
      </c>
      <c r="R154" s="32">
        <v>0</v>
      </c>
      <c r="S154" s="32">
        <v>15.2</v>
      </c>
      <c r="T154" s="32">
        <v>0</v>
      </c>
      <c r="U154" s="32">
        <v>14.5</v>
      </c>
      <c r="V154" s="32">
        <v>0</v>
      </c>
      <c r="W154" s="32">
        <v>0</v>
      </c>
      <c r="X154" s="32">
        <v>0</v>
      </c>
      <c r="Y154" s="32">
        <v>0</v>
      </c>
      <c r="Z154" s="32">
        <v>25.3</v>
      </c>
      <c r="AA154" s="32">
        <v>12.9</v>
      </c>
      <c r="AB154" s="32">
        <v>0</v>
      </c>
      <c r="AC154" s="32">
        <v>12.3</v>
      </c>
      <c r="AD154" s="32">
        <v>0.1</v>
      </c>
      <c r="AE154" s="32">
        <v>66.7</v>
      </c>
      <c r="AF154" s="32">
        <v>66.7</v>
      </c>
      <c r="AG154" s="98">
        <v>52.2</v>
      </c>
      <c r="AH154" s="32">
        <v>66.7</v>
      </c>
      <c r="AI154" s="32">
        <v>65.8</v>
      </c>
      <c r="AJ154" s="32">
        <v>66.7</v>
      </c>
      <c r="AL154" s="99">
        <v>0.2283694583570507</v>
      </c>
      <c r="AM154" s="32">
        <v>4.3032828534123295</v>
      </c>
      <c r="AN154" s="32">
        <v>0.009136387294802133</v>
      </c>
      <c r="AO154" s="101">
        <v>0.0029260859802185493</v>
      </c>
      <c r="AQ154" s="107">
        <v>0.21663999999999997</v>
      </c>
      <c r="AR154" s="32">
        <v>4.113586400000001</v>
      </c>
      <c r="AS154" s="32">
        <v>0.005844068006792968</v>
      </c>
      <c r="AT154" s="101">
        <v>0.0025754094116154503</v>
      </c>
      <c r="AW154" s="149">
        <f t="shared" si="43"/>
        <v>0</v>
      </c>
      <c r="AX154" s="149">
        <f t="shared" si="44"/>
        <v>0</v>
      </c>
      <c r="AY154" s="149">
        <f t="shared" si="45"/>
        <v>0.011817213242214695</v>
      </c>
      <c r="AZ154" s="214">
        <f t="shared" si="46"/>
        <v>0.003795084148283049</v>
      </c>
      <c r="BA154" s="214">
        <f t="shared" si="47"/>
        <v>0</v>
      </c>
      <c r="BB154" s="214">
        <f t="shared" si="48"/>
        <v>0</v>
      </c>
      <c r="BC154" s="214">
        <f t="shared" si="49"/>
        <v>0.007806148695248873</v>
      </c>
      <c r="BD154" s="214">
        <f t="shared" si="50"/>
        <v>0</v>
      </c>
      <c r="BE154" s="214">
        <f t="shared" si="51"/>
        <v>0.003795084148283049</v>
      </c>
      <c r="BF154" s="149">
        <f t="shared" si="52"/>
        <v>0.027213530234029663</v>
      </c>
      <c r="BH154" s="214">
        <f t="shared" si="53"/>
        <v>0</v>
      </c>
      <c r="BI154" s="217">
        <f t="shared" si="54"/>
        <v>0</v>
      </c>
      <c r="BJ154" s="217">
        <f t="shared" si="55"/>
        <v>0.031512568645905854</v>
      </c>
      <c r="BK154" s="212">
        <f t="shared" si="56"/>
        <v>0.003795084148283049</v>
      </c>
      <c r="BL154" s="217">
        <f t="shared" si="57"/>
        <v>0</v>
      </c>
      <c r="BM154" s="217">
        <f t="shared" si="58"/>
        <v>0</v>
      </c>
      <c r="BN154" s="217">
        <f t="shared" si="59"/>
        <v>0.020816396520663662</v>
      </c>
      <c r="BO154" s="217">
        <f t="shared" si="60"/>
        <v>0</v>
      </c>
      <c r="BP154" s="212">
        <f t="shared" si="61"/>
        <v>0.003795084148283049</v>
      </c>
      <c r="BQ154" s="214">
        <f t="shared" si="62"/>
        <v>0.05991913346313562</v>
      </c>
      <c r="BR154" s="240"/>
    </row>
    <row r="155" spans="1:70" ht="15">
      <c r="A155" s="32">
        <v>82011</v>
      </c>
      <c r="B155" s="32" t="s">
        <v>533</v>
      </c>
      <c r="C155" s="32" t="s">
        <v>532</v>
      </c>
      <c r="D155" s="48">
        <v>9</v>
      </c>
      <c r="E155" s="48">
        <v>0</v>
      </c>
      <c r="F155" s="32" t="s">
        <v>9</v>
      </c>
      <c r="H155" s="49">
        <v>0.006193</v>
      </c>
      <c r="I155" s="50">
        <v>0.00370718836497152</v>
      </c>
      <c r="J155" s="90">
        <v>0.5986094566400001</v>
      </c>
      <c r="K155" s="32">
        <v>80</v>
      </c>
      <c r="L155" s="32">
        <v>0</v>
      </c>
      <c r="M155" s="32">
        <v>113.6</v>
      </c>
      <c r="N155" s="32">
        <v>1</v>
      </c>
      <c r="O155" s="32">
        <f t="shared" si="42"/>
        <v>0.00370718836497152</v>
      </c>
      <c r="P155" s="32">
        <v>44.6</v>
      </c>
      <c r="Q155" s="32">
        <v>21.4</v>
      </c>
      <c r="R155" s="32">
        <v>0</v>
      </c>
      <c r="S155" s="32">
        <v>21.5</v>
      </c>
      <c r="T155" s="32">
        <v>0</v>
      </c>
      <c r="U155" s="32">
        <v>44.5</v>
      </c>
      <c r="V155" s="32">
        <v>51.3</v>
      </c>
      <c r="W155" s="32">
        <v>1</v>
      </c>
      <c r="X155" s="32">
        <v>0</v>
      </c>
      <c r="Y155" s="32">
        <v>0</v>
      </c>
      <c r="Z155" s="32">
        <v>34.7</v>
      </c>
      <c r="AA155" s="32">
        <v>9.8</v>
      </c>
      <c r="AB155" s="32">
        <v>0</v>
      </c>
      <c r="AC155" s="32">
        <v>10.2</v>
      </c>
      <c r="AD155" s="32">
        <v>0</v>
      </c>
      <c r="AE155" s="32">
        <v>201.3</v>
      </c>
      <c r="AF155" s="32">
        <v>252.6</v>
      </c>
      <c r="AG155" s="98">
        <v>208.1</v>
      </c>
      <c r="AH155" s="32">
        <v>252.6</v>
      </c>
      <c r="AI155" s="32">
        <v>201.1</v>
      </c>
      <c r="AJ155" s="32">
        <v>201.3</v>
      </c>
      <c r="AL155" s="99">
        <v>0.6017686185987858</v>
      </c>
      <c r="AM155" s="32">
        <v>52.81211282554388</v>
      </c>
      <c r="AN155" s="32">
        <v>0.11212647020131233</v>
      </c>
      <c r="AO155" s="101">
        <v>0.0036227201646772886</v>
      </c>
      <c r="AQ155" s="107">
        <v>0.46632199999999996</v>
      </c>
      <c r="AR155" s="32">
        <v>37.2341008</v>
      </c>
      <c r="AS155" s="32">
        <v>0.05289754391617602</v>
      </c>
      <c r="AT155" s="101">
        <v>0.0050936609106020025</v>
      </c>
      <c r="AW155" s="149">
        <f t="shared" si="43"/>
        <v>0</v>
      </c>
      <c r="AX155" s="149">
        <f t="shared" si="44"/>
        <v>0.019203828880690867</v>
      </c>
      <c r="AY155" s="149">
        <f t="shared" si="45"/>
        <v>0.007539531409144479</v>
      </c>
      <c r="AZ155" s="214">
        <f t="shared" si="46"/>
        <v>0.003617622694073808</v>
      </c>
      <c r="BA155" s="214">
        <f t="shared" si="47"/>
        <v>0</v>
      </c>
      <c r="BB155" s="214">
        <f t="shared" si="48"/>
        <v>0.008672151598410578</v>
      </c>
      <c r="BC155" s="214">
        <f t="shared" si="49"/>
        <v>0.0058659582936617365</v>
      </c>
      <c r="BD155" s="214">
        <f t="shared" si="50"/>
        <v>0</v>
      </c>
      <c r="BE155" s="214">
        <f t="shared" si="51"/>
        <v>0.0017242874523155532</v>
      </c>
      <c r="BF155" s="149">
        <f t="shared" si="52"/>
        <v>0.04662338032829702</v>
      </c>
      <c r="BH155" s="214">
        <f t="shared" si="53"/>
        <v>0</v>
      </c>
      <c r="BI155" s="217">
        <f t="shared" si="54"/>
        <v>0.035207019614599926</v>
      </c>
      <c r="BJ155" s="217">
        <f t="shared" si="55"/>
        <v>0.020105417091051944</v>
      </c>
      <c r="BK155" s="212">
        <f t="shared" si="56"/>
        <v>0.003617622694073808</v>
      </c>
      <c r="BL155" s="217">
        <f t="shared" si="57"/>
        <v>0</v>
      </c>
      <c r="BM155" s="217">
        <f t="shared" si="58"/>
        <v>0.008672151598410578</v>
      </c>
      <c r="BN155" s="217">
        <f t="shared" si="59"/>
        <v>0.01564255544976463</v>
      </c>
      <c r="BO155" s="217">
        <f t="shared" si="60"/>
        <v>0</v>
      </c>
      <c r="BP155" s="212">
        <f t="shared" si="61"/>
        <v>0.0017242874523155532</v>
      </c>
      <c r="BQ155" s="214">
        <f t="shared" si="62"/>
        <v>0.08496905390021643</v>
      </c>
      <c r="BR155" s="240"/>
    </row>
    <row r="156" spans="1:70" ht="15">
      <c r="A156" s="32">
        <v>82013</v>
      </c>
      <c r="B156" s="32" t="s">
        <v>533</v>
      </c>
      <c r="C156" s="32" t="s">
        <v>532</v>
      </c>
      <c r="D156" s="48">
        <v>9</v>
      </c>
      <c r="E156" s="48">
        <v>0</v>
      </c>
      <c r="F156" s="32" t="s">
        <v>9</v>
      </c>
      <c r="H156" s="49">
        <v>0.006193</v>
      </c>
      <c r="I156" s="50">
        <v>0.00676630321687892</v>
      </c>
      <c r="J156" s="90">
        <v>1.0925727784400001</v>
      </c>
      <c r="K156" s="32">
        <v>80</v>
      </c>
      <c r="L156" s="32">
        <v>0</v>
      </c>
      <c r="M156" s="32">
        <v>0</v>
      </c>
      <c r="N156" s="32">
        <v>0</v>
      </c>
      <c r="O156" s="32">
        <f t="shared" si="42"/>
        <v>0</v>
      </c>
      <c r="P156" s="32">
        <v>1.7</v>
      </c>
      <c r="Q156" s="32">
        <v>7.3</v>
      </c>
      <c r="R156" s="32">
        <v>0</v>
      </c>
      <c r="S156" s="32">
        <v>17.2</v>
      </c>
      <c r="T156" s="32">
        <v>0</v>
      </c>
      <c r="U156" s="32">
        <v>5.8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1.7</v>
      </c>
      <c r="AB156" s="32">
        <v>0</v>
      </c>
      <c r="AC156" s="32">
        <v>3</v>
      </c>
      <c r="AD156" s="32">
        <v>0</v>
      </c>
      <c r="AE156" s="32">
        <v>26.3</v>
      </c>
      <c r="AF156" s="32">
        <v>26.3</v>
      </c>
      <c r="AG156" s="98">
        <v>20.5</v>
      </c>
      <c r="AH156" s="32">
        <v>26.3</v>
      </c>
      <c r="AI156" s="32">
        <v>26.2</v>
      </c>
      <c r="AJ156" s="32">
        <v>26.3</v>
      </c>
      <c r="AL156" s="107">
        <v>0.12637716300460192</v>
      </c>
      <c r="AM156" s="32">
        <v>0.54096062438792</v>
      </c>
      <c r="AN156" s="32">
        <v>0.001148524497228175</v>
      </c>
      <c r="AO156" s="101">
        <v>0.00165087967157238</v>
      </c>
      <c r="AQ156" s="107">
        <v>0.12111300000000003</v>
      </c>
      <c r="AR156" s="32">
        <v>0.5578417000000001</v>
      </c>
      <c r="AS156" s="32">
        <v>0.0007925115737996899</v>
      </c>
      <c r="AT156" s="101">
        <v>0.0014530533141799747</v>
      </c>
      <c r="AW156" s="149">
        <f t="shared" si="43"/>
        <v>0</v>
      </c>
      <c r="AX156" s="149">
        <f t="shared" si="44"/>
        <v>0</v>
      </c>
      <c r="AY156" s="149">
        <f t="shared" si="45"/>
        <v>0.0005245238253724539</v>
      </c>
      <c r="AZ156" s="214">
        <f t="shared" si="46"/>
        <v>0.0022523670148346547</v>
      </c>
      <c r="BA156" s="214">
        <f t="shared" si="47"/>
        <v>0</v>
      </c>
      <c r="BB156" s="214">
        <f t="shared" si="48"/>
        <v>0</v>
      </c>
      <c r="BC156" s="214">
        <f t="shared" si="49"/>
        <v>0</v>
      </c>
      <c r="BD156" s="214">
        <f t="shared" si="50"/>
        <v>0</v>
      </c>
      <c r="BE156" s="214">
        <f t="shared" si="51"/>
        <v>0.0009256302800690362</v>
      </c>
      <c r="BF156" s="149">
        <f t="shared" si="52"/>
        <v>0.003702521120276145</v>
      </c>
      <c r="BH156" s="214">
        <f t="shared" si="53"/>
        <v>0</v>
      </c>
      <c r="BI156" s="217">
        <f t="shared" si="54"/>
        <v>0</v>
      </c>
      <c r="BJ156" s="217">
        <f t="shared" si="55"/>
        <v>0.0013987302009932105</v>
      </c>
      <c r="BK156" s="212">
        <f t="shared" si="56"/>
        <v>0.0022523670148346547</v>
      </c>
      <c r="BL156" s="217">
        <f t="shared" si="57"/>
        <v>0</v>
      </c>
      <c r="BM156" s="217">
        <f t="shared" si="58"/>
        <v>0</v>
      </c>
      <c r="BN156" s="217">
        <f t="shared" si="59"/>
        <v>0</v>
      </c>
      <c r="BO156" s="217">
        <f t="shared" si="60"/>
        <v>0</v>
      </c>
      <c r="BP156" s="212">
        <f t="shared" si="61"/>
        <v>0.0009256302800690362</v>
      </c>
      <c r="BQ156" s="214">
        <f t="shared" si="62"/>
        <v>0.004576727495896901</v>
      </c>
      <c r="BR156" s="240"/>
    </row>
    <row r="157" spans="1:70" ht="15">
      <c r="A157" s="32">
        <v>82014</v>
      </c>
      <c r="B157" s="32" t="s">
        <v>533</v>
      </c>
      <c r="C157" s="32" t="s">
        <v>532</v>
      </c>
      <c r="D157" s="48">
        <v>9</v>
      </c>
      <c r="E157" s="48">
        <v>0</v>
      </c>
      <c r="F157" s="32" t="s">
        <v>9</v>
      </c>
      <c r="H157" s="49">
        <v>0.006193</v>
      </c>
      <c r="I157" s="50">
        <v>0.00676630321687892</v>
      </c>
      <c r="J157" s="90">
        <v>1.0925727784400001</v>
      </c>
      <c r="K157" s="32">
        <v>80</v>
      </c>
      <c r="L157" s="32">
        <v>0</v>
      </c>
      <c r="M157" s="32">
        <v>0</v>
      </c>
      <c r="N157" s="32">
        <v>0</v>
      </c>
      <c r="O157" s="32">
        <f t="shared" si="42"/>
        <v>0</v>
      </c>
      <c r="P157" s="32">
        <v>17.9</v>
      </c>
      <c r="Q157" s="32">
        <v>0</v>
      </c>
      <c r="R157" s="32">
        <v>0</v>
      </c>
      <c r="S157" s="32">
        <v>3.1</v>
      </c>
      <c r="T157" s="32">
        <v>0</v>
      </c>
      <c r="U157" s="32">
        <v>122</v>
      </c>
      <c r="V157" s="32">
        <v>0</v>
      </c>
      <c r="W157" s="32">
        <v>0</v>
      </c>
      <c r="X157" s="32">
        <v>0</v>
      </c>
      <c r="Y157" s="32">
        <v>0</v>
      </c>
      <c r="Z157" s="32">
        <v>17.1</v>
      </c>
      <c r="AA157" s="32">
        <v>0.8</v>
      </c>
      <c r="AB157" s="32">
        <v>0</v>
      </c>
      <c r="AC157" s="32">
        <v>0</v>
      </c>
      <c r="AD157" s="32">
        <v>0.5</v>
      </c>
      <c r="AE157" s="32">
        <v>21</v>
      </c>
      <c r="AF157" s="32">
        <v>21</v>
      </c>
      <c r="AG157" s="98">
        <v>-101</v>
      </c>
      <c r="AH157" s="32">
        <v>21</v>
      </c>
      <c r="AI157" s="32">
        <v>21</v>
      </c>
      <c r="AJ157" s="32">
        <v>21</v>
      </c>
      <c r="AL157" s="107">
        <v>0.00676630321687892</v>
      </c>
      <c r="AM157" s="32">
        <v>-0.6833966249047709</v>
      </c>
      <c r="AN157" s="32">
        <v>-0.0014509332650861067</v>
      </c>
      <c r="AO157" s="101">
        <v>5.560031364177477E-05</v>
      </c>
      <c r="AQ157" s="107">
        <v>0.006193</v>
      </c>
      <c r="AR157" s="32">
        <v>-0.625493</v>
      </c>
      <c r="AS157" s="32">
        <v>-0.000888622062191997</v>
      </c>
      <c r="AT157" s="101">
        <v>4.385648543115503E-05</v>
      </c>
      <c r="AW157" s="149">
        <f t="shared" si="43"/>
        <v>0</v>
      </c>
      <c r="AX157" s="149">
        <f t="shared" si="44"/>
        <v>0</v>
      </c>
      <c r="AY157" s="149">
        <f t="shared" si="45"/>
        <v>0.005522927337745249</v>
      </c>
      <c r="AZ157" s="214">
        <f t="shared" si="46"/>
        <v>0</v>
      </c>
      <c r="BA157" s="214">
        <f t="shared" si="47"/>
        <v>0</v>
      </c>
      <c r="BB157" s="214">
        <f t="shared" si="48"/>
        <v>0</v>
      </c>
      <c r="BC157" s="214">
        <f t="shared" si="49"/>
        <v>0.005276092596393507</v>
      </c>
      <c r="BD157" s="214">
        <f t="shared" si="50"/>
        <v>0</v>
      </c>
      <c r="BE157" s="214">
        <f t="shared" si="51"/>
        <v>0</v>
      </c>
      <c r="BF157" s="149">
        <f t="shared" si="52"/>
        <v>0.010799019934138756</v>
      </c>
      <c r="BH157" s="214">
        <f t="shared" si="53"/>
        <v>0</v>
      </c>
      <c r="BI157" s="217">
        <f t="shared" si="54"/>
        <v>0</v>
      </c>
      <c r="BJ157" s="217">
        <f t="shared" si="55"/>
        <v>0.01472780623398733</v>
      </c>
      <c r="BK157" s="212">
        <f t="shared" si="56"/>
        <v>0</v>
      </c>
      <c r="BL157" s="217">
        <f t="shared" si="57"/>
        <v>0</v>
      </c>
      <c r="BM157" s="217">
        <f t="shared" si="58"/>
        <v>0</v>
      </c>
      <c r="BN157" s="217">
        <f t="shared" si="59"/>
        <v>0.014069580257049352</v>
      </c>
      <c r="BO157" s="217">
        <f t="shared" si="60"/>
        <v>0</v>
      </c>
      <c r="BP157" s="212">
        <f t="shared" si="61"/>
        <v>0</v>
      </c>
      <c r="BQ157" s="214">
        <f t="shared" si="62"/>
        <v>0.028797386491036685</v>
      </c>
      <c r="BR157" s="240"/>
    </row>
    <row r="158" spans="1:70" ht="15">
      <c r="A158" s="32">
        <v>82016</v>
      </c>
      <c r="B158" s="32" t="s">
        <v>533</v>
      </c>
      <c r="C158" s="32" t="s">
        <v>532</v>
      </c>
      <c r="D158" s="48">
        <v>9</v>
      </c>
      <c r="E158" s="48">
        <v>0</v>
      </c>
      <c r="F158" s="32" t="s">
        <v>9</v>
      </c>
      <c r="H158" s="49">
        <v>0.006193</v>
      </c>
      <c r="I158" s="50">
        <v>0.00370718836497152</v>
      </c>
      <c r="J158" s="90">
        <v>0.5986094566400001</v>
      </c>
      <c r="K158" s="32">
        <v>80</v>
      </c>
      <c r="L158" s="32">
        <v>0</v>
      </c>
      <c r="M158" s="32">
        <v>53</v>
      </c>
      <c r="N158" s="32">
        <v>1</v>
      </c>
      <c r="O158" s="32">
        <f t="shared" si="42"/>
        <v>0.00370718836497152</v>
      </c>
      <c r="P158" s="32">
        <v>40.8</v>
      </c>
      <c r="Q158" s="32">
        <v>0</v>
      </c>
      <c r="R158" s="32">
        <v>0</v>
      </c>
      <c r="S158" s="32">
        <v>14.2</v>
      </c>
      <c r="T158" s="32">
        <v>0</v>
      </c>
      <c r="U158" s="32">
        <v>23.9</v>
      </c>
      <c r="V158" s="32">
        <v>79.4</v>
      </c>
      <c r="W158" s="32">
        <v>1</v>
      </c>
      <c r="X158" s="32">
        <v>0</v>
      </c>
      <c r="Y158" s="32">
        <v>0</v>
      </c>
      <c r="Z158" s="32">
        <v>34.1</v>
      </c>
      <c r="AA158" s="32">
        <v>6.6</v>
      </c>
      <c r="AB158" s="32">
        <v>0</v>
      </c>
      <c r="AC158" s="32">
        <v>0</v>
      </c>
      <c r="AD158" s="32">
        <v>0</v>
      </c>
      <c r="AE158" s="32">
        <v>108.1</v>
      </c>
      <c r="AF158" s="32">
        <v>187.5</v>
      </c>
      <c r="AG158" s="98">
        <v>163.6</v>
      </c>
      <c r="AH158" s="32">
        <v>187.5</v>
      </c>
      <c r="AI158" s="32">
        <v>108</v>
      </c>
      <c r="AJ158" s="32">
        <v>108.1</v>
      </c>
      <c r="AL158" s="177">
        <v>0.4351814871732443</v>
      </c>
      <c r="AM158" s="32">
        <v>23.15288088022009</v>
      </c>
      <c r="AN158" s="32">
        <v>0.04915635200330194</v>
      </c>
      <c r="AO158" s="101">
        <v>0.0028531661468778713</v>
      </c>
      <c r="AQ158" s="107">
        <v>0.36667999999999995</v>
      </c>
      <c r="AR158" s="32">
        <v>19.0493484</v>
      </c>
      <c r="AS158" s="32">
        <v>0.027062926777153093</v>
      </c>
      <c r="AT158" s="101">
        <v>0.004177057973206866</v>
      </c>
      <c r="AW158" s="149">
        <f t="shared" si="43"/>
        <v>0</v>
      </c>
      <c r="AX158" s="149">
        <f t="shared" si="44"/>
        <v>0.008959532840463169</v>
      </c>
      <c r="AY158" s="149">
        <f t="shared" si="45"/>
        <v>0.006897149809262213</v>
      </c>
      <c r="AZ158" s="214">
        <f t="shared" si="46"/>
        <v>0</v>
      </c>
      <c r="BA158" s="214">
        <f t="shared" si="47"/>
        <v>0</v>
      </c>
      <c r="BB158" s="214">
        <f t="shared" si="48"/>
        <v>0.013422394481750486</v>
      </c>
      <c r="BC158" s="214">
        <f t="shared" si="49"/>
        <v>0.005764529619996114</v>
      </c>
      <c r="BD158" s="214">
        <f t="shared" si="50"/>
        <v>0</v>
      </c>
      <c r="BE158" s="214">
        <f t="shared" si="51"/>
        <v>0</v>
      </c>
      <c r="BF158" s="149">
        <f t="shared" si="52"/>
        <v>0.03504360675147198</v>
      </c>
      <c r="BH158" s="214">
        <f t="shared" si="53"/>
        <v>0</v>
      </c>
      <c r="BI158" s="217">
        <f t="shared" si="54"/>
        <v>0.016425810207515813</v>
      </c>
      <c r="BJ158" s="217">
        <f t="shared" si="55"/>
        <v>0.0183923994913659</v>
      </c>
      <c r="BK158" s="212">
        <f t="shared" si="56"/>
        <v>0</v>
      </c>
      <c r="BL158" s="217">
        <f t="shared" si="57"/>
        <v>0</v>
      </c>
      <c r="BM158" s="217">
        <f t="shared" si="58"/>
        <v>0.013422394481750486</v>
      </c>
      <c r="BN158" s="217">
        <f t="shared" si="59"/>
        <v>0.015372078986656306</v>
      </c>
      <c r="BO158" s="217">
        <f t="shared" si="60"/>
        <v>0</v>
      </c>
      <c r="BP158" s="212">
        <f t="shared" si="61"/>
        <v>0</v>
      </c>
      <c r="BQ158" s="214">
        <f t="shared" si="62"/>
        <v>0.0636126831672885</v>
      </c>
      <c r="BR158" s="240"/>
    </row>
    <row r="159" spans="1:70" ht="15">
      <c r="A159" s="32">
        <v>82017</v>
      </c>
      <c r="B159" s="32" t="s">
        <v>533</v>
      </c>
      <c r="C159" s="32" t="s">
        <v>532</v>
      </c>
      <c r="D159" s="48">
        <v>9</v>
      </c>
      <c r="E159" s="48">
        <v>0</v>
      </c>
      <c r="F159" s="32" t="s">
        <v>147</v>
      </c>
      <c r="H159" s="49">
        <v>0.004135</v>
      </c>
      <c r="I159" s="50">
        <v>0.0024752501032063996</v>
      </c>
      <c r="J159" s="90">
        <v>0.59860945664</v>
      </c>
      <c r="K159" s="32">
        <v>80</v>
      </c>
      <c r="L159" s="32">
        <v>0</v>
      </c>
      <c r="M159" s="32">
        <v>156.1</v>
      </c>
      <c r="N159" s="32">
        <v>1</v>
      </c>
      <c r="O159" s="32">
        <f t="shared" si="42"/>
        <v>0.0024752501032063996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36.9</v>
      </c>
      <c r="V159" s="32">
        <v>941.5</v>
      </c>
      <c r="W159" s="32">
        <v>1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156.1</v>
      </c>
      <c r="AF159" s="32">
        <v>1097.6</v>
      </c>
      <c r="AG159" s="98">
        <v>1060.7</v>
      </c>
      <c r="AH159" s="32">
        <v>1097.6</v>
      </c>
      <c r="AI159" s="32">
        <v>156.1</v>
      </c>
      <c r="AJ159" s="32">
        <v>156.1</v>
      </c>
      <c r="AL159" s="99">
        <v>0.9073578793792423</v>
      </c>
      <c r="AM159" s="32">
        <v>203.8365593353443</v>
      </c>
      <c r="AN159" s="32">
        <v>0.4327695423160178</v>
      </c>
      <c r="AO159" s="101">
        <v>0.0023571204547440656</v>
      </c>
      <c r="AQ159" s="177">
        <v>0.8443170000000004</v>
      </c>
      <c r="AR159" s="32">
        <v>252.43368239999987</v>
      </c>
      <c r="AS159" s="32">
        <v>0.35862613877534605</v>
      </c>
      <c r="AT159" s="101">
        <v>0.004025330677131588</v>
      </c>
      <c r="AW159" s="149">
        <f t="shared" si="43"/>
        <v>0</v>
      </c>
      <c r="AX159" s="149">
        <f t="shared" si="44"/>
        <v>0.017619226274639667</v>
      </c>
      <c r="AY159" s="149">
        <f t="shared" si="45"/>
        <v>0</v>
      </c>
      <c r="AZ159" s="214">
        <f t="shared" si="46"/>
        <v>0</v>
      </c>
      <c r="BA159" s="214">
        <f t="shared" si="47"/>
        <v>0</v>
      </c>
      <c r="BB159" s="214">
        <f t="shared" si="48"/>
        <v>0.10626842753089843</v>
      </c>
      <c r="BC159" s="214">
        <f t="shared" si="49"/>
        <v>0</v>
      </c>
      <c r="BD159" s="214">
        <f t="shared" si="50"/>
        <v>0</v>
      </c>
      <c r="BE159" s="214">
        <f t="shared" si="51"/>
        <v>0</v>
      </c>
      <c r="BF159" s="149">
        <f t="shared" si="52"/>
        <v>0.1238876538055381</v>
      </c>
      <c r="BH159" s="214">
        <f t="shared" si="53"/>
        <v>0</v>
      </c>
      <c r="BI159" s="217">
        <f t="shared" si="54"/>
        <v>0.03230191483683939</v>
      </c>
      <c r="BJ159" s="217">
        <f t="shared" si="55"/>
        <v>0</v>
      </c>
      <c r="BK159" s="212">
        <f t="shared" si="56"/>
        <v>0</v>
      </c>
      <c r="BL159" s="217">
        <f t="shared" si="57"/>
        <v>0</v>
      </c>
      <c r="BM159" s="217">
        <f t="shared" si="58"/>
        <v>0.10626842753089843</v>
      </c>
      <c r="BN159" s="217">
        <f t="shared" si="59"/>
        <v>0</v>
      </c>
      <c r="BO159" s="217">
        <f t="shared" si="60"/>
        <v>0</v>
      </c>
      <c r="BP159" s="212">
        <f t="shared" si="61"/>
        <v>0</v>
      </c>
      <c r="BQ159" s="214">
        <f t="shared" si="62"/>
        <v>0.13857034236773783</v>
      </c>
      <c r="BR159" s="240"/>
    </row>
    <row r="160" spans="1:70" ht="15">
      <c r="A160" s="32">
        <v>82018</v>
      </c>
      <c r="B160" s="32" t="s">
        <v>533</v>
      </c>
      <c r="C160" s="32" t="s">
        <v>532</v>
      </c>
      <c r="D160" s="48">
        <v>9</v>
      </c>
      <c r="E160" s="48">
        <v>0</v>
      </c>
      <c r="F160" s="32" t="s">
        <v>9</v>
      </c>
      <c r="H160" s="49">
        <v>0.005435</v>
      </c>
      <c r="I160" s="50">
        <v>0.0016341184194049</v>
      </c>
      <c r="J160" s="90">
        <v>0.30066576254000005</v>
      </c>
      <c r="K160" s="32">
        <v>80</v>
      </c>
      <c r="L160" s="32">
        <v>0</v>
      </c>
      <c r="M160" s="32">
        <v>79.5</v>
      </c>
      <c r="N160" s="32">
        <v>1</v>
      </c>
      <c r="O160" s="32">
        <f t="shared" si="42"/>
        <v>0.0016341184194049</v>
      </c>
      <c r="P160" s="32">
        <v>28</v>
      </c>
      <c r="Q160" s="32">
        <v>4.9</v>
      </c>
      <c r="R160" s="32">
        <v>0</v>
      </c>
      <c r="S160" s="32">
        <v>13.4</v>
      </c>
      <c r="T160" s="32">
        <v>0</v>
      </c>
      <c r="U160" s="32">
        <v>27.8</v>
      </c>
      <c r="V160" s="32">
        <v>0</v>
      </c>
      <c r="W160" s="32">
        <v>0</v>
      </c>
      <c r="X160" s="32">
        <v>0</v>
      </c>
      <c r="Y160" s="32">
        <v>0</v>
      </c>
      <c r="Z160" s="32">
        <v>25.1</v>
      </c>
      <c r="AA160" s="32">
        <v>2.8</v>
      </c>
      <c r="AB160" s="32">
        <v>0</v>
      </c>
      <c r="AC160" s="32">
        <v>4.9</v>
      </c>
      <c r="AD160" s="32">
        <v>0</v>
      </c>
      <c r="AE160" s="32">
        <v>126</v>
      </c>
      <c r="AF160" s="32">
        <v>126</v>
      </c>
      <c r="AG160" s="98">
        <v>98.2</v>
      </c>
      <c r="AH160" s="32">
        <v>126</v>
      </c>
      <c r="AI160" s="32">
        <v>125.8</v>
      </c>
      <c r="AJ160" s="32">
        <v>126</v>
      </c>
      <c r="AL160" s="99">
        <v>0.3699011208870448</v>
      </c>
      <c r="AM160" s="32">
        <v>13.941014674782865</v>
      </c>
      <c r="AN160" s="32">
        <v>0.029598451621727955</v>
      </c>
      <c r="AO160" s="101">
        <v>0.0011100761179543702</v>
      </c>
      <c r="AQ160" s="107">
        <v>0.309644</v>
      </c>
      <c r="AR160" s="32">
        <v>10.6884946</v>
      </c>
      <c r="AS160" s="32">
        <v>0.015184873552829568</v>
      </c>
      <c r="AT160" s="101">
        <v>0.0031753525042257846</v>
      </c>
      <c r="AW160" s="149">
        <f t="shared" si="43"/>
        <v>0</v>
      </c>
      <c r="AX160" s="149">
        <f t="shared" si="44"/>
        <v>0.005924006094026643</v>
      </c>
      <c r="AY160" s="149">
        <f t="shared" si="45"/>
        <v>0.002086442397896176</v>
      </c>
      <c r="AZ160" s="214">
        <f t="shared" si="46"/>
        <v>0.00036512741963183083</v>
      </c>
      <c r="BA160" s="214">
        <f t="shared" si="47"/>
        <v>0</v>
      </c>
      <c r="BB160" s="214">
        <f t="shared" si="48"/>
        <v>0</v>
      </c>
      <c r="BC160" s="214">
        <f t="shared" si="49"/>
        <v>0.0018703465781140724</v>
      </c>
      <c r="BD160" s="214">
        <f t="shared" si="50"/>
        <v>0</v>
      </c>
      <c r="BE160" s="214">
        <f t="shared" si="51"/>
        <v>0.00036512741963183083</v>
      </c>
      <c r="BF160" s="149">
        <f t="shared" si="52"/>
        <v>0.010611049909300552</v>
      </c>
      <c r="BH160" s="214">
        <f t="shared" si="53"/>
        <v>0</v>
      </c>
      <c r="BI160" s="217">
        <f t="shared" si="54"/>
        <v>0.010860677839048847</v>
      </c>
      <c r="BJ160" s="217">
        <f t="shared" si="55"/>
        <v>0.005563846394389803</v>
      </c>
      <c r="BK160" s="212">
        <f t="shared" si="56"/>
        <v>0.00036512741963183083</v>
      </c>
      <c r="BL160" s="217">
        <f t="shared" si="57"/>
        <v>0</v>
      </c>
      <c r="BM160" s="217">
        <f t="shared" si="58"/>
        <v>0</v>
      </c>
      <c r="BN160" s="217">
        <f t="shared" si="59"/>
        <v>0.00498759087497086</v>
      </c>
      <c r="BO160" s="217">
        <f t="shared" si="60"/>
        <v>0</v>
      </c>
      <c r="BP160" s="212">
        <f t="shared" si="61"/>
        <v>0.00036512741963183083</v>
      </c>
      <c r="BQ160" s="214">
        <f t="shared" si="62"/>
        <v>0.02214236994767317</v>
      </c>
      <c r="BR160" s="240"/>
    </row>
    <row r="161" spans="1:70" ht="15">
      <c r="A161" s="32">
        <v>82019</v>
      </c>
      <c r="B161" s="32" t="s">
        <v>533</v>
      </c>
      <c r="C161" s="32" t="s">
        <v>532</v>
      </c>
      <c r="D161" s="48">
        <v>9</v>
      </c>
      <c r="E161" s="48">
        <v>0</v>
      </c>
      <c r="F161" s="32" t="s">
        <v>9</v>
      </c>
      <c r="H161" s="49">
        <v>0.006193</v>
      </c>
      <c r="I161" s="50">
        <v>0.00370718836497152</v>
      </c>
      <c r="J161" s="90">
        <v>0.5986094566400001</v>
      </c>
      <c r="K161" s="32">
        <v>80</v>
      </c>
      <c r="L161" s="32">
        <v>0</v>
      </c>
      <c r="M161" s="32">
        <v>197</v>
      </c>
      <c r="N161" s="32">
        <v>1</v>
      </c>
      <c r="O161" s="32">
        <f t="shared" si="42"/>
        <v>0.00370718836497152</v>
      </c>
      <c r="P161" s="32">
        <v>42.2</v>
      </c>
      <c r="Q161" s="32">
        <v>0</v>
      </c>
      <c r="R161" s="32">
        <v>0</v>
      </c>
      <c r="S161" s="32">
        <v>12.2</v>
      </c>
      <c r="T161" s="32">
        <v>0</v>
      </c>
      <c r="U161" s="32">
        <v>55.6</v>
      </c>
      <c r="V161" s="32">
        <v>479.2</v>
      </c>
      <c r="W161" s="32">
        <v>1</v>
      </c>
      <c r="X161" s="32">
        <v>0</v>
      </c>
      <c r="Y161" s="32">
        <v>0</v>
      </c>
      <c r="Z161" s="32">
        <v>26.9</v>
      </c>
      <c r="AA161" s="32">
        <v>15.3</v>
      </c>
      <c r="AB161" s="32">
        <v>0</v>
      </c>
      <c r="AC161" s="32">
        <v>0</v>
      </c>
      <c r="AD161" s="32">
        <v>0</v>
      </c>
      <c r="AE161" s="32">
        <v>251.6</v>
      </c>
      <c r="AF161" s="32">
        <v>730.8</v>
      </c>
      <c r="AG161" s="98">
        <v>675.2</v>
      </c>
      <c r="AH161" s="32">
        <v>730.8</v>
      </c>
      <c r="AI161" s="32">
        <v>251.4</v>
      </c>
      <c r="AJ161" s="32">
        <v>251.6</v>
      </c>
      <c r="AL161" s="99">
        <v>0.8360338316741052</v>
      </c>
      <c r="AM161" s="32">
        <v>142.03988435143594</v>
      </c>
      <c r="AN161" s="32">
        <v>0.301567765575664</v>
      </c>
      <c r="AO161" s="101">
        <v>0.003968690884279217</v>
      </c>
      <c r="AQ161" s="107">
        <v>0.7258140000000001</v>
      </c>
      <c r="AR161" s="32">
        <v>149.16530159999996</v>
      </c>
      <c r="AS161" s="32">
        <v>0.21191536582389117</v>
      </c>
      <c r="AT161" s="101">
        <v>0.0063635851867599015</v>
      </c>
      <c r="AW161" s="149">
        <f t="shared" si="43"/>
        <v>0</v>
      </c>
      <c r="AX161" s="149">
        <f t="shared" si="44"/>
        <v>0.033302414520212154</v>
      </c>
      <c r="AY161" s="149">
        <f t="shared" si="45"/>
        <v>0.0071338167144819956</v>
      </c>
      <c r="AZ161" s="214">
        <f t="shared" si="46"/>
        <v>0</v>
      </c>
      <c r="BA161" s="214">
        <f t="shared" si="47"/>
        <v>0</v>
      </c>
      <c r="BB161" s="214">
        <f t="shared" si="48"/>
        <v>0.08100770070094246</v>
      </c>
      <c r="BC161" s="214">
        <f t="shared" si="49"/>
        <v>0.004547385536008665</v>
      </c>
      <c r="BD161" s="214">
        <f t="shared" si="50"/>
        <v>0</v>
      </c>
      <c r="BE161" s="214">
        <f t="shared" si="51"/>
        <v>0</v>
      </c>
      <c r="BF161" s="149">
        <f t="shared" si="52"/>
        <v>0.12599131747164527</v>
      </c>
      <c r="BH161" s="214">
        <f t="shared" si="53"/>
        <v>0</v>
      </c>
      <c r="BI161" s="217">
        <f t="shared" si="54"/>
        <v>0.06105442662038896</v>
      </c>
      <c r="BJ161" s="217">
        <f t="shared" si="55"/>
        <v>0.019023511238618656</v>
      </c>
      <c r="BK161" s="212">
        <f t="shared" si="56"/>
        <v>0</v>
      </c>
      <c r="BL161" s="217">
        <f t="shared" si="57"/>
        <v>0</v>
      </c>
      <c r="BM161" s="217">
        <f t="shared" si="58"/>
        <v>0.08100770070094246</v>
      </c>
      <c r="BN161" s="217">
        <f t="shared" si="59"/>
        <v>0.012126361429356441</v>
      </c>
      <c r="BO161" s="217">
        <f t="shared" si="60"/>
        <v>0</v>
      </c>
      <c r="BP161" s="212">
        <f t="shared" si="61"/>
        <v>0</v>
      </c>
      <c r="BQ161" s="214">
        <f t="shared" si="62"/>
        <v>0.1732119999893065</v>
      </c>
      <c r="BR161" s="240"/>
    </row>
    <row r="162" spans="1:70" ht="15">
      <c r="A162" s="32">
        <v>82021</v>
      </c>
      <c r="B162" s="32" t="s">
        <v>533</v>
      </c>
      <c r="C162" s="32" t="s">
        <v>532</v>
      </c>
      <c r="D162" s="48">
        <v>9</v>
      </c>
      <c r="E162" s="48">
        <v>0</v>
      </c>
      <c r="F162" s="32" t="s">
        <v>147</v>
      </c>
      <c r="H162" s="49">
        <v>0.006193</v>
      </c>
      <c r="I162" s="50">
        <v>0.00370718836497152</v>
      </c>
      <c r="J162" s="90">
        <v>0.5986094566400001</v>
      </c>
      <c r="K162" s="32">
        <v>80</v>
      </c>
      <c r="L162" s="32">
        <v>0</v>
      </c>
      <c r="M162" s="32">
        <v>397.9</v>
      </c>
      <c r="N162" s="32">
        <v>1</v>
      </c>
      <c r="O162" s="32">
        <f t="shared" si="42"/>
        <v>0.00370718836497152</v>
      </c>
      <c r="P162" s="32">
        <v>89.9</v>
      </c>
      <c r="Q162" s="32">
        <v>0.3</v>
      </c>
      <c r="R162" s="32">
        <v>0</v>
      </c>
      <c r="S162" s="32">
        <v>71</v>
      </c>
      <c r="T162" s="32">
        <v>0</v>
      </c>
      <c r="U162" s="32">
        <v>123.7</v>
      </c>
      <c r="V162" s="32">
        <v>576.3</v>
      </c>
      <c r="W162" s="32">
        <v>1</v>
      </c>
      <c r="X162" s="32">
        <v>0</v>
      </c>
      <c r="Y162" s="32">
        <v>0</v>
      </c>
      <c r="Z162" s="32">
        <v>82.8</v>
      </c>
      <c r="AA162" s="32">
        <v>7.1</v>
      </c>
      <c r="AB162" s="32">
        <v>0</v>
      </c>
      <c r="AC162" s="32">
        <v>0</v>
      </c>
      <c r="AD162" s="32">
        <v>0</v>
      </c>
      <c r="AE162" s="32">
        <v>559.2</v>
      </c>
      <c r="AF162" s="32">
        <v>1135.6</v>
      </c>
      <c r="AG162" s="98">
        <v>1011.9</v>
      </c>
      <c r="AH162" s="32">
        <v>1135.6</v>
      </c>
      <c r="AI162" s="32">
        <v>559.1</v>
      </c>
      <c r="AJ162" s="32">
        <v>559.2</v>
      </c>
      <c r="AL162" s="111">
        <v>0.8981051730079579</v>
      </c>
      <c r="AM162" s="32">
        <v>194.28083087101408</v>
      </c>
      <c r="AN162" s="32">
        <v>0.4124815809832282</v>
      </c>
      <c r="AO162" s="101">
        <v>0.003616378803580679</v>
      </c>
      <c r="AQ162" s="107">
        <v>0.8288600000000004</v>
      </c>
      <c r="AR162" s="32">
        <v>236.47047239999986</v>
      </c>
      <c r="AS162" s="32">
        <v>0.3359476106552809</v>
      </c>
      <c r="AT162" s="101">
        <v>0.006121995495965143</v>
      </c>
      <c r="AW162" s="149">
        <f t="shared" si="43"/>
        <v>0</v>
      </c>
      <c r="AX162" s="149">
        <f t="shared" si="44"/>
        <v>0.06726411541925084</v>
      </c>
      <c r="AY162" s="149">
        <f t="shared" si="45"/>
        <v>0.015197396270898849</v>
      </c>
      <c r="AZ162" s="214">
        <f t="shared" si="46"/>
        <v>5.071433683281039E-05</v>
      </c>
      <c r="BA162" s="214">
        <f t="shared" si="47"/>
        <v>0</v>
      </c>
      <c r="BB162" s="214">
        <f t="shared" si="48"/>
        <v>0.09742224105582875</v>
      </c>
      <c r="BC162" s="214">
        <f t="shared" si="49"/>
        <v>0.013997156965855668</v>
      </c>
      <c r="BD162" s="214">
        <f t="shared" si="50"/>
        <v>0</v>
      </c>
      <c r="BE162" s="214">
        <f t="shared" si="51"/>
        <v>0</v>
      </c>
      <c r="BF162" s="149">
        <f t="shared" si="52"/>
        <v>0.1939316240486669</v>
      </c>
      <c r="BH162" s="214">
        <f t="shared" si="53"/>
        <v>0</v>
      </c>
      <c r="BI162" s="217">
        <f t="shared" si="54"/>
        <v>0.12331754493529322</v>
      </c>
      <c r="BJ162" s="217">
        <f t="shared" si="55"/>
        <v>0.04052639005573027</v>
      </c>
      <c r="BK162" s="212">
        <f t="shared" si="56"/>
        <v>5.071433683281039E-05</v>
      </c>
      <c r="BL162" s="217">
        <f t="shared" si="57"/>
        <v>0</v>
      </c>
      <c r="BM162" s="217">
        <f t="shared" si="58"/>
        <v>0.09742224105582875</v>
      </c>
      <c r="BN162" s="217">
        <f t="shared" si="59"/>
        <v>0.03732575190894845</v>
      </c>
      <c r="BO162" s="217">
        <f t="shared" si="60"/>
        <v>0</v>
      </c>
      <c r="BP162" s="212">
        <f t="shared" si="61"/>
        <v>0</v>
      </c>
      <c r="BQ162" s="214">
        <f t="shared" si="62"/>
        <v>0.2986426422926335</v>
      </c>
      <c r="BR162" s="240"/>
    </row>
    <row r="163" spans="1:70" ht="15">
      <c r="A163" s="32">
        <v>82023</v>
      </c>
      <c r="B163" s="32" t="s">
        <v>533</v>
      </c>
      <c r="C163" s="32" t="s">
        <v>532</v>
      </c>
      <c r="D163" s="48">
        <v>9</v>
      </c>
      <c r="E163" s="48">
        <v>0</v>
      </c>
      <c r="F163" s="32" t="s">
        <v>9</v>
      </c>
      <c r="H163" s="49">
        <v>0.004135</v>
      </c>
      <c r="I163" s="50">
        <v>0.0045177884388494</v>
      </c>
      <c r="J163" s="90">
        <v>1.0925727784400001</v>
      </c>
      <c r="K163" s="32">
        <v>80</v>
      </c>
      <c r="L163" s="32">
        <v>0</v>
      </c>
      <c r="M163" s="32">
        <v>0</v>
      </c>
      <c r="N163" s="32">
        <v>0</v>
      </c>
      <c r="O163" s="32">
        <f t="shared" si="42"/>
        <v>0</v>
      </c>
      <c r="P163" s="32">
        <v>35.2</v>
      </c>
      <c r="Q163" s="32">
        <v>0</v>
      </c>
      <c r="R163" s="32">
        <v>0</v>
      </c>
      <c r="S163" s="32">
        <v>7</v>
      </c>
      <c r="T163" s="32">
        <v>0</v>
      </c>
      <c r="U163" s="32">
        <v>9.3</v>
      </c>
      <c r="V163" s="32">
        <v>0</v>
      </c>
      <c r="W163" s="32">
        <v>0</v>
      </c>
      <c r="X163" s="32">
        <v>0</v>
      </c>
      <c r="Y163" s="32">
        <v>0</v>
      </c>
      <c r="Z163" s="32">
        <v>32.3</v>
      </c>
      <c r="AA163" s="32">
        <v>2.9</v>
      </c>
      <c r="AB163" s="32">
        <v>0</v>
      </c>
      <c r="AC163" s="32">
        <v>0</v>
      </c>
      <c r="AD163" s="32">
        <v>0</v>
      </c>
      <c r="AE163" s="32">
        <v>42.2</v>
      </c>
      <c r="AF163" s="32">
        <v>42.2</v>
      </c>
      <c r="AG163" s="98">
        <v>32.9</v>
      </c>
      <c r="AH163" s="32">
        <v>42.2</v>
      </c>
      <c r="AI163" s="32">
        <v>42.2</v>
      </c>
      <c r="AJ163" s="32">
        <v>42.2</v>
      </c>
      <c r="AL163" s="177">
        <v>0.17790346828240564</v>
      </c>
      <c r="AM163" s="32">
        <v>1.9416618529673892</v>
      </c>
      <c r="AN163" s="32">
        <v>0.004122381746341935</v>
      </c>
      <c r="AO163" s="101">
        <v>0.001551227635657934</v>
      </c>
      <c r="AQ163" s="107">
        <v>0.164657</v>
      </c>
      <c r="AR163" s="32">
        <v>1.7320556</v>
      </c>
      <c r="AS163" s="32">
        <v>0.0024606875202491424</v>
      </c>
      <c r="AT163" s="101">
        <v>0.001325064453607032</v>
      </c>
      <c r="AW163" s="149">
        <f t="shared" si="43"/>
        <v>0</v>
      </c>
      <c r="AX163" s="149">
        <f t="shared" si="44"/>
        <v>0</v>
      </c>
      <c r="AY163" s="149">
        <f t="shared" si="45"/>
        <v>0.007251592578965949</v>
      </c>
      <c r="AZ163" s="214">
        <f t="shared" si="46"/>
        <v>0</v>
      </c>
      <c r="BA163" s="214">
        <f t="shared" si="47"/>
        <v>0</v>
      </c>
      <c r="BB163" s="214">
        <f t="shared" si="48"/>
        <v>0</v>
      </c>
      <c r="BC163" s="214">
        <f t="shared" si="49"/>
        <v>0.006654160235812504</v>
      </c>
      <c r="BD163" s="214">
        <f t="shared" si="50"/>
        <v>0</v>
      </c>
      <c r="BE163" s="214">
        <f t="shared" si="51"/>
        <v>0</v>
      </c>
      <c r="BF163" s="149">
        <f t="shared" si="52"/>
        <v>0.013905752814778453</v>
      </c>
      <c r="BH163" s="214">
        <f t="shared" si="53"/>
        <v>0</v>
      </c>
      <c r="BI163" s="217">
        <f t="shared" si="54"/>
        <v>0</v>
      </c>
      <c r="BJ163" s="217">
        <f t="shared" si="55"/>
        <v>0.019337580210575866</v>
      </c>
      <c r="BK163" s="212">
        <f t="shared" si="56"/>
        <v>0</v>
      </c>
      <c r="BL163" s="217">
        <f t="shared" si="57"/>
        <v>0</v>
      </c>
      <c r="BM163" s="217">
        <f t="shared" si="58"/>
        <v>0</v>
      </c>
      <c r="BN163" s="217">
        <f t="shared" si="59"/>
        <v>0.017744427295500013</v>
      </c>
      <c r="BO163" s="217">
        <f t="shared" si="60"/>
        <v>0</v>
      </c>
      <c r="BP163" s="212">
        <f t="shared" si="61"/>
        <v>0</v>
      </c>
      <c r="BQ163" s="214">
        <f t="shared" si="62"/>
        <v>0.037082007506075876</v>
      </c>
      <c r="BR163" s="240"/>
    </row>
    <row r="164" spans="1:70" ht="15">
      <c r="A164" s="32">
        <v>83001</v>
      </c>
      <c r="B164" s="32" t="s">
        <v>428</v>
      </c>
      <c r="C164" s="32" t="s">
        <v>532</v>
      </c>
      <c r="D164" s="48">
        <v>9</v>
      </c>
      <c r="E164" s="48">
        <v>0</v>
      </c>
      <c r="F164" s="32" t="s">
        <v>147</v>
      </c>
      <c r="H164" s="49">
        <v>0.002433</v>
      </c>
      <c r="I164" s="50">
        <v>0.00073151980025982</v>
      </c>
      <c r="J164" s="90">
        <v>0.30066576254000005</v>
      </c>
      <c r="K164" s="32">
        <v>80</v>
      </c>
      <c r="L164" s="32">
        <v>0</v>
      </c>
      <c r="M164" s="32">
        <v>1047.5</v>
      </c>
      <c r="N164" s="32">
        <v>1</v>
      </c>
      <c r="O164" s="32">
        <f t="shared" si="42"/>
        <v>0.00073151980025982</v>
      </c>
      <c r="P164" s="32">
        <v>111.5</v>
      </c>
      <c r="Q164" s="32">
        <v>0</v>
      </c>
      <c r="R164" s="32">
        <v>0</v>
      </c>
      <c r="S164" s="32">
        <v>59.9</v>
      </c>
      <c r="T164" s="32">
        <v>0</v>
      </c>
      <c r="U164" s="32">
        <v>269.7</v>
      </c>
      <c r="V164" s="32">
        <v>0</v>
      </c>
      <c r="W164" s="32">
        <v>0</v>
      </c>
      <c r="X164" s="32">
        <v>0</v>
      </c>
      <c r="Y164" s="32">
        <v>0</v>
      </c>
      <c r="Z164" s="32">
        <v>83.7</v>
      </c>
      <c r="AA164" s="32">
        <v>27.8</v>
      </c>
      <c r="AB164" s="32">
        <v>0</v>
      </c>
      <c r="AC164" s="32">
        <v>0</v>
      </c>
      <c r="AD164" s="32">
        <v>0</v>
      </c>
      <c r="AE164" s="32">
        <v>1219</v>
      </c>
      <c r="AF164" s="32">
        <v>1219</v>
      </c>
      <c r="AG164" s="98">
        <v>949.3</v>
      </c>
      <c r="AH164" s="32">
        <v>1219</v>
      </c>
      <c r="AI164" s="32">
        <v>1218.9</v>
      </c>
      <c r="AJ164" s="32">
        <v>1219</v>
      </c>
      <c r="AL164" s="99">
        <v>0.884787352878526</v>
      </c>
      <c r="AM164" s="32">
        <v>181.0460166845718</v>
      </c>
      <c r="AN164" s="32">
        <v>0.3843824779725593</v>
      </c>
      <c r="AO164" s="101">
        <v>0.0007326555521721108</v>
      </c>
      <c r="AQ164" s="177">
        <v>0.8061900000000004</v>
      </c>
      <c r="AR164" s="32">
        <v>213.93618249999986</v>
      </c>
      <c r="AS164" s="32">
        <v>0.30393371575802336</v>
      </c>
      <c r="AT164" s="101">
        <v>0.002446042888038837</v>
      </c>
      <c r="AW164" s="149">
        <f t="shared" si="43"/>
        <v>0</v>
      </c>
      <c r="AX164" s="149">
        <f t="shared" si="44"/>
        <v>0.03494177477921056</v>
      </c>
      <c r="AY164" s="149">
        <f t="shared" si="45"/>
        <v>0.0037193392724410284</v>
      </c>
      <c r="AZ164" s="214">
        <f t="shared" si="46"/>
        <v>0</v>
      </c>
      <c r="BA164" s="214">
        <f t="shared" si="47"/>
        <v>0</v>
      </c>
      <c r="BB164" s="214">
        <f t="shared" si="48"/>
        <v>0</v>
      </c>
      <c r="BC164" s="214">
        <f t="shared" si="49"/>
        <v>0.00279200625204766</v>
      </c>
      <c r="BD164" s="214">
        <f t="shared" si="50"/>
        <v>0</v>
      </c>
      <c r="BE164" s="214">
        <f t="shared" si="51"/>
        <v>0</v>
      </c>
      <c r="BF164" s="149">
        <f t="shared" si="52"/>
        <v>0.04145312030369925</v>
      </c>
      <c r="BH164" s="214">
        <f t="shared" si="53"/>
        <v>0</v>
      </c>
      <c r="BI164" s="217">
        <f t="shared" si="54"/>
        <v>0.0640599204285527</v>
      </c>
      <c r="BJ164" s="217">
        <f t="shared" si="55"/>
        <v>0.009918238059842743</v>
      </c>
      <c r="BK164" s="212">
        <f t="shared" si="56"/>
        <v>0</v>
      </c>
      <c r="BL164" s="217">
        <f t="shared" si="57"/>
        <v>0</v>
      </c>
      <c r="BM164" s="217">
        <f t="shared" si="58"/>
        <v>0</v>
      </c>
      <c r="BN164" s="217">
        <f t="shared" si="59"/>
        <v>0.007445350005460427</v>
      </c>
      <c r="BO164" s="217">
        <f t="shared" si="60"/>
        <v>0</v>
      </c>
      <c r="BP164" s="212">
        <f t="shared" si="61"/>
        <v>0</v>
      </c>
      <c r="BQ164" s="214">
        <f t="shared" si="62"/>
        <v>0.08142350849385586</v>
      </c>
      <c r="BR164" s="240"/>
    </row>
    <row r="165" spans="1:70" ht="15">
      <c r="A165" s="32">
        <v>83002</v>
      </c>
      <c r="B165" s="32" t="s">
        <v>428</v>
      </c>
      <c r="C165" s="32" t="s">
        <v>532</v>
      </c>
      <c r="D165" s="48">
        <v>9</v>
      </c>
      <c r="E165" s="48">
        <v>0</v>
      </c>
      <c r="F165" s="32" t="s">
        <v>147</v>
      </c>
      <c r="H165" s="49">
        <v>0.002433</v>
      </c>
      <c r="I165" s="50">
        <v>0.00145641680800512</v>
      </c>
      <c r="J165" s="90">
        <v>0.59860945664</v>
      </c>
      <c r="K165" s="32">
        <v>80</v>
      </c>
      <c r="L165" s="32">
        <v>0</v>
      </c>
      <c r="M165" s="32">
        <v>303.5</v>
      </c>
      <c r="N165" s="32">
        <v>1</v>
      </c>
      <c r="O165" s="32">
        <f t="shared" si="42"/>
        <v>0.00145641680800512</v>
      </c>
      <c r="P165" s="32">
        <v>88.4</v>
      </c>
      <c r="Q165" s="32">
        <v>33.3</v>
      </c>
      <c r="R165" s="32">
        <v>0</v>
      </c>
      <c r="S165" s="32">
        <v>17.2</v>
      </c>
      <c r="T165" s="32">
        <v>0</v>
      </c>
      <c r="U165" s="32">
        <v>97.9</v>
      </c>
      <c r="V165" s="32">
        <v>58.4</v>
      </c>
      <c r="W165" s="32">
        <v>1</v>
      </c>
      <c r="X165" s="32">
        <v>0</v>
      </c>
      <c r="Y165" s="32">
        <v>0</v>
      </c>
      <c r="Z165" s="32">
        <v>68.4</v>
      </c>
      <c r="AA165" s="32">
        <v>20</v>
      </c>
      <c r="AB165" s="32">
        <v>0</v>
      </c>
      <c r="AC165" s="32">
        <v>33.3</v>
      </c>
      <c r="AD165" s="32">
        <v>0</v>
      </c>
      <c r="AE165" s="32">
        <v>442.6</v>
      </c>
      <c r="AF165" s="32">
        <v>501.1</v>
      </c>
      <c r="AG165" s="98">
        <v>403.2</v>
      </c>
      <c r="AH165" s="32">
        <v>501.1</v>
      </c>
      <c r="AI165" s="32">
        <v>442.4</v>
      </c>
      <c r="AJ165" s="32">
        <v>442.6</v>
      </c>
      <c r="AL165" s="99">
        <v>0.7617847573440237</v>
      </c>
      <c r="AM165" s="32">
        <v>101.59094797397732</v>
      </c>
      <c r="AN165" s="32">
        <v>0.21568980658576656</v>
      </c>
      <c r="AO165" s="101">
        <v>0.0015903783738470355</v>
      </c>
      <c r="AQ165" s="107">
        <v>0.599128</v>
      </c>
      <c r="AR165" s="32">
        <v>79.178358</v>
      </c>
      <c r="AS165" s="32">
        <v>0.11248668772781824</v>
      </c>
      <c r="AT165" s="101">
        <v>0.002365467914690139</v>
      </c>
      <c r="AW165" s="149">
        <f t="shared" si="43"/>
        <v>0</v>
      </c>
      <c r="AX165" s="149">
        <f t="shared" si="44"/>
        <v>0.020156226056067657</v>
      </c>
      <c r="AY165" s="149">
        <f t="shared" si="45"/>
        <v>0.005870874409740959</v>
      </c>
      <c r="AZ165" s="214">
        <f t="shared" si="46"/>
        <v>0.0022115397946196142</v>
      </c>
      <c r="BA165" s="214">
        <f t="shared" si="47"/>
        <v>0</v>
      </c>
      <c r="BB165" s="214">
        <f t="shared" si="48"/>
        <v>0.0038784962163899536</v>
      </c>
      <c r="BC165" s="214">
        <f t="shared" si="49"/>
        <v>0.004542622280840289</v>
      </c>
      <c r="BD165" s="214">
        <f t="shared" si="50"/>
        <v>0</v>
      </c>
      <c r="BE165" s="214">
        <f t="shared" si="51"/>
        <v>0.0022115397946196142</v>
      </c>
      <c r="BF165" s="149">
        <f t="shared" si="52"/>
        <v>0.03887129855227809</v>
      </c>
      <c r="BH165" s="214">
        <f t="shared" si="53"/>
        <v>0</v>
      </c>
      <c r="BI165" s="217">
        <f t="shared" si="54"/>
        <v>0.036953081102790705</v>
      </c>
      <c r="BJ165" s="217">
        <f t="shared" si="55"/>
        <v>0.015655665092642556</v>
      </c>
      <c r="BK165" s="212">
        <f t="shared" si="56"/>
        <v>0.0022115397946196142</v>
      </c>
      <c r="BL165" s="217">
        <f t="shared" si="57"/>
        <v>0</v>
      </c>
      <c r="BM165" s="217">
        <f t="shared" si="58"/>
        <v>0.0038784962163899536</v>
      </c>
      <c r="BN165" s="217">
        <f t="shared" si="59"/>
        <v>0.012113659415574105</v>
      </c>
      <c r="BO165" s="217">
        <f t="shared" si="60"/>
        <v>0</v>
      </c>
      <c r="BP165" s="212">
        <f t="shared" si="61"/>
        <v>0.0022115397946196142</v>
      </c>
      <c r="BQ165" s="214">
        <f t="shared" si="62"/>
        <v>0.07302398141663656</v>
      </c>
      <c r="BR165" s="240"/>
    </row>
    <row r="166" spans="1:70" ht="15">
      <c r="A166" s="32">
        <v>83008</v>
      </c>
      <c r="B166" s="32" t="s">
        <v>428</v>
      </c>
      <c r="C166" s="32" t="s">
        <v>532</v>
      </c>
      <c r="D166" s="48">
        <v>9</v>
      </c>
      <c r="E166" s="48">
        <v>0</v>
      </c>
      <c r="F166" s="32" t="s">
        <v>147</v>
      </c>
      <c r="H166" s="49">
        <v>0.005767</v>
      </c>
      <c r="I166" s="50">
        <v>0.00345218073644288</v>
      </c>
      <c r="J166" s="90">
        <v>0.59860945664</v>
      </c>
      <c r="K166" s="32">
        <v>80</v>
      </c>
      <c r="L166" s="32">
        <v>0</v>
      </c>
      <c r="M166" s="32">
        <v>216</v>
      </c>
      <c r="N166" s="32">
        <v>1</v>
      </c>
      <c r="O166" s="32">
        <f t="shared" si="42"/>
        <v>0.00345218073644288</v>
      </c>
      <c r="P166" s="32">
        <v>78.5</v>
      </c>
      <c r="Q166" s="32">
        <v>0</v>
      </c>
      <c r="R166" s="32">
        <v>0</v>
      </c>
      <c r="S166" s="32">
        <v>33.4</v>
      </c>
      <c r="T166" s="32">
        <v>0</v>
      </c>
      <c r="U166" s="32">
        <v>72.5</v>
      </c>
      <c r="V166" s="32">
        <v>141.9</v>
      </c>
      <c r="W166" s="32">
        <v>1</v>
      </c>
      <c r="X166" s="32">
        <v>0</v>
      </c>
      <c r="Y166" s="32">
        <v>0</v>
      </c>
      <c r="Z166" s="32">
        <v>51.2</v>
      </c>
      <c r="AA166" s="32">
        <v>27.3</v>
      </c>
      <c r="AB166" s="32">
        <v>0</v>
      </c>
      <c r="AC166" s="32">
        <v>0</v>
      </c>
      <c r="AD166" s="32">
        <v>0</v>
      </c>
      <c r="AE166" s="32">
        <v>327.9</v>
      </c>
      <c r="AF166" s="32">
        <v>469.9</v>
      </c>
      <c r="AG166" s="98">
        <v>397.4</v>
      </c>
      <c r="AH166" s="32">
        <v>469.9</v>
      </c>
      <c r="AI166" s="32">
        <v>327.9</v>
      </c>
      <c r="AJ166" s="32">
        <v>327.9</v>
      </c>
      <c r="AL166" s="99">
        <v>0.7603283405360186</v>
      </c>
      <c r="AM166" s="32">
        <v>101.00372071698966</v>
      </c>
      <c r="AN166" s="32">
        <v>0.2144430524604482</v>
      </c>
      <c r="AO166" s="101">
        <v>0.0037671269721528855</v>
      </c>
      <c r="AQ166" s="107">
        <v>0.596695</v>
      </c>
      <c r="AR166" s="32">
        <v>78.1973724</v>
      </c>
      <c r="AS166" s="32">
        <v>0.11109302633296225</v>
      </c>
      <c r="AT166" s="101">
        <v>0.005586451710850299</v>
      </c>
      <c r="AW166" s="149">
        <f t="shared" si="43"/>
        <v>0</v>
      </c>
      <c r="AX166" s="149">
        <f t="shared" si="44"/>
        <v>0.034002599381667796</v>
      </c>
      <c r="AY166" s="149">
        <f t="shared" si="45"/>
        <v>0.012357426164170933</v>
      </c>
      <c r="AZ166" s="214">
        <f t="shared" si="46"/>
        <v>0</v>
      </c>
      <c r="BA166" s="214">
        <f t="shared" si="47"/>
        <v>0</v>
      </c>
      <c r="BB166" s="214">
        <f t="shared" si="48"/>
        <v>0.02233781876045676</v>
      </c>
      <c r="BC166" s="214">
        <f t="shared" si="49"/>
        <v>0.008059875408987923</v>
      </c>
      <c r="BD166" s="214">
        <f t="shared" si="50"/>
        <v>0</v>
      </c>
      <c r="BE166" s="214">
        <f t="shared" si="51"/>
        <v>0</v>
      </c>
      <c r="BF166" s="149">
        <f t="shared" si="52"/>
        <v>0.0767577197152834</v>
      </c>
      <c r="BH166" s="214">
        <f t="shared" si="53"/>
        <v>0</v>
      </c>
      <c r="BI166" s="217">
        <f t="shared" si="54"/>
        <v>0.06233809886639096</v>
      </c>
      <c r="BJ166" s="217">
        <f t="shared" si="55"/>
        <v>0.03295313643778916</v>
      </c>
      <c r="BK166" s="212">
        <f t="shared" si="56"/>
        <v>0</v>
      </c>
      <c r="BL166" s="217">
        <f t="shared" si="57"/>
        <v>0</v>
      </c>
      <c r="BM166" s="217">
        <f t="shared" si="58"/>
        <v>0.02233781876045676</v>
      </c>
      <c r="BN166" s="217">
        <f t="shared" si="59"/>
        <v>0.02149300109063446</v>
      </c>
      <c r="BO166" s="217">
        <f t="shared" si="60"/>
        <v>0</v>
      </c>
      <c r="BP166" s="212">
        <f t="shared" si="61"/>
        <v>0</v>
      </c>
      <c r="BQ166" s="214">
        <f t="shared" si="62"/>
        <v>0.13912205515527135</v>
      </c>
      <c r="BR166" s="240"/>
    </row>
    <row r="167" spans="1:70" ht="15">
      <c r="A167" s="32">
        <v>83009</v>
      </c>
      <c r="B167" s="32" t="s">
        <v>428</v>
      </c>
      <c r="C167" s="32" t="s">
        <v>532</v>
      </c>
      <c r="D167" s="48">
        <v>9</v>
      </c>
      <c r="E167" s="48">
        <v>0</v>
      </c>
      <c r="F167" s="32" t="s">
        <v>9</v>
      </c>
      <c r="H167" s="49">
        <v>0.005767</v>
      </c>
      <c r="I167" s="50">
        <v>0.00345218073644288</v>
      </c>
      <c r="J167" s="90">
        <v>0.59860945664</v>
      </c>
      <c r="K167" s="32">
        <v>80</v>
      </c>
      <c r="L167" s="32">
        <v>0</v>
      </c>
      <c r="M167" s="32">
        <v>628.3</v>
      </c>
      <c r="N167" s="32">
        <v>1</v>
      </c>
      <c r="O167" s="32">
        <f t="shared" si="42"/>
        <v>0.00345218073644288</v>
      </c>
      <c r="P167" s="32">
        <v>268.5</v>
      </c>
      <c r="Q167" s="32">
        <v>123.9</v>
      </c>
      <c r="R167" s="32">
        <v>0</v>
      </c>
      <c r="S167" s="32">
        <v>45.5</v>
      </c>
      <c r="T167" s="32">
        <v>0</v>
      </c>
      <c r="U167" s="32">
        <v>235.9</v>
      </c>
      <c r="V167" s="32">
        <v>33.2</v>
      </c>
      <c r="W167" s="32">
        <v>1</v>
      </c>
      <c r="X167" s="32">
        <v>0</v>
      </c>
      <c r="Y167" s="32">
        <v>0</v>
      </c>
      <c r="Z167" s="32">
        <v>227.3</v>
      </c>
      <c r="AA167" s="32">
        <v>41.1</v>
      </c>
      <c r="AB167" s="32">
        <v>0</v>
      </c>
      <c r="AC167" s="32">
        <v>123.9</v>
      </c>
      <c r="AD167" s="32">
        <v>0</v>
      </c>
      <c r="AE167" s="32">
        <v>1066.4</v>
      </c>
      <c r="AF167" s="32">
        <v>1099.7</v>
      </c>
      <c r="AG167" s="98">
        <v>863.8</v>
      </c>
      <c r="AH167" s="32">
        <v>1099.7</v>
      </c>
      <c r="AI167" s="32">
        <v>1066.2</v>
      </c>
      <c r="AJ167" s="32">
        <v>1066.4</v>
      </c>
      <c r="AL167" s="99">
        <v>0.8745092342284542</v>
      </c>
      <c r="AM167" s="32">
        <v>171.7938016109663</v>
      </c>
      <c r="AN167" s="32">
        <v>0.36473891208884435</v>
      </c>
      <c r="AO167" s="101">
        <v>0.0035295772304972314</v>
      </c>
      <c r="AQ167" s="107">
        <v>0.7856290000000002</v>
      </c>
      <c r="AR167" s="32">
        <v>195.39477239999988</v>
      </c>
      <c r="AS167" s="32">
        <v>0.2775924040582769</v>
      </c>
      <c r="AT167" s="101">
        <v>0.005867249675148022</v>
      </c>
      <c r="AW167" s="149">
        <f t="shared" si="43"/>
        <v>0</v>
      </c>
      <c r="AX167" s="149">
        <f t="shared" si="44"/>
        <v>0.098906635145842</v>
      </c>
      <c r="AY167" s="149">
        <f t="shared" si="45"/>
        <v>0.042267120064712047</v>
      </c>
      <c r="AZ167" s="214">
        <f t="shared" si="46"/>
        <v>0.019504268811984443</v>
      </c>
      <c r="BA167" s="214">
        <f t="shared" si="47"/>
        <v>0</v>
      </c>
      <c r="BB167" s="214">
        <f t="shared" si="48"/>
        <v>0.005226325460515606</v>
      </c>
      <c r="BC167" s="214">
        <f t="shared" si="49"/>
        <v>0.035781439071542076</v>
      </c>
      <c r="BD167" s="214">
        <f t="shared" si="50"/>
        <v>0</v>
      </c>
      <c r="BE167" s="214">
        <f t="shared" si="51"/>
        <v>0.019504268811984443</v>
      </c>
      <c r="BF167" s="149">
        <f t="shared" si="52"/>
        <v>0.2211900573665806</v>
      </c>
      <c r="BH167" s="214">
        <f t="shared" si="53"/>
        <v>0</v>
      </c>
      <c r="BI167" s="217">
        <f t="shared" si="54"/>
        <v>0.18132883110071035</v>
      </c>
      <c r="BJ167" s="217">
        <f t="shared" si="55"/>
        <v>0.11271232017256547</v>
      </c>
      <c r="BK167" s="212">
        <f t="shared" si="56"/>
        <v>0.019504268811984443</v>
      </c>
      <c r="BL167" s="217">
        <f t="shared" si="57"/>
        <v>0</v>
      </c>
      <c r="BM167" s="217">
        <f t="shared" si="58"/>
        <v>0.005226325460515606</v>
      </c>
      <c r="BN167" s="217">
        <f t="shared" si="59"/>
        <v>0.09541717085744555</v>
      </c>
      <c r="BO167" s="217">
        <f t="shared" si="60"/>
        <v>0</v>
      </c>
      <c r="BP167" s="212">
        <f t="shared" si="61"/>
        <v>0.019504268811984443</v>
      </c>
      <c r="BQ167" s="214">
        <f t="shared" si="62"/>
        <v>0.43369318521520583</v>
      </c>
      <c r="BR167" s="240"/>
    </row>
    <row r="168" spans="1:70" ht="15">
      <c r="A168" s="32">
        <v>83011</v>
      </c>
      <c r="B168" s="32" t="s">
        <v>428</v>
      </c>
      <c r="C168" s="32" t="s">
        <v>532</v>
      </c>
      <c r="D168" s="48">
        <v>9</v>
      </c>
      <c r="E168" s="48">
        <v>0</v>
      </c>
      <c r="F168" s="32" t="s">
        <v>9</v>
      </c>
      <c r="H168" s="49">
        <v>0.005767</v>
      </c>
      <c r="I168" s="50">
        <v>0.0017339394525681803</v>
      </c>
      <c r="J168" s="90">
        <v>0.30066576254000005</v>
      </c>
      <c r="K168" s="32">
        <v>80</v>
      </c>
      <c r="L168" s="32">
        <v>0</v>
      </c>
      <c r="M168" s="32">
        <v>208.4</v>
      </c>
      <c r="N168" s="32">
        <v>1</v>
      </c>
      <c r="O168" s="32">
        <f t="shared" si="42"/>
        <v>0.0017339394525681803</v>
      </c>
      <c r="P168" s="32">
        <v>79.7</v>
      </c>
      <c r="Q168" s="32">
        <v>3.3</v>
      </c>
      <c r="R168" s="32">
        <v>0</v>
      </c>
      <c r="S168" s="32">
        <v>108</v>
      </c>
      <c r="T168" s="32">
        <v>21.4</v>
      </c>
      <c r="U168" s="32">
        <v>93.1</v>
      </c>
      <c r="V168" s="32">
        <v>0</v>
      </c>
      <c r="W168" s="32">
        <v>0</v>
      </c>
      <c r="X168" s="32">
        <v>0</v>
      </c>
      <c r="Y168" s="32">
        <v>0</v>
      </c>
      <c r="Z168" s="32">
        <v>62.9</v>
      </c>
      <c r="AA168" s="32">
        <v>16.8</v>
      </c>
      <c r="AB168" s="32">
        <v>0</v>
      </c>
      <c r="AC168" s="32">
        <v>3.3</v>
      </c>
      <c r="AD168" s="32">
        <v>0</v>
      </c>
      <c r="AE168" s="32">
        <v>421</v>
      </c>
      <c r="AF168" s="32">
        <v>421</v>
      </c>
      <c r="AG168" s="98">
        <v>327.9</v>
      </c>
      <c r="AH168" s="32">
        <v>421</v>
      </c>
      <c r="AI168" s="32">
        <v>420.8</v>
      </c>
      <c r="AJ168" s="32">
        <v>421</v>
      </c>
      <c r="AL168" s="99">
        <v>0.6990637853912076</v>
      </c>
      <c r="AM168" s="32">
        <v>78.23063927087682</v>
      </c>
      <c r="AN168" s="32">
        <v>0.16609306035551988</v>
      </c>
      <c r="AO168" s="101">
        <v>0.001847364458999942</v>
      </c>
      <c r="AQ168" s="107">
        <v>0.5412970000000001</v>
      </c>
      <c r="AR168" s="32">
        <v>57.66565649999999</v>
      </c>
      <c r="AS168" s="32">
        <v>0.08192413759496162</v>
      </c>
      <c r="AT168" s="101">
        <v>0.005280641321543222</v>
      </c>
      <c r="AW168" s="149">
        <f t="shared" si="43"/>
        <v>0</v>
      </c>
      <c r="AX168" s="149">
        <f t="shared" si="44"/>
        <v>0.016477695975333523</v>
      </c>
      <c r="AY168" s="149">
        <f t="shared" si="45"/>
        <v>0.006301690831257588</v>
      </c>
      <c r="AZ168" s="214">
        <f t="shared" si="46"/>
        <v>0.00026092320882245974</v>
      </c>
      <c r="BA168" s="214">
        <f t="shared" si="47"/>
        <v>0</v>
      </c>
      <c r="BB168" s="214">
        <f t="shared" si="48"/>
        <v>0</v>
      </c>
      <c r="BC168" s="214">
        <f t="shared" si="49"/>
        <v>0.004973354495434157</v>
      </c>
      <c r="BD168" s="214">
        <f t="shared" si="50"/>
        <v>0</v>
      </c>
      <c r="BE168" s="214">
        <f t="shared" si="51"/>
        <v>0.00026092320882245974</v>
      </c>
      <c r="BF168" s="149">
        <f t="shared" si="52"/>
        <v>0.02827458771967019</v>
      </c>
      <c r="BH168" s="214">
        <f t="shared" si="53"/>
        <v>0</v>
      </c>
      <c r="BI168" s="217">
        <f t="shared" si="54"/>
        <v>0.030209109288111456</v>
      </c>
      <c r="BJ168" s="217">
        <f t="shared" si="55"/>
        <v>0.01680450888335357</v>
      </c>
      <c r="BK168" s="212">
        <f t="shared" si="56"/>
        <v>0.00026092320882245974</v>
      </c>
      <c r="BL168" s="217">
        <f t="shared" si="57"/>
        <v>0</v>
      </c>
      <c r="BM168" s="217">
        <f t="shared" si="58"/>
        <v>0</v>
      </c>
      <c r="BN168" s="217">
        <f t="shared" si="59"/>
        <v>0.013262278654491087</v>
      </c>
      <c r="BO168" s="217">
        <f t="shared" si="60"/>
        <v>0</v>
      </c>
      <c r="BP168" s="212">
        <f t="shared" si="61"/>
        <v>0.00026092320882245974</v>
      </c>
      <c r="BQ168" s="214">
        <f t="shared" si="62"/>
        <v>0.06079774324360104</v>
      </c>
      <c r="BR168" s="240"/>
    </row>
    <row r="169" spans="1:70" ht="15">
      <c r="A169" s="32">
        <v>83013</v>
      </c>
      <c r="B169" s="32" t="s">
        <v>428</v>
      </c>
      <c r="C169" s="32" t="s">
        <v>532</v>
      </c>
      <c r="D169" s="48">
        <v>9</v>
      </c>
      <c r="E169" s="48">
        <v>0</v>
      </c>
      <c r="F169" s="32" t="s">
        <v>9</v>
      </c>
      <c r="H169" s="49">
        <v>0.005767</v>
      </c>
      <c r="I169" s="50">
        <v>0.00345218073644288</v>
      </c>
      <c r="J169" s="90">
        <v>0.59860945664</v>
      </c>
      <c r="K169" s="32">
        <v>80</v>
      </c>
      <c r="L169" s="32">
        <v>0.2</v>
      </c>
      <c r="M169" s="32">
        <v>178.1</v>
      </c>
      <c r="N169" s="32">
        <v>1</v>
      </c>
      <c r="O169" s="32">
        <f t="shared" si="42"/>
        <v>0.00345218073644288</v>
      </c>
      <c r="P169" s="32">
        <v>29.6</v>
      </c>
      <c r="Q169" s="32">
        <v>0</v>
      </c>
      <c r="R169" s="32">
        <v>0</v>
      </c>
      <c r="S169" s="32">
        <v>13.7</v>
      </c>
      <c r="T169" s="32">
        <v>0</v>
      </c>
      <c r="U169" s="32">
        <v>49</v>
      </c>
      <c r="V169" s="32">
        <v>115.3</v>
      </c>
      <c r="W169" s="32">
        <v>1</v>
      </c>
      <c r="X169" s="32">
        <v>0.2</v>
      </c>
      <c r="Y169" s="32">
        <v>0</v>
      </c>
      <c r="Z169" s="32">
        <v>22.4</v>
      </c>
      <c r="AA169" s="32">
        <v>7.2</v>
      </c>
      <c r="AB169" s="32">
        <v>0</v>
      </c>
      <c r="AC169" s="32">
        <v>0</v>
      </c>
      <c r="AD169" s="32">
        <v>5.5</v>
      </c>
      <c r="AE169" s="32">
        <v>221.7</v>
      </c>
      <c r="AF169" s="32">
        <v>336.9</v>
      </c>
      <c r="AG169" s="98">
        <v>288.1</v>
      </c>
      <c r="AH169" s="32">
        <v>337.1</v>
      </c>
      <c r="AI169" s="32">
        <v>221.4</v>
      </c>
      <c r="AJ169" s="32">
        <v>221.5</v>
      </c>
      <c r="AL169" s="99">
        <v>0.6888232120557057</v>
      </c>
      <c r="AM169" s="32">
        <v>75.07043784254348</v>
      </c>
      <c r="AN169" s="32">
        <v>0.15938357246862783</v>
      </c>
      <c r="AO169" s="101">
        <v>0.0036508147183902757</v>
      </c>
      <c r="AQ169" s="107">
        <v>0.5211830000000001</v>
      </c>
      <c r="AR169" s="32">
        <v>51.40548869999999</v>
      </c>
      <c r="AS169" s="32">
        <v>0.07303047576324818</v>
      </c>
      <c r="AT169" s="101">
        <v>0.005149345422600205</v>
      </c>
      <c r="AW169" s="149">
        <f t="shared" si="43"/>
        <v>3.148388831635907E-05</v>
      </c>
      <c r="AX169" s="149">
        <f t="shared" si="44"/>
        <v>0.028036402545717747</v>
      </c>
      <c r="AY169" s="149">
        <f t="shared" si="45"/>
        <v>0.004659615470821142</v>
      </c>
      <c r="AZ169" s="214">
        <f t="shared" si="46"/>
        <v>0</v>
      </c>
      <c r="BA169" s="214">
        <f t="shared" si="47"/>
        <v>0</v>
      </c>
      <c r="BB169" s="214">
        <f t="shared" si="48"/>
        <v>0.018150461614381</v>
      </c>
      <c r="BC169" s="214">
        <f t="shared" si="49"/>
        <v>0.0035261954914322154</v>
      </c>
      <c r="BD169" s="214">
        <f t="shared" si="50"/>
        <v>0</v>
      </c>
      <c r="BE169" s="214">
        <f t="shared" si="51"/>
        <v>0</v>
      </c>
      <c r="BF169" s="149">
        <f t="shared" si="52"/>
        <v>0.05440415901066847</v>
      </c>
      <c r="BH169" s="214">
        <f t="shared" si="53"/>
        <v>3.148388831635907E-05</v>
      </c>
      <c r="BI169" s="217">
        <f t="shared" si="54"/>
        <v>0.051400071333815876</v>
      </c>
      <c r="BJ169" s="217">
        <f t="shared" si="55"/>
        <v>0.012425641255523047</v>
      </c>
      <c r="BK169" s="212">
        <f t="shared" si="56"/>
        <v>0</v>
      </c>
      <c r="BL169" s="217">
        <f t="shared" si="57"/>
        <v>0</v>
      </c>
      <c r="BM169" s="217">
        <f t="shared" si="58"/>
        <v>0.018150461614381</v>
      </c>
      <c r="BN169" s="217">
        <f t="shared" si="59"/>
        <v>0.009403187977152574</v>
      </c>
      <c r="BO169" s="217">
        <f t="shared" si="60"/>
        <v>0</v>
      </c>
      <c r="BP169" s="212">
        <f t="shared" si="61"/>
        <v>0</v>
      </c>
      <c r="BQ169" s="214">
        <f t="shared" si="62"/>
        <v>0.09141084606918885</v>
      </c>
      <c r="BR169" s="240"/>
    </row>
    <row r="170" spans="1:70" ht="15">
      <c r="A170" s="32">
        <v>83014</v>
      </c>
      <c r="B170" s="32" t="s">
        <v>428</v>
      </c>
      <c r="C170" s="32" t="s">
        <v>532</v>
      </c>
      <c r="D170" s="48">
        <v>9</v>
      </c>
      <c r="E170" s="48">
        <v>0</v>
      </c>
      <c r="F170" s="32" t="s">
        <v>9</v>
      </c>
      <c r="H170" s="49">
        <v>0.005767</v>
      </c>
      <c r="I170" s="50">
        <v>0.0017339394525681803</v>
      </c>
      <c r="J170" s="90">
        <v>0.30066576254000005</v>
      </c>
      <c r="K170" s="32">
        <v>80</v>
      </c>
      <c r="L170" s="32">
        <v>8.9</v>
      </c>
      <c r="M170" s="32">
        <v>83.3</v>
      </c>
      <c r="N170" s="32">
        <v>1</v>
      </c>
      <c r="O170" s="32">
        <f t="shared" si="42"/>
        <v>0.0017339394525681803</v>
      </c>
      <c r="P170" s="32">
        <v>30</v>
      </c>
      <c r="Q170" s="32">
        <v>2.2</v>
      </c>
      <c r="R170" s="32">
        <v>0</v>
      </c>
      <c r="S170" s="32">
        <v>27</v>
      </c>
      <c r="T170" s="32">
        <v>0</v>
      </c>
      <c r="U170" s="32">
        <v>3.5</v>
      </c>
      <c r="V170" s="32">
        <v>0</v>
      </c>
      <c r="W170" s="32">
        <v>0</v>
      </c>
      <c r="X170" s="32">
        <v>2.8</v>
      </c>
      <c r="Y170" s="32">
        <v>0</v>
      </c>
      <c r="Z170" s="32">
        <v>30</v>
      </c>
      <c r="AA170" s="32">
        <v>0</v>
      </c>
      <c r="AB170" s="32">
        <v>0</v>
      </c>
      <c r="AC170" s="32">
        <v>2.2</v>
      </c>
      <c r="AD170" s="32">
        <v>3.7</v>
      </c>
      <c r="AE170" s="32">
        <v>151.6</v>
      </c>
      <c r="AF170" s="32">
        <v>142.7</v>
      </c>
      <c r="AG170" s="98">
        <v>148.1</v>
      </c>
      <c r="AH170" s="32">
        <v>151.6</v>
      </c>
      <c r="AI170" s="32">
        <v>142.5</v>
      </c>
      <c r="AJ170" s="32">
        <v>142.7</v>
      </c>
      <c r="AL170" s="99">
        <v>0.4122093634200741</v>
      </c>
      <c r="AM170" s="32">
        <v>19.543634678241663</v>
      </c>
      <c r="AN170" s="32">
        <v>0.041493488030179576</v>
      </c>
      <c r="AO170" s="101">
        <v>0.0012835365786931213</v>
      </c>
      <c r="AQ170" s="107">
        <v>0.338253</v>
      </c>
      <c r="AR170" s="32">
        <v>14.521267900000002</v>
      </c>
      <c r="AS170" s="32">
        <v>0.020629997501075872</v>
      </c>
      <c r="AT170" s="101">
        <v>0.00363720302964499</v>
      </c>
      <c r="AW170" s="149">
        <f t="shared" si="43"/>
        <v>0.0007037019874302703</v>
      </c>
      <c r="AX170" s="149">
        <f t="shared" si="44"/>
        <v>0.006586334331791181</v>
      </c>
      <c r="AY170" s="149">
        <f t="shared" si="45"/>
        <v>0.0023720291711132706</v>
      </c>
      <c r="AZ170" s="214">
        <f t="shared" si="46"/>
        <v>0.00017394880588163987</v>
      </c>
      <c r="BA170" s="214">
        <f t="shared" si="47"/>
        <v>0</v>
      </c>
      <c r="BB170" s="214">
        <f t="shared" si="48"/>
        <v>0</v>
      </c>
      <c r="BC170" s="214">
        <f t="shared" si="49"/>
        <v>0.0023720291711132706</v>
      </c>
      <c r="BD170" s="214">
        <f t="shared" si="50"/>
        <v>0</v>
      </c>
      <c r="BE170" s="214">
        <f t="shared" si="51"/>
        <v>0.00017394880588163987</v>
      </c>
      <c r="BF170" s="149">
        <f t="shared" si="52"/>
        <v>0.012381992273211271</v>
      </c>
      <c r="BH170" s="214">
        <f t="shared" si="53"/>
        <v>0.0007037019874302703</v>
      </c>
      <c r="BI170" s="217">
        <f t="shared" si="54"/>
        <v>0.012074946274950498</v>
      </c>
      <c r="BJ170" s="217">
        <f t="shared" si="55"/>
        <v>0.0063254111229687215</v>
      </c>
      <c r="BK170" s="212">
        <f t="shared" si="56"/>
        <v>0.00017394880588163987</v>
      </c>
      <c r="BL170" s="217">
        <f t="shared" si="57"/>
        <v>0</v>
      </c>
      <c r="BM170" s="217">
        <f t="shared" si="58"/>
        <v>0</v>
      </c>
      <c r="BN170" s="217">
        <f t="shared" si="59"/>
        <v>0.0063254111229687215</v>
      </c>
      <c r="BO170" s="217">
        <f t="shared" si="60"/>
        <v>0</v>
      </c>
      <c r="BP170" s="212">
        <f t="shared" si="61"/>
        <v>0.00017394880588163987</v>
      </c>
      <c r="BQ170" s="214">
        <f t="shared" si="62"/>
        <v>0.02577736812008149</v>
      </c>
      <c r="BR170" s="240"/>
    </row>
    <row r="171" spans="1:70" ht="15">
      <c r="A171" s="32">
        <v>83015</v>
      </c>
      <c r="B171" s="32" t="s">
        <v>428</v>
      </c>
      <c r="C171" s="32" t="s">
        <v>532</v>
      </c>
      <c r="D171" s="48">
        <v>9</v>
      </c>
      <c r="E171" s="48">
        <v>0</v>
      </c>
      <c r="F171" s="32" t="s">
        <v>147</v>
      </c>
      <c r="H171" s="49">
        <v>0.002433</v>
      </c>
      <c r="I171" s="50">
        <v>0.00145641680800512</v>
      </c>
      <c r="J171" s="90">
        <v>0.59860945664</v>
      </c>
      <c r="K171" s="32">
        <v>80</v>
      </c>
      <c r="L171" s="32">
        <v>0</v>
      </c>
      <c r="M171" s="32">
        <v>596.5</v>
      </c>
      <c r="N171" s="32">
        <v>1</v>
      </c>
      <c r="O171" s="32">
        <f t="shared" si="42"/>
        <v>0.00145641680800512</v>
      </c>
      <c r="P171" s="32">
        <v>76.6</v>
      </c>
      <c r="Q171" s="32">
        <v>38.5</v>
      </c>
      <c r="R171" s="32">
        <v>0</v>
      </c>
      <c r="S171" s="32">
        <v>32</v>
      </c>
      <c r="T171" s="32">
        <v>5.1</v>
      </c>
      <c r="U171" s="32">
        <v>165.7</v>
      </c>
      <c r="V171" s="32">
        <v>372.5</v>
      </c>
      <c r="W171" s="32">
        <v>1</v>
      </c>
      <c r="X171" s="32">
        <v>0</v>
      </c>
      <c r="Y171" s="32">
        <v>0</v>
      </c>
      <c r="Z171" s="32">
        <v>62.9</v>
      </c>
      <c r="AA171" s="32">
        <v>13.7</v>
      </c>
      <c r="AB171" s="32">
        <v>0</v>
      </c>
      <c r="AC171" s="32">
        <v>38.3</v>
      </c>
      <c r="AD171" s="32">
        <v>4.1</v>
      </c>
      <c r="AE171" s="32">
        <v>748.9</v>
      </c>
      <c r="AF171" s="32">
        <v>1121.5</v>
      </c>
      <c r="AG171" s="98">
        <v>955.8</v>
      </c>
      <c r="AH171" s="32">
        <v>1121.5</v>
      </c>
      <c r="AI171" s="32">
        <v>748.7</v>
      </c>
      <c r="AJ171" s="32">
        <v>748.9</v>
      </c>
      <c r="AL171" s="99">
        <v>0.8862437696865311</v>
      </c>
      <c r="AM171" s="32">
        <v>182.4380598696631</v>
      </c>
      <c r="AN171" s="32">
        <v>0.38733795315355957</v>
      </c>
      <c r="AO171" s="101">
        <v>0.0014554128874308906</v>
      </c>
      <c r="AQ171" s="107">
        <v>0.8086230000000004</v>
      </c>
      <c r="AR171" s="32">
        <v>216.26164389999985</v>
      </c>
      <c r="AS171" s="32">
        <v>0.3072374398681507</v>
      </c>
      <c r="AT171" s="101">
        <v>0.0024418606073615392</v>
      </c>
      <c r="AW171" s="149">
        <f t="shared" si="43"/>
        <v>0</v>
      </c>
      <c r="AX171" s="149">
        <f t="shared" si="44"/>
        <v>0.03961511974446246</v>
      </c>
      <c r="AY171" s="149">
        <f t="shared" si="45"/>
        <v>0.005087205653689563</v>
      </c>
      <c r="AZ171" s="214">
        <f t="shared" si="46"/>
        <v>0.0025568853481337884</v>
      </c>
      <c r="BA171" s="214">
        <f t="shared" si="47"/>
        <v>0</v>
      </c>
      <c r="BB171" s="214">
        <f t="shared" si="48"/>
        <v>0.024738695900774963</v>
      </c>
      <c r="BC171" s="214">
        <f t="shared" si="49"/>
        <v>0.004177352945392605</v>
      </c>
      <c r="BD171" s="214">
        <f t="shared" si="50"/>
        <v>0</v>
      </c>
      <c r="BE171" s="214">
        <f t="shared" si="51"/>
        <v>0.0025436028268447813</v>
      </c>
      <c r="BF171" s="149">
        <f t="shared" si="52"/>
        <v>0.07871886241929817</v>
      </c>
      <c r="BH171" s="214">
        <f t="shared" si="53"/>
        <v>0</v>
      </c>
      <c r="BI171" s="217">
        <f t="shared" si="54"/>
        <v>0.0726277195315145</v>
      </c>
      <c r="BJ171" s="217">
        <f t="shared" si="55"/>
        <v>0.013565881743172168</v>
      </c>
      <c r="BK171" s="212">
        <f t="shared" si="56"/>
        <v>0.0025568853481337884</v>
      </c>
      <c r="BL171" s="217">
        <f t="shared" si="57"/>
        <v>0</v>
      </c>
      <c r="BM171" s="217">
        <f t="shared" si="58"/>
        <v>0.024738695900774963</v>
      </c>
      <c r="BN171" s="217">
        <f t="shared" si="59"/>
        <v>0.011139607854380281</v>
      </c>
      <c r="BO171" s="217">
        <f t="shared" si="60"/>
        <v>0</v>
      </c>
      <c r="BP171" s="212">
        <f t="shared" si="61"/>
        <v>0.0025436028268447813</v>
      </c>
      <c r="BQ171" s="214">
        <f t="shared" si="62"/>
        <v>0.1271723932048205</v>
      </c>
      <c r="BR171" s="240"/>
    </row>
    <row r="172" spans="1:70" ht="15">
      <c r="A172" s="32">
        <v>83016</v>
      </c>
      <c r="B172" s="32" t="s">
        <v>428</v>
      </c>
      <c r="C172" s="32" t="s">
        <v>532</v>
      </c>
      <c r="D172" s="48">
        <v>9</v>
      </c>
      <c r="E172" s="48">
        <v>0</v>
      </c>
      <c r="F172" s="32" t="s">
        <v>147</v>
      </c>
      <c r="H172" s="49">
        <v>0.005767</v>
      </c>
      <c r="I172" s="50">
        <v>0.00345218073644288</v>
      </c>
      <c r="J172" s="90">
        <v>0.59860945664</v>
      </c>
      <c r="K172" s="32">
        <v>80</v>
      </c>
      <c r="L172" s="32">
        <v>0</v>
      </c>
      <c r="M172" s="32">
        <v>481.3</v>
      </c>
      <c r="N172" s="32">
        <v>1</v>
      </c>
      <c r="O172" s="32">
        <f t="shared" si="42"/>
        <v>0.00345218073644288</v>
      </c>
      <c r="P172" s="32">
        <v>99.6</v>
      </c>
      <c r="Q172" s="32">
        <v>22.2</v>
      </c>
      <c r="R172" s="32">
        <v>0</v>
      </c>
      <c r="S172" s="32">
        <v>40.4</v>
      </c>
      <c r="T172" s="32">
        <v>5.3</v>
      </c>
      <c r="U172" s="32">
        <v>143.5</v>
      </c>
      <c r="V172" s="32">
        <v>3372.7</v>
      </c>
      <c r="W172" s="32">
        <v>1</v>
      </c>
      <c r="X172" s="32">
        <v>0</v>
      </c>
      <c r="Y172" s="32">
        <v>0</v>
      </c>
      <c r="Z172" s="32">
        <v>84.5</v>
      </c>
      <c r="AA172" s="32">
        <v>15.1</v>
      </c>
      <c r="AB172" s="32">
        <v>0</v>
      </c>
      <c r="AC172" s="32">
        <v>22.2</v>
      </c>
      <c r="AD172" s="32">
        <v>0</v>
      </c>
      <c r="AE172" s="32">
        <v>648.9</v>
      </c>
      <c r="AF172" s="32">
        <v>4021.7</v>
      </c>
      <c r="AG172" s="98">
        <v>3878.2</v>
      </c>
      <c r="AH172" s="32">
        <v>4021.7</v>
      </c>
      <c r="AI172" s="32">
        <v>648.8</v>
      </c>
      <c r="AJ172" s="32">
        <v>648.9</v>
      </c>
      <c r="AL172" s="99">
        <v>0.9870914384943997</v>
      </c>
      <c r="AM172" s="32">
        <v>348.6288832220673</v>
      </c>
      <c r="AN172" s="32">
        <v>0.7401810682152605</v>
      </c>
      <c r="AO172" s="101">
        <v>0.0017909686502432997</v>
      </c>
      <c r="AQ172" s="107">
        <v>0.9777950000000001</v>
      </c>
      <c r="AR172" s="32">
        <v>495.59902439999996</v>
      </c>
      <c r="AS172" s="32">
        <v>0.7040849810991807</v>
      </c>
      <c r="AT172" s="101">
        <v>0.003306954950546748</v>
      </c>
      <c r="AW172" s="149">
        <f t="shared" si="43"/>
        <v>0</v>
      </c>
      <c r="AX172" s="149">
        <f t="shared" si="44"/>
        <v>0.0757659772333181</v>
      </c>
      <c r="AY172" s="149">
        <f t="shared" si="45"/>
        <v>0.015678976381546816</v>
      </c>
      <c r="AZ172" s="214">
        <f t="shared" si="46"/>
        <v>0.003494711603115856</v>
      </c>
      <c r="BA172" s="214">
        <f t="shared" si="47"/>
        <v>0</v>
      </c>
      <c r="BB172" s="214">
        <f t="shared" si="48"/>
        <v>0.5309285506229211</v>
      </c>
      <c r="BC172" s="214">
        <f t="shared" si="49"/>
        <v>0.013301942813661706</v>
      </c>
      <c r="BD172" s="214">
        <f t="shared" si="50"/>
        <v>0</v>
      </c>
      <c r="BE172" s="214">
        <f t="shared" si="51"/>
        <v>0.003494711603115856</v>
      </c>
      <c r="BF172" s="149">
        <f t="shared" si="52"/>
        <v>0.6426648702576795</v>
      </c>
      <c r="BH172" s="214">
        <f t="shared" si="53"/>
        <v>0</v>
      </c>
      <c r="BI172" s="217">
        <f t="shared" si="54"/>
        <v>0.1389042915944165</v>
      </c>
      <c r="BJ172" s="217">
        <f t="shared" si="55"/>
        <v>0.04181060368412484</v>
      </c>
      <c r="BK172" s="212">
        <f t="shared" si="56"/>
        <v>0.003494711603115856</v>
      </c>
      <c r="BL172" s="217">
        <f t="shared" si="57"/>
        <v>0</v>
      </c>
      <c r="BM172" s="217">
        <f t="shared" si="58"/>
        <v>0.5309285506229211</v>
      </c>
      <c r="BN172" s="217">
        <f t="shared" si="59"/>
        <v>0.03547184750309789</v>
      </c>
      <c r="BO172" s="217">
        <f t="shared" si="60"/>
        <v>0</v>
      </c>
      <c r="BP172" s="212">
        <f t="shared" si="61"/>
        <v>0.003494711603115856</v>
      </c>
      <c r="BQ172" s="214">
        <f t="shared" si="62"/>
        <v>0.754104716610792</v>
      </c>
      <c r="BR172" s="240"/>
    </row>
    <row r="173" spans="1:70" ht="15">
      <c r="A173" s="32">
        <v>83019</v>
      </c>
      <c r="B173" s="32" t="s">
        <v>428</v>
      </c>
      <c r="C173" s="32" t="s">
        <v>532</v>
      </c>
      <c r="D173" s="48">
        <v>9</v>
      </c>
      <c r="E173" s="48">
        <v>0</v>
      </c>
      <c r="F173" s="32" t="s">
        <v>9</v>
      </c>
      <c r="H173" s="49">
        <v>0.005767</v>
      </c>
      <c r="I173" s="50">
        <v>0.00345218073644288</v>
      </c>
      <c r="J173" s="90">
        <v>0.59860945664</v>
      </c>
      <c r="K173" s="32">
        <v>80</v>
      </c>
      <c r="L173" s="32">
        <v>0</v>
      </c>
      <c r="M173" s="32">
        <v>136.4</v>
      </c>
      <c r="N173" s="32">
        <v>1</v>
      </c>
      <c r="O173" s="32">
        <f t="shared" si="42"/>
        <v>0.00345218073644288</v>
      </c>
      <c r="P173" s="32">
        <v>36.2</v>
      </c>
      <c r="Q173" s="32">
        <v>0</v>
      </c>
      <c r="R173" s="32">
        <v>0</v>
      </c>
      <c r="S173" s="32">
        <v>14.7</v>
      </c>
      <c r="T173" s="32">
        <v>0</v>
      </c>
      <c r="U173" s="32">
        <v>41.4</v>
      </c>
      <c r="V173" s="32">
        <v>226.8</v>
      </c>
      <c r="W173" s="32">
        <v>1</v>
      </c>
      <c r="X173" s="32">
        <v>0</v>
      </c>
      <c r="Y173" s="32">
        <v>0</v>
      </c>
      <c r="Z173" s="32">
        <v>30</v>
      </c>
      <c r="AA173" s="32">
        <v>6.2</v>
      </c>
      <c r="AB173" s="32">
        <v>0</v>
      </c>
      <c r="AC173" s="32">
        <v>0</v>
      </c>
      <c r="AD173" s="32">
        <v>0.5</v>
      </c>
      <c r="AE173" s="32">
        <v>187.3</v>
      </c>
      <c r="AF173" s="32">
        <v>414.2</v>
      </c>
      <c r="AG173" s="98">
        <v>372.8</v>
      </c>
      <c r="AH173" s="32">
        <v>414.2</v>
      </c>
      <c r="AI173" s="32">
        <v>187.3</v>
      </c>
      <c r="AJ173" s="32">
        <v>187.3</v>
      </c>
      <c r="AL173" s="99">
        <v>0.7337160546970422</v>
      </c>
      <c r="AM173" s="32">
        <v>90.53019497472162</v>
      </c>
      <c r="AN173" s="32">
        <v>0.19220649707167975</v>
      </c>
      <c r="AO173" s="101">
        <v>0.0037362929084618027</v>
      </c>
      <c r="AQ173" s="107">
        <v>0.5769190000000001</v>
      </c>
      <c r="AR173" s="32">
        <v>70.4787762</v>
      </c>
      <c r="AS173" s="32">
        <v>0.10012741221342564</v>
      </c>
      <c r="AT173" s="101">
        <v>0.005483670389568705</v>
      </c>
      <c r="AW173" s="149">
        <f t="shared" si="43"/>
        <v>0</v>
      </c>
      <c r="AX173" s="149">
        <f t="shared" si="44"/>
        <v>0.021472011831756888</v>
      </c>
      <c r="AY173" s="149">
        <f t="shared" si="45"/>
        <v>0.005698583785260992</v>
      </c>
      <c r="AZ173" s="214">
        <f t="shared" si="46"/>
        <v>0</v>
      </c>
      <c r="BA173" s="214">
        <f t="shared" si="47"/>
        <v>0</v>
      </c>
      <c r="BB173" s="214">
        <f t="shared" si="48"/>
        <v>0.03570272935075119</v>
      </c>
      <c r="BC173" s="214">
        <f t="shared" si="49"/>
        <v>0.00472258324745386</v>
      </c>
      <c r="BD173" s="214">
        <f t="shared" si="50"/>
        <v>0</v>
      </c>
      <c r="BE173" s="214">
        <f t="shared" si="51"/>
        <v>0</v>
      </c>
      <c r="BF173" s="149">
        <f t="shared" si="52"/>
        <v>0.06759590821522293</v>
      </c>
      <c r="BH173" s="214">
        <f t="shared" si="53"/>
        <v>0</v>
      </c>
      <c r="BI173" s="217">
        <f t="shared" si="54"/>
        <v>0.039365355024887624</v>
      </c>
      <c r="BJ173" s="217">
        <f t="shared" si="55"/>
        <v>0.015196223427362645</v>
      </c>
      <c r="BK173" s="212">
        <f t="shared" si="56"/>
        <v>0</v>
      </c>
      <c r="BL173" s="217">
        <f t="shared" si="57"/>
        <v>0</v>
      </c>
      <c r="BM173" s="217">
        <f t="shared" si="58"/>
        <v>0.03570272935075119</v>
      </c>
      <c r="BN173" s="217">
        <f t="shared" si="59"/>
        <v>0.012593555326543628</v>
      </c>
      <c r="BO173" s="217">
        <f t="shared" si="60"/>
        <v>0</v>
      </c>
      <c r="BP173" s="212">
        <f t="shared" si="61"/>
        <v>0</v>
      </c>
      <c r="BQ173" s="214">
        <f t="shared" si="62"/>
        <v>0.10285786312954509</v>
      </c>
      <c r="BR173" s="240"/>
    </row>
    <row r="174" spans="1:70" ht="15">
      <c r="A174" s="32">
        <v>83020</v>
      </c>
      <c r="B174" s="32" t="s">
        <v>428</v>
      </c>
      <c r="C174" s="32" t="s">
        <v>532</v>
      </c>
      <c r="D174" s="48">
        <v>9</v>
      </c>
      <c r="E174" s="48">
        <v>0</v>
      </c>
      <c r="F174" s="32" t="s">
        <v>147</v>
      </c>
      <c r="H174" s="49">
        <v>0.005767</v>
      </c>
      <c r="I174" s="50">
        <v>0.006300867213263481</v>
      </c>
      <c r="J174" s="90">
        <v>1.0925727784400001</v>
      </c>
      <c r="K174" s="32">
        <v>80</v>
      </c>
      <c r="L174" s="32">
        <v>0</v>
      </c>
      <c r="M174" s="32">
        <v>0</v>
      </c>
      <c r="N174" s="32">
        <v>0</v>
      </c>
      <c r="O174" s="32">
        <f t="shared" si="42"/>
        <v>0</v>
      </c>
      <c r="P174" s="32">
        <v>62.9</v>
      </c>
      <c r="Q174" s="32">
        <v>0.5</v>
      </c>
      <c r="R174" s="32">
        <v>0</v>
      </c>
      <c r="S174" s="32">
        <v>14.7</v>
      </c>
      <c r="T174" s="32">
        <v>0.7</v>
      </c>
      <c r="U174" s="32">
        <v>17.4</v>
      </c>
      <c r="V174" s="32">
        <v>0</v>
      </c>
      <c r="W174" s="32">
        <v>0</v>
      </c>
      <c r="X174" s="32">
        <v>0</v>
      </c>
      <c r="Y174" s="32">
        <v>0</v>
      </c>
      <c r="Z174" s="32">
        <v>50.7</v>
      </c>
      <c r="AA174" s="32">
        <v>12.2</v>
      </c>
      <c r="AB174" s="32">
        <v>0</v>
      </c>
      <c r="AC174" s="32">
        <v>0.2</v>
      </c>
      <c r="AD174" s="32">
        <v>0</v>
      </c>
      <c r="AE174" s="32">
        <v>78.9</v>
      </c>
      <c r="AF174" s="32">
        <v>78.9</v>
      </c>
      <c r="AG174" s="98">
        <v>61.5</v>
      </c>
      <c r="AH174" s="32">
        <v>78.9</v>
      </c>
      <c r="AI174" s="32">
        <v>78.8</v>
      </c>
      <c r="AJ174" s="32">
        <v>78.9</v>
      </c>
      <c r="AL174" s="99">
        <v>0.29075378603518004</v>
      </c>
      <c r="AM174" s="32">
        <v>7.881703936629202</v>
      </c>
      <c r="AN174" s="32">
        <v>0.016733805831729082</v>
      </c>
      <c r="AO174" s="101">
        <v>0.003418609916002566</v>
      </c>
      <c r="AQ174" s="107">
        <v>0.24833799999999998</v>
      </c>
      <c r="AR174" s="32">
        <v>5.9303854000000005</v>
      </c>
      <c r="AS174" s="32">
        <v>0.008425148328984196</v>
      </c>
      <c r="AT174" s="101">
        <v>0.0027368023685143215</v>
      </c>
      <c r="AW174" s="149">
        <f t="shared" si="43"/>
        <v>0</v>
      </c>
      <c r="AX174" s="149">
        <f t="shared" si="44"/>
        <v>0</v>
      </c>
      <c r="AY174" s="149">
        <f t="shared" si="45"/>
        <v>0.018072399375770844</v>
      </c>
      <c r="AZ174" s="214">
        <f t="shared" si="46"/>
        <v>0.00014365977246240735</v>
      </c>
      <c r="BA174" s="214">
        <f t="shared" si="47"/>
        <v>0</v>
      </c>
      <c r="BB174" s="214">
        <f t="shared" si="48"/>
        <v>0</v>
      </c>
      <c r="BC174" s="214">
        <f t="shared" si="49"/>
        <v>0.014567100927688106</v>
      </c>
      <c r="BD174" s="214">
        <f t="shared" si="50"/>
        <v>0</v>
      </c>
      <c r="BE174" s="214">
        <f t="shared" si="51"/>
        <v>5.7463908984962944E-05</v>
      </c>
      <c r="BF174" s="149">
        <f t="shared" si="52"/>
        <v>0.03284062398490632</v>
      </c>
      <c r="BH174" s="214">
        <f t="shared" si="53"/>
        <v>0</v>
      </c>
      <c r="BI174" s="217">
        <f t="shared" si="54"/>
        <v>0</v>
      </c>
      <c r="BJ174" s="217">
        <f t="shared" si="55"/>
        <v>0.04819306500205559</v>
      </c>
      <c r="BK174" s="212">
        <f t="shared" si="56"/>
        <v>0.00014365977246240735</v>
      </c>
      <c r="BL174" s="217">
        <f t="shared" si="57"/>
        <v>0</v>
      </c>
      <c r="BM174" s="217">
        <f t="shared" si="58"/>
        <v>0</v>
      </c>
      <c r="BN174" s="217">
        <f t="shared" si="59"/>
        <v>0.03884560247383495</v>
      </c>
      <c r="BO174" s="217">
        <f t="shared" si="60"/>
        <v>0</v>
      </c>
      <c r="BP174" s="212">
        <f t="shared" si="61"/>
        <v>5.7463908984962944E-05</v>
      </c>
      <c r="BQ174" s="214">
        <f t="shared" si="62"/>
        <v>0.08723979115733792</v>
      </c>
      <c r="BR174" s="240"/>
    </row>
    <row r="175" spans="1:70" ht="15">
      <c r="A175" s="32">
        <v>83021</v>
      </c>
      <c r="B175" s="32" t="s">
        <v>428</v>
      </c>
      <c r="C175" s="32" t="s">
        <v>532</v>
      </c>
      <c r="D175" s="48">
        <v>9</v>
      </c>
      <c r="E175" s="48">
        <v>0</v>
      </c>
      <c r="F175" s="32" t="s">
        <v>9</v>
      </c>
      <c r="H175" s="49">
        <v>0.004167</v>
      </c>
      <c r="I175" s="50">
        <v>0.00455275076775948</v>
      </c>
      <c r="J175" s="90">
        <v>1.09257277844</v>
      </c>
      <c r="K175" s="32">
        <v>80</v>
      </c>
      <c r="L175" s="32">
        <v>0</v>
      </c>
      <c r="M175" s="32">
        <v>0</v>
      </c>
      <c r="N175" s="32">
        <v>0</v>
      </c>
      <c r="O175" s="32">
        <f t="shared" si="42"/>
        <v>0</v>
      </c>
      <c r="P175" s="32">
        <v>51.6</v>
      </c>
      <c r="Q175" s="32">
        <v>5.8</v>
      </c>
      <c r="R175" s="32">
        <v>0</v>
      </c>
      <c r="S175" s="32">
        <v>8</v>
      </c>
      <c r="T175" s="32">
        <v>0</v>
      </c>
      <c r="U175" s="32">
        <v>14.4</v>
      </c>
      <c r="V175" s="32">
        <v>0</v>
      </c>
      <c r="W175" s="32">
        <v>0</v>
      </c>
      <c r="X175" s="32">
        <v>0</v>
      </c>
      <c r="Y175" s="32">
        <v>0</v>
      </c>
      <c r="Z175" s="32">
        <v>40.4</v>
      </c>
      <c r="AA175" s="32">
        <v>11.1</v>
      </c>
      <c r="AB175" s="32">
        <v>0</v>
      </c>
      <c r="AC175" s="32">
        <v>5.8</v>
      </c>
      <c r="AD175" s="32">
        <v>0</v>
      </c>
      <c r="AE175" s="32">
        <v>65.4</v>
      </c>
      <c r="AF175" s="32">
        <v>65.4</v>
      </c>
      <c r="AG175" s="98">
        <v>51</v>
      </c>
      <c r="AH175" s="32">
        <v>65.4</v>
      </c>
      <c r="AI175" s="32">
        <v>65.4</v>
      </c>
      <c r="AJ175" s="32">
        <v>65.4</v>
      </c>
      <c r="AL175" s="99">
        <v>0.22160315514017176</v>
      </c>
      <c r="AM175" s="32">
        <v>3.95008182549125</v>
      </c>
      <c r="AN175" s="32">
        <v>0.00838649901324278</v>
      </c>
      <c r="AO175" s="101">
        <v>0.0019229614102959035</v>
      </c>
      <c r="AQ175" s="107">
        <v>0.21044699999999997</v>
      </c>
      <c r="AR175" s="32">
        <v>3.7903118000000005</v>
      </c>
      <c r="AS175" s="32">
        <v>0.005384799970689777</v>
      </c>
      <c r="AT175" s="101">
        <v>0.0016928825763464718</v>
      </c>
      <c r="AW175" s="149">
        <f t="shared" si="43"/>
        <v>0</v>
      </c>
      <c r="AX175" s="149">
        <f t="shared" si="44"/>
        <v>0</v>
      </c>
      <c r="AY175" s="149">
        <f t="shared" si="45"/>
        <v>0.010712440446507345</v>
      </c>
      <c r="AZ175" s="214">
        <f t="shared" si="46"/>
        <v>0.001204111523057027</v>
      </c>
      <c r="BA175" s="214">
        <f t="shared" si="47"/>
        <v>0</v>
      </c>
      <c r="BB175" s="214">
        <f t="shared" si="48"/>
        <v>0</v>
      </c>
      <c r="BC175" s="214">
        <f t="shared" si="49"/>
        <v>0.008387259574397224</v>
      </c>
      <c r="BD175" s="214">
        <f t="shared" si="50"/>
        <v>0</v>
      </c>
      <c r="BE175" s="214">
        <f t="shared" si="51"/>
        <v>0.001204111523057027</v>
      </c>
      <c r="BF175" s="149">
        <f t="shared" si="52"/>
        <v>0.02150792306701862</v>
      </c>
      <c r="BH175" s="214">
        <f t="shared" si="53"/>
        <v>0</v>
      </c>
      <c r="BI175" s="217">
        <f t="shared" si="54"/>
        <v>0</v>
      </c>
      <c r="BJ175" s="217">
        <f t="shared" si="55"/>
        <v>0.028566507857352923</v>
      </c>
      <c r="BK175" s="212">
        <f t="shared" si="56"/>
        <v>0.001204111523057027</v>
      </c>
      <c r="BL175" s="217">
        <f t="shared" si="57"/>
        <v>0</v>
      </c>
      <c r="BM175" s="217">
        <f t="shared" si="58"/>
        <v>0</v>
      </c>
      <c r="BN175" s="217">
        <f t="shared" si="59"/>
        <v>0.022366025531725932</v>
      </c>
      <c r="BO175" s="217">
        <f t="shared" si="60"/>
        <v>0</v>
      </c>
      <c r="BP175" s="212">
        <f t="shared" si="61"/>
        <v>0.001204111523057027</v>
      </c>
      <c r="BQ175" s="214">
        <f t="shared" si="62"/>
        <v>0.053340756435192906</v>
      </c>
      <c r="BR175" s="240"/>
    </row>
    <row r="176" spans="1:70" ht="15">
      <c r="A176" s="32">
        <v>83022</v>
      </c>
      <c r="B176" s="32" t="s">
        <v>428</v>
      </c>
      <c r="C176" s="32" t="s">
        <v>532</v>
      </c>
      <c r="D176" s="48">
        <v>9</v>
      </c>
      <c r="E176" s="48">
        <v>0</v>
      </c>
      <c r="F176" s="32" t="s">
        <v>147</v>
      </c>
      <c r="H176" s="49">
        <v>0.002433</v>
      </c>
      <c r="I176" s="50">
        <v>0.00145641680800512</v>
      </c>
      <c r="J176" s="90">
        <v>0.59860945664</v>
      </c>
      <c r="K176" s="32">
        <v>80</v>
      </c>
      <c r="L176" s="32">
        <v>0</v>
      </c>
      <c r="M176" s="32">
        <v>94.7</v>
      </c>
      <c r="N176" s="32">
        <v>1</v>
      </c>
      <c r="O176" s="32">
        <f t="shared" si="42"/>
        <v>0.00145641680800512</v>
      </c>
      <c r="P176" s="32">
        <v>47.8</v>
      </c>
      <c r="Q176" s="32">
        <v>40.8</v>
      </c>
      <c r="R176" s="32">
        <v>0</v>
      </c>
      <c r="S176" s="32">
        <v>32.1</v>
      </c>
      <c r="T176" s="32">
        <v>0</v>
      </c>
      <c r="U176" s="32">
        <v>47.6</v>
      </c>
      <c r="V176" s="32">
        <v>433.4</v>
      </c>
      <c r="W176" s="32">
        <v>1</v>
      </c>
      <c r="X176" s="32">
        <v>0</v>
      </c>
      <c r="Y176" s="32">
        <v>0</v>
      </c>
      <c r="Z176" s="32">
        <v>36</v>
      </c>
      <c r="AA176" s="32">
        <v>11.7</v>
      </c>
      <c r="AB176" s="32">
        <v>0</v>
      </c>
      <c r="AC176" s="32">
        <v>40.8</v>
      </c>
      <c r="AD176" s="32">
        <v>0</v>
      </c>
      <c r="AE176" s="32">
        <v>215.5</v>
      </c>
      <c r="AF176" s="32">
        <v>648.9</v>
      </c>
      <c r="AG176" s="98">
        <v>601.3</v>
      </c>
      <c r="AH176" s="32">
        <v>648.9</v>
      </c>
      <c r="AI176" s="32">
        <v>215.4</v>
      </c>
      <c r="AJ176" s="32">
        <v>215.5</v>
      </c>
      <c r="AL176" s="99">
        <v>0.8162544748070224</v>
      </c>
      <c r="AM176" s="32">
        <v>129.13123681572233</v>
      </c>
      <c r="AN176" s="32">
        <v>0.27416115361083526</v>
      </c>
      <c r="AO176" s="101">
        <v>0.001579614427473825</v>
      </c>
      <c r="AQ176" s="107">
        <v>0.6845249999999999</v>
      </c>
      <c r="AR176" s="32">
        <v>122.37099999999997</v>
      </c>
      <c r="AS176" s="32">
        <v>0.17384938020488933</v>
      </c>
      <c r="AT176" s="101">
        <v>0.0024840848103452407</v>
      </c>
      <c r="AW176" s="149">
        <f t="shared" si="43"/>
        <v>0</v>
      </c>
      <c r="AX176" s="149">
        <f t="shared" si="44"/>
        <v>0.0062892738303446695</v>
      </c>
      <c r="AY176" s="149">
        <f t="shared" si="45"/>
        <v>0.0031745225880725992</v>
      </c>
      <c r="AZ176" s="214">
        <f t="shared" si="46"/>
        <v>0.0027096343429573655</v>
      </c>
      <c r="BA176" s="214">
        <f t="shared" si="47"/>
        <v>0</v>
      </c>
      <c r="BB176" s="214">
        <f t="shared" si="48"/>
        <v>0.028783223633277503</v>
      </c>
      <c r="BC176" s="214">
        <f t="shared" si="49"/>
        <v>0.0023908538320212046</v>
      </c>
      <c r="BD176" s="214">
        <f t="shared" si="50"/>
        <v>0</v>
      </c>
      <c r="BE176" s="214">
        <f t="shared" si="51"/>
        <v>0.0027096343429573655</v>
      </c>
      <c r="BF176" s="149">
        <f t="shared" si="52"/>
        <v>0.04605714256963071</v>
      </c>
      <c r="BH176" s="214">
        <f t="shared" si="53"/>
        <v>0</v>
      </c>
      <c r="BI176" s="217">
        <f t="shared" si="54"/>
        <v>0.011530335355631895</v>
      </c>
      <c r="BJ176" s="217">
        <f t="shared" si="55"/>
        <v>0.0084653935681936</v>
      </c>
      <c r="BK176" s="212">
        <f t="shared" si="56"/>
        <v>0.0027096343429573655</v>
      </c>
      <c r="BL176" s="217">
        <f t="shared" si="57"/>
        <v>0</v>
      </c>
      <c r="BM176" s="217">
        <f t="shared" si="58"/>
        <v>0.028783223633277503</v>
      </c>
      <c r="BN176" s="217">
        <f t="shared" si="59"/>
        <v>0.006375610218723213</v>
      </c>
      <c r="BO176" s="217">
        <f t="shared" si="60"/>
        <v>0</v>
      </c>
      <c r="BP176" s="212">
        <f t="shared" si="61"/>
        <v>0.0027096343429573655</v>
      </c>
      <c r="BQ176" s="214">
        <f t="shared" si="62"/>
        <v>0.06057383146174094</v>
      </c>
      <c r="BR176" s="240"/>
    </row>
    <row r="177" spans="1:70" ht="15">
      <c r="A177" s="32">
        <v>83023</v>
      </c>
      <c r="B177" s="32" t="s">
        <v>428</v>
      </c>
      <c r="C177" s="32" t="s">
        <v>532</v>
      </c>
      <c r="D177" s="48">
        <v>9</v>
      </c>
      <c r="E177" s="48">
        <v>0</v>
      </c>
      <c r="F177" s="32" t="s">
        <v>9</v>
      </c>
      <c r="H177" s="49">
        <v>0.005767</v>
      </c>
      <c r="I177" s="50">
        <v>0.00345218073644288</v>
      </c>
      <c r="J177" s="90">
        <v>0.59860945664</v>
      </c>
      <c r="K177" s="32">
        <v>80</v>
      </c>
      <c r="L177" s="32">
        <v>0</v>
      </c>
      <c r="M177" s="32">
        <v>87.1</v>
      </c>
      <c r="N177" s="32">
        <v>1</v>
      </c>
      <c r="O177" s="32">
        <f t="shared" si="42"/>
        <v>0.00345218073644288</v>
      </c>
      <c r="P177" s="32">
        <v>48.7</v>
      </c>
      <c r="Q177" s="32">
        <v>0</v>
      </c>
      <c r="R177" s="32">
        <v>0</v>
      </c>
      <c r="S177" s="32">
        <v>9.1</v>
      </c>
      <c r="T177" s="32">
        <v>0</v>
      </c>
      <c r="U177" s="32">
        <v>32</v>
      </c>
      <c r="V177" s="32">
        <v>88.5</v>
      </c>
      <c r="W177" s="32">
        <v>1</v>
      </c>
      <c r="X177" s="32">
        <v>0</v>
      </c>
      <c r="Y177" s="32">
        <v>0</v>
      </c>
      <c r="Z177" s="32">
        <v>42.7</v>
      </c>
      <c r="AA177" s="32">
        <v>6</v>
      </c>
      <c r="AB177" s="32">
        <v>0</v>
      </c>
      <c r="AC177" s="32">
        <v>0</v>
      </c>
      <c r="AD177" s="32">
        <v>0</v>
      </c>
      <c r="AE177" s="32">
        <v>145</v>
      </c>
      <c r="AF177" s="32">
        <v>233.6</v>
      </c>
      <c r="AG177" s="98">
        <v>201.6</v>
      </c>
      <c r="AH177" s="32">
        <v>233.6</v>
      </c>
      <c r="AI177" s="32">
        <v>144.9</v>
      </c>
      <c r="AJ177" s="32">
        <v>145</v>
      </c>
      <c r="AL177" s="99">
        <v>0.595987738469576</v>
      </c>
      <c r="AM177" s="32">
        <v>51.609941147361</v>
      </c>
      <c r="AN177" s="32">
        <v>0.10957411507596622</v>
      </c>
      <c r="AO177" s="101">
        <v>0.00335155889255145</v>
      </c>
      <c r="AQ177" s="107">
        <v>0.45323199999999997</v>
      </c>
      <c r="AR177" s="32">
        <v>34.5128306</v>
      </c>
      <c r="AS177" s="32">
        <v>0.04903150426920055</v>
      </c>
      <c r="AT177" s="101">
        <v>0.00463831566925192</v>
      </c>
      <c r="AW177" s="149">
        <f t="shared" si="43"/>
        <v>0</v>
      </c>
      <c r="AX177" s="149">
        <f t="shared" si="44"/>
        <v>0.013711233361774372</v>
      </c>
      <c r="AY177" s="149">
        <f t="shared" si="45"/>
        <v>0.007666326805033433</v>
      </c>
      <c r="AZ177" s="214">
        <f t="shared" si="46"/>
        <v>0</v>
      </c>
      <c r="BA177" s="214">
        <f t="shared" si="47"/>
        <v>0</v>
      </c>
      <c r="BB177" s="214">
        <f t="shared" si="48"/>
        <v>0.013931620579988887</v>
      </c>
      <c r="BC177" s="214">
        <f t="shared" si="49"/>
        <v>0.006721810155542661</v>
      </c>
      <c r="BD177" s="214">
        <f t="shared" si="50"/>
        <v>0</v>
      </c>
      <c r="BE177" s="214">
        <f t="shared" si="51"/>
        <v>0</v>
      </c>
      <c r="BF177" s="149">
        <f t="shared" si="52"/>
        <v>0.04203099090233936</v>
      </c>
      <c r="BH177" s="214">
        <f t="shared" si="53"/>
        <v>0</v>
      </c>
      <c r="BI177" s="217">
        <f t="shared" si="54"/>
        <v>0.025137261163253016</v>
      </c>
      <c r="BJ177" s="217">
        <f t="shared" si="55"/>
        <v>0.020443538146755823</v>
      </c>
      <c r="BK177" s="212">
        <f t="shared" si="56"/>
        <v>0</v>
      </c>
      <c r="BL177" s="217">
        <f t="shared" si="57"/>
        <v>0</v>
      </c>
      <c r="BM177" s="217">
        <f t="shared" si="58"/>
        <v>0.013931620579988887</v>
      </c>
      <c r="BN177" s="217">
        <f t="shared" si="59"/>
        <v>0.017924827081447096</v>
      </c>
      <c r="BO177" s="217">
        <f t="shared" si="60"/>
        <v>0</v>
      </c>
      <c r="BP177" s="212">
        <f t="shared" si="61"/>
        <v>0</v>
      </c>
      <c r="BQ177" s="214">
        <f t="shared" si="62"/>
        <v>0.07743724697144483</v>
      </c>
      <c r="BR177" s="240"/>
    </row>
    <row r="178" spans="1:70" ht="15">
      <c r="A178" s="32">
        <v>83024</v>
      </c>
      <c r="B178" s="32" t="s">
        <v>428</v>
      </c>
      <c r="C178" s="32" t="s">
        <v>532</v>
      </c>
      <c r="D178" s="48">
        <v>9</v>
      </c>
      <c r="E178" s="48">
        <v>0</v>
      </c>
      <c r="F178" s="32" t="s">
        <v>147</v>
      </c>
      <c r="H178" s="49">
        <v>0.002433</v>
      </c>
      <c r="I178" s="50">
        <v>0.00145641680800512</v>
      </c>
      <c r="J178" s="90">
        <v>0.59860945664</v>
      </c>
      <c r="K178" s="32">
        <v>80</v>
      </c>
      <c r="L178" s="32">
        <v>0</v>
      </c>
      <c r="M178" s="32">
        <v>613.2</v>
      </c>
      <c r="N178" s="32">
        <v>1</v>
      </c>
      <c r="O178" s="32">
        <f t="shared" si="42"/>
        <v>0.00145641680800512</v>
      </c>
      <c r="P178" s="32">
        <v>50.7</v>
      </c>
      <c r="Q178" s="32">
        <v>14.6</v>
      </c>
      <c r="R178" s="32">
        <v>0</v>
      </c>
      <c r="S178" s="32">
        <v>23</v>
      </c>
      <c r="T178" s="32">
        <v>0</v>
      </c>
      <c r="U178" s="32">
        <v>155.2</v>
      </c>
      <c r="V178" s="32">
        <v>380.6</v>
      </c>
      <c r="W178" s="32">
        <v>1</v>
      </c>
      <c r="X178" s="32">
        <v>0</v>
      </c>
      <c r="Y178" s="32">
        <v>0</v>
      </c>
      <c r="Z178" s="32">
        <v>38.6</v>
      </c>
      <c r="AA178" s="32">
        <v>12.1</v>
      </c>
      <c r="AB178" s="32">
        <v>0</v>
      </c>
      <c r="AC178" s="32">
        <v>14.6</v>
      </c>
      <c r="AD178" s="32">
        <v>7.5</v>
      </c>
      <c r="AE178" s="32">
        <v>701.6</v>
      </c>
      <c r="AF178" s="32">
        <v>1082.3</v>
      </c>
      <c r="AG178" s="98">
        <v>927.1</v>
      </c>
      <c r="AH178" s="32">
        <v>1082.3</v>
      </c>
      <c r="AI178" s="32">
        <v>701.5</v>
      </c>
      <c r="AJ178" s="32">
        <v>701.6</v>
      </c>
      <c r="AL178" s="99">
        <v>0.8840558330782661</v>
      </c>
      <c r="AM178" s="32">
        <v>180.35158493818517</v>
      </c>
      <c r="AN178" s="32">
        <v>0.38290811581675466</v>
      </c>
      <c r="AO178" s="101">
        <v>0.0014618139220349928</v>
      </c>
      <c r="AP178" s="32">
        <v>0.7042485133978557</v>
      </c>
      <c r="AQ178" s="107">
        <v>0.8037570000000004</v>
      </c>
      <c r="AR178" s="32">
        <v>211.62653559999987</v>
      </c>
      <c r="AS178" s="32">
        <v>0.3006524589074857</v>
      </c>
      <c r="AT178" s="101">
        <v>0.002449983811241966</v>
      </c>
      <c r="AW178" s="149">
        <f t="shared" si="43"/>
        <v>0</v>
      </c>
      <c r="AX178" s="149">
        <f t="shared" si="44"/>
        <v>0.04072421027209452</v>
      </c>
      <c r="AY178" s="149">
        <f t="shared" si="45"/>
        <v>0.0033671191467631967</v>
      </c>
      <c r="AZ178" s="214">
        <f t="shared" si="46"/>
        <v>0.0009696240540974884</v>
      </c>
      <c r="BA178" s="214">
        <f t="shared" si="47"/>
        <v>0</v>
      </c>
      <c r="BB178" s="214">
        <f t="shared" si="48"/>
        <v>0.025276638012979736</v>
      </c>
      <c r="BC178" s="214">
        <f t="shared" si="49"/>
        <v>0.0025635266087782917</v>
      </c>
      <c r="BD178" s="214">
        <f t="shared" si="50"/>
        <v>0</v>
      </c>
      <c r="BE178" s="214">
        <f t="shared" si="51"/>
        <v>0.0009696240540974884</v>
      </c>
      <c r="BF178" s="149">
        <f t="shared" si="52"/>
        <v>0.07387074214881072</v>
      </c>
      <c r="BH178" s="214">
        <f t="shared" si="53"/>
        <v>0</v>
      </c>
      <c r="BI178" s="217">
        <f t="shared" si="54"/>
        <v>0.07466105216550663</v>
      </c>
      <c r="BJ178" s="217">
        <f t="shared" si="55"/>
        <v>0.008978984391368525</v>
      </c>
      <c r="BK178" s="212">
        <f t="shared" si="56"/>
        <v>0.0009696240540974884</v>
      </c>
      <c r="BL178" s="217">
        <f t="shared" si="57"/>
        <v>0</v>
      </c>
      <c r="BM178" s="217">
        <f t="shared" si="58"/>
        <v>0.025276638012979736</v>
      </c>
      <c r="BN178" s="217">
        <f t="shared" si="59"/>
        <v>0.006836070956742112</v>
      </c>
      <c r="BO178" s="217">
        <f t="shared" si="60"/>
        <v>0</v>
      </c>
      <c r="BP178" s="212">
        <f t="shared" si="61"/>
        <v>0.0009696240540974884</v>
      </c>
      <c r="BQ178" s="214">
        <f t="shared" si="62"/>
        <v>0.11769199363479199</v>
      </c>
      <c r="BR178" s="240"/>
    </row>
    <row r="179" spans="1:70" ht="15">
      <c r="A179" s="32">
        <v>83026</v>
      </c>
      <c r="B179" s="32" t="s">
        <v>428</v>
      </c>
      <c r="C179" s="32" t="s">
        <v>532</v>
      </c>
      <c r="D179" s="48">
        <v>9</v>
      </c>
      <c r="E179" s="48">
        <v>0</v>
      </c>
      <c r="F179" s="32" t="s">
        <v>9</v>
      </c>
      <c r="H179" s="49">
        <v>0.005767</v>
      </c>
      <c r="I179" s="50">
        <v>0.00345218073644288</v>
      </c>
      <c r="J179" s="90">
        <v>0.59860945664</v>
      </c>
      <c r="K179" s="32">
        <v>80</v>
      </c>
      <c r="L179" s="32">
        <v>2.2</v>
      </c>
      <c r="M179" s="32">
        <v>30.3</v>
      </c>
      <c r="N179" s="32">
        <v>1</v>
      </c>
      <c r="O179" s="32">
        <f t="shared" si="42"/>
        <v>0.00345218073644288</v>
      </c>
      <c r="P179" s="32">
        <v>23.9</v>
      </c>
      <c r="Q179" s="32">
        <v>7.2</v>
      </c>
      <c r="R179" s="32">
        <v>0</v>
      </c>
      <c r="S179" s="32">
        <v>15.8</v>
      </c>
      <c r="T179" s="32">
        <v>0</v>
      </c>
      <c r="U179" s="32">
        <v>17.1</v>
      </c>
      <c r="V179" s="32">
        <v>343</v>
      </c>
      <c r="W179" s="32">
        <v>1</v>
      </c>
      <c r="X179" s="32">
        <v>2.2</v>
      </c>
      <c r="Y179" s="32">
        <v>0</v>
      </c>
      <c r="Z179" s="32">
        <v>18.9</v>
      </c>
      <c r="AA179" s="32">
        <v>5</v>
      </c>
      <c r="AB179" s="32">
        <v>0</v>
      </c>
      <c r="AC179" s="32">
        <v>7.2</v>
      </c>
      <c r="AD179" s="32">
        <v>0</v>
      </c>
      <c r="AE179" s="32">
        <v>79.5</v>
      </c>
      <c r="AF179" s="32">
        <v>420.3</v>
      </c>
      <c r="AG179" s="98">
        <v>405.4</v>
      </c>
      <c r="AH179" s="32">
        <v>422.5</v>
      </c>
      <c r="AI179" s="32">
        <v>77.2</v>
      </c>
      <c r="AJ179" s="32">
        <v>77.3</v>
      </c>
      <c r="AL179" s="99">
        <v>0.7661144995439009</v>
      </c>
      <c r="AM179" s="32">
        <v>103.34526014419774</v>
      </c>
      <c r="AN179" s="32">
        <v>0.21941442241259024</v>
      </c>
      <c r="AO179" s="101">
        <v>0.0037729549894902027</v>
      </c>
      <c r="AQ179" s="107">
        <v>0.6063609999999999</v>
      </c>
      <c r="AR179" s="32">
        <v>82.1090036</v>
      </c>
      <c r="AS179" s="32">
        <v>0.11665018170237254</v>
      </c>
      <c r="AT179" s="101">
        <v>0.005634221118489872</v>
      </c>
      <c r="AW179" s="149">
        <f t="shared" si="43"/>
        <v>0.00034632277147994973</v>
      </c>
      <c r="AX179" s="149">
        <f t="shared" si="44"/>
        <v>0.004769809079928399</v>
      </c>
      <c r="AY179" s="149">
        <f t="shared" si="45"/>
        <v>0.0037623246538049083</v>
      </c>
      <c r="AZ179" s="214">
        <f t="shared" si="46"/>
        <v>0.0011334199793889264</v>
      </c>
      <c r="BA179" s="214">
        <f t="shared" si="47"/>
        <v>0</v>
      </c>
      <c r="BB179" s="214">
        <f t="shared" si="48"/>
        <v>0.0539948684625558</v>
      </c>
      <c r="BC179" s="214">
        <f t="shared" si="49"/>
        <v>0.0029752274458959317</v>
      </c>
      <c r="BD179" s="214">
        <f t="shared" si="50"/>
        <v>0</v>
      </c>
      <c r="BE179" s="214">
        <f t="shared" si="51"/>
        <v>0.0011334199793889264</v>
      </c>
      <c r="BF179" s="149">
        <f t="shared" si="52"/>
        <v>0.06811539237244284</v>
      </c>
      <c r="BH179" s="214">
        <f t="shared" si="53"/>
        <v>0.00034632277147994973</v>
      </c>
      <c r="BI179" s="217">
        <f t="shared" si="54"/>
        <v>0.008744649979868731</v>
      </c>
      <c r="BJ179" s="217">
        <f t="shared" si="55"/>
        <v>0.010032865743479755</v>
      </c>
      <c r="BK179" s="212">
        <f t="shared" si="56"/>
        <v>0.0011334199793889264</v>
      </c>
      <c r="BL179" s="217">
        <f t="shared" si="57"/>
        <v>0</v>
      </c>
      <c r="BM179" s="217">
        <f t="shared" si="58"/>
        <v>0.0539948684625558</v>
      </c>
      <c r="BN179" s="217">
        <f t="shared" si="59"/>
        <v>0.007933939855722485</v>
      </c>
      <c r="BO179" s="217">
        <f t="shared" si="60"/>
        <v>0</v>
      </c>
      <c r="BP179" s="212">
        <f t="shared" si="61"/>
        <v>0.0011334199793889264</v>
      </c>
      <c r="BQ179" s="214">
        <f t="shared" si="62"/>
        <v>0.08331948677188457</v>
      </c>
      <c r="BR179" s="240"/>
    </row>
    <row r="180" spans="1:70" ht="15">
      <c r="A180" s="32">
        <v>83028</v>
      </c>
      <c r="B180" s="32" t="s">
        <v>428</v>
      </c>
      <c r="C180" s="32" t="s">
        <v>532</v>
      </c>
      <c r="D180" s="48">
        <v>9</v>
      </c>
      <c r="E180" s="48">
        <v>0</v>
      </c>
      <c r="F180" s="32" t="s">
        <v>9</v>
      </c>
      <c r="H180" s="49">
        <v>0.005767</v>
      </c>
      <c r="I180" s="50">
        <v>0.0017339394525681803</v>
      </c>
      <c r="J180" s="90">
        <v>0.30066576254000005</v>
      </c>
      <c r="K180" s="32">
        <v>80</v>
      </c>
      <c r="L180" s="32">
        <v>0</v>
      </c>
      <c r="M180" s="32">
        <v>151.5</v>
      </c>
      <c r="N180" s="32">
        <v>1</v>
      </c>
      <c r="O180" s="32">
        <f t="shared" si="42"/>
        <v>0.0017339394525681803</v>
      </c>
      <c r="P180" s="32">
        <v>58.5</v>
      </c>
      <c r="Q180" s="32">
        <v>0</v>
      </c>
      <c r="R180" s="32">
        <v>0</v>
      </c>
      <c r="S180" s="32">
        <v>30.9</v>
      </c>
      <c r="T180" s="32">
        <v>0</v>
      </c>
      <c r="U180" s="32">
        <v>53.3</v>
      </c>
      <c r="V180" s="32">
        <v>0</v>
      </c>
      <c r="W180" s="32">
        <v>0</v>
      </c>
      <c r="X180" s="32">
        <v>0</v>
      </c>
      <c r="Y180" s="32">
        <v>0</v>
      </c>
      <c r="Z180" s="32">
        <v>45.1</v>
      </c>
      <c r="AA180" s="32">
        <v>13.4</v>
      </c>
      <c r="AB180" s="32">
        <v>0</v>
      </c>
      <c r="AC180" s="32">
        <v>0</v>
      </c>
      <c r="AD180" s="32">
        <v>0</v>
      </c>
      <c r="AE180" s="32">
        <v>241.1</v>
      </c>
      <c r="AF180" s="32">
        <v>241.1</v>
      </c>
      <c r="AG180" s="98">
        <v>187.8</v>
      </c>
      <c r="AH180" s="32">
        <v>241.1</v>
      </c>
      <c r="AI180" s="32">
        <v>240.9</v>
      </c>
      <c r="AJ180" s="32">
        <v>241.1</v>
      </c>
      <c r="AL180" s="99">
        <v>0.573697859742425</v>
      </c>
      <c r="AM180" s="32">
        <v>47.289980152079735</v>
      </c>
      <c r="AN180" s="32">
        <v>0.10040231807916149</v>
      </c>
      <c r="AO180" s="101">
        <v>0.001639523854839859</v>
      </c>
      <c r="AQ180" s="107">
        <v>0.437758</v>
      </c>
      <c r="AR180" s="32">
        <v>31.452045199999993</v>
      </c>
      <c r="AS180" s="32">
        <v>0.044683123977054734</v>
      </c>
      <c r="AT180" s="101">
        <v>0.004509340732460173</v>
      </c>
      <c r="AW180" s="149">
        <f t="shared" si="43"/>
        <v>0</v>
      </c>
      <c r="AX180" s="149">
        <f t="shared" si="44"/>
        <v>0.011978747314122016</v>
      </c>
      <c r="AY180" s="149">
        <f t="shared" si="45"/>
        <v>0.004625456883670877</v>
      </c>
      <c r="AZ180" s="214">
        <f t="shared" si="46"/>
        <v>0</v>
      </c>
      <c r="BA180" s="214">
        <f t="shared" si="47"/>
        <v>0</v>
      </c>
      <c r="BB180" s="214">
        <f t="shared" si="48"/>
        <v>0</v>
      </c>
      <c r="BC180" s="214">
        <f t="shared" si="49"/>
        <v>0.003565950520573617</v>
      </c>
      <c r="BD180" s="214">
        <f t="shared" si="50"/>
        <v>0</v>
      </c>
      <c r="BE180" s="214">
        <f t="shared" si="51"/>
        <v>0</v>
      </c>
      <c r="BF180" s="149">
        <f t="shared" si="52"/>
        <v>0.02017015471836651</v>
      </c>
      <c r="BH180" s="214">
        <f t="shared" si="53"/>
        <v>0</v>
      </c>
      <c r="BI180" s="217">
        <f t="shared" si="54"/>
        <v>0.02196103674255703</v>
      </c>
      <c r="BJ180" s="217">
        <f t="shared" si="55"/>
        <v>0.012334551689789006</v>
      </c>
      <c r="BK180" s="212">
        <f t="shared" si="56"/>
        <v>0</v>
      </c>
      <c r="BL180" s="217">
        <f t="shared" si="57"/>
        <v>0</v>
      </c>
      <c r="BM180" s="217">
        <f t="shared" si="58"/>
        <v>0</v>
      </c>
      <c r="BN180" s="217">
        <f t="shared" si="59"/>
        <v>0.009509201388196312</v>
      </c>
      <c r="BO180" s="217">
        <f t="shared" si="60"/>
        <v>0</v>
      </c>
      <c r="BP180" s="212">
        <f t="shared" si="61"/>
        <v>0</v>
      </c>
      <c r="BQ180" s="214">
        <f t="shared" si="62"/>
        <v>0.043804789820542346</v>
      </c>
      <c r="BR180" s="240"/>
    </row>
    <row r="181" spans="1:70" ht="15">
      <c r="A181" s="32">
        <v>91002</v>
      </c>
      <c r="B181" s="32" t="s">
        <v>540</v>
      </c>
      <c r="C181" s="32" t="s">
        <v>541</v>
      </c>
      <c r="D181" s="48">
        <v>9</v>
      </c>
      <c r="E181" s="48">
        <v>0</v>
      </c>
      <c r="F181" s="32" t="s">
        <v>9</v>
      </c>
      <c r="H181" s="49">
        <v>0.001466</v>
      </c>
      <c r="I181" s="50">
        <v>0.0008775614634342401</v>
      </c>
      <c r="J181" s="90">
        <v>0.5986094566400001</v>
      </c>
      <c r="K181" s="32">
        <v>80</v>
      </c>
      <c r="L181" s="32">
        <v>0</v>
      </c>
      <c r="M181" s="32">
        <v>832</v>
      </c>
      <c r="N181" s="32">
        <v>1</v>
      </c>
      <c r="O181" s="32">
        <f t="shared" si="42"/>
        <v>0.0008775614634342401</v>
      </c>
      <c r="P181" s="32">
        <v>89.4</v>
      </c>
      <c r="Q181" s="32">
        <v>0.7</v>
      </c>
      <c r="R181" s="32">
        <v>0</v>
      </c>
      <c r="S181" s="32">
        <v>42.9</v>
      </c>
      <c r="T181" s="32">
        <v>2</v>
      </c>
      <c r="U181" s="32">
        <v>214</v>
      </c>
      <c r="V181" s="32">
        <v>473.6</v>
      </c>
      <c r="W181" s="32">
        <v>1</v>
      </c>
      <c r="X181" s="32">
        <v>0</v>
      </c>
      <c r="Y181" s="32">
        <v>0</v>
      </c>
      <c r="Z181" s="32">
        <v>77.2</v>
      </c>
      <c r="AA181" s="32">
        <v>12.2</v>
      </c>
      <c r="AB181" s="32">
        <v>0</v>
      </c>
      <c r="AC181" s="32">
        <v>0</v>
      </c>
      <c r="AD181" s="32">
        <v>0</v>
      </c>
      <c r="AE181" s="32">
        <v>967.3</v>
      </c>
      <c r="AF181" s="32">
        <v>1441</v>
      </c>
      <c r="AG181" s="98">
        <v>1227</v>
      </c>
      <c r="AH181" s="32">
        <v>1441</v>
      </c>
      <c r="AI181" s="32">
        <v>967</v>
      </c>
      <c r="AJ181" s="32">
        <v>967.3</v>
      </c>
      <c r="AL181" s="99">
        <v>0.9230179786766546</v>
      </c>
      <c r="AM181" s="32">
        <v>221.73654929886155</v>
      </c>
      <c r="AN181" s="32">
        <v>0.47077337484356896</v>
      </c>
      <c r="AO181" s="101">
        <v>0.0007949809587666272</v>
      </c>
      <c r="AQ181" s="107">
        <v>0.8691480000000003</v>
      </c>
      <c r="AR181" s="32">
        <v>280.80463429999986</v>
      </c>
      <c r="AS181" s="32">
        <v>0.39893203154109713</v>
      </c>
      <c r="AT181" s="101">
        <v>0.0013802704031045244</v>
      </c>
      <c r="AW181" s="149">
        <f t="shared" si="43"/>
        <v>0</v>
      </c>
      <c r="AX181" s="149">
        <f t="shared" si="44"/>
        <v>0.033293979873524324</v>
      </c>
      <c r="AY181" s="149">
        <f t="shared" si="45"/>
        <v>0.003577502164294561</v>
      </c>
      <c r="AZ181" s="214">
        <f t="shared" si="46"/>
        <v>2.801176191282094E-05</v>
      </c>
      <c r="BA181" s="214">
        <f t="shared" si="47"/>
        <v>0</v>
      </c>
      <c r="BB181" s="214">
        <f t="shared" si="48"/>
        <v>0.01895195777416</v>
      </c>
      <c r="BC181" s="214">
        <f t="shared" si="49"/>
        <v>0.003089297170956824</v>
      </c>
      <c r="BD181" s="214">
        <f t="shared" si="50"/>
        <v>0</v>
      </c>
      <c r="BE181" s="214">
        <f t="shared" si="51"/>
        <v>0</v>
      </c>
      <c r="BF181" s="149">
        <f t="shared" si="52"/>
        <v>0.058940748744848524</v>
      </c>
      <c r="BH181" s="214">
        <f t="shared" si="53"/>
        <v>0</v>
      </c>
      <c r="BI181" s="217">
        <f t="shared" si="54"/>
        <v>0.061038963101461265</v>
      </c>
      <c r="BJ181" s="217">
        <f t="shared" si="55"/>
        <v>0.009540005771452163</v>
      </c>
      <c r="BK181" s="212">
        <f t="shared" si="56"/>
        <v>2.801176191282094E-05</v>
      </c>
      <c r="BL181" s="217">
        <f t="shared" si="57"/>
        <v>0</v>
      </c>
      <c r="BM181" s="217">
        <f t="shared" si="58"/>
        <v>0.01895195777416</v>
      </c>
      <c r="BN181" s="217">
        <f t="shared" si="59"/>
        <v>0.008238125789218198</v>
      </c>
      <c r="BO181" s="217">
        <f t="shared" si="60"/>
        <v>0</v>
      </c>
      <c r="BP181" s="212">
        <f t="shared" si="61"/>
        <v>0</v>
      </c>
      <c r="BQ181" s="214">
        <f t="shared" si="62"/>
        <v>0.09779706419820444</v>
      </c>
      <c r="BR181" s="240"/>
    </row>
    <row r="182" spans="1:70" ht="15">
      <c r="A182" s="32">
        <v>91003</v>
      </c>
      <c r="B182" s="32" t="s">
        <v>540</v>
      </c>
      <c r="C182" s="32" t="s">
        <v>541</v>
      </c>
      <c r="D182" s="48">
        <v>9</v>
      </c>
      <c r="E182" s="48">
        <v>0</v>
      </c>
      <c r="F182" s="32" t="s">
        <v>9</v>
      </c>
      <c r="H182" s="49">
        <v>0.001466</v>
      </c>
      <c r="I182" s="50">
        <v>0.0008775614634342401</v>
      </c>
      <c r="J182" s="90">
        <v>0.5986094566400001</v>
      </c>
      <c r="K182" s="32">
        <v>80</v>
      </c>
      <c r="L182" s="32">
        <v>66</v>
      </c>
      <c r="M182" s="32">
        <v>638.7</v>
      </c>
      <c r="N182" s="32">
        <v>1</v>
      </c>
      <c r="O182" s="32">
        <f t="shared" si="42"/>
        <v>0.0008775614634342401</v>
      </c>
      <c r="P182" s="32">
        <v>289.9</v>
      </c>
      <c r="Q182" s="32">
        <v>22.4</v>
      </c>
      <c r="R182" s="32">
        <v>0</v>
      </c>
      <c r="S182" s="32">
        <v>67.1</v>
      </c>
      <c r="T182" s="32">
        <v>2.7</v>
      </c>
      <c r="U182" s="32">
        <v>225.9</v>
      </c>
      <c r="V182" s="32">
        <v>825</v>
      </c>
      <c r="W182" s="32">
        <v>1</v>
      </c>
      <c r="X182" s="32">
        <v>66</v>
      </c>
      <c r="Y182" s="32">
        <v>0</v>
      </c>
      <c r="Z182" s="32">
        <v>251.5</v>
      </c>
      <c r="AA182" s="32">
        <v>38.4</v>
      </c>
      <c r="AB182" s="32">
        <v>0</v>
      </c>
      <c r="AC182" s="32">
        <v>20.6</v>
      </c>
      <c r="AD182" s="32">
        <v>0</v>
      </c>
      <c r="AE182" s="32">
        <v>1087.1</v>
      </c>
      <c r="AF182" s="32">
        <v>1846</v>
      </c>
      <c r="AG182" s="98">
        <v>1686.1</v>
      </c>
      <c r="AH182" s="32">
        <v>1912</v>
      </c>
      <c r="AI182" s="32">
        <v>1020.8</v>
      </c>
      <c r="AJ182" s="32">
        <v>1021.1</v>
      </c>
      <c r="AL182" s="99">
        <v>0.9441576816173761</v>
      </c>
      <c r="AM182" s="32">
        <v>251.89717380944316</v>
      </c>
      <c r="AN182" s="32">
        <v>0.5348080097882063</v>
      </c>
      <c r="AO182" s="101">
        <v>0.0007204457292948087</v>
      </c>
      <c r="AP182" s="32">
        <v>0.5401597287832044</v>
      </c>
      <c r="AQ182" s="107">
        <v>0.9052810000000002</v>
      </c>
      <c r="AR182" s="32">
        <v>332.3077681999999</v>
      </c>
      <c r="AS182" s="32">
        <v>0.47210122936676197</v>
      </c>
      <c r="AT182" s="101">
        <v>0.0012730820188405405</v>
      </c>
      <c r="AW182" s="149">
        <f t="shared" si="43"/>
        <v>0.002641108980351689</v>
      </c>
      <c r="AX182" s="149">
        <f t="shared" si="44"/>
        <v>0.025558731905312482</v>
      </c>
      <c r="AY182" s="149">
        <f t="shared" si="45"/>
        <v>0.01160087111218113</v>
      </c>
      <c r="AZ182" s="214">
        <f t="shared" si="46"/>
        <v>0.0008963763812102701</v>
      </c>
      <c r="BA182" s="214">
        <f t="shared" si="47"/>
        <v>0</v>
      </c>
      <c r="BB182" s="214">
        <f t="shared" si="48"/>
        <v>0.03301386225439611</v>
      </c>
      <c r="BC182" s="214">
        <f t="shared" si="49"/>
        <v>0.010064225887249239</v>
      </c>
      <c r="BD182" s="214">
        <f t="shared" si="50"/>
        <v>0</v>
      </c>
      <c r="BE182" s="214">
        <f t="shared" si="51"/>
        <v>0.0008243461362915878</v>
      </c>
      <c r="BF182" s="149">
        <f t="shared" si="52"/>
        <v>0.08459952265699251</v>
      </c>
      <c r="BH182" s="214">
        <f t="shared" si="53"/>
        <v>0.002641108980351689</v>
      </c>
      <c r="BI182" s="217">
        <f t="shared" si="54"/>
        <v>0.04685767515973955</v>
      </c>
      <c r="BJ182" s="217">
        <f t="shared" si="55"/>
        <v>0.030935656299149683</v>
      </c>
      <c r="BK182" s="212">
        <f t="shared" si="56"/>
        <v>0.0008963763812102701</v>
      </c>
      <c r="BL182" s="217">
        <f t="shared" si="57"/>
        <v>0</v>
      </c>
      <c r="BM182" s="217">
        <f t="shared" si="58"/>
        <v>0.03301386225439611</v>
      </c>
      <c r="BN182" s="217">
        <f t="shared" si="59"/>
        <v>0.026837935699331305</v>
      </c>
      <c r="BO182" s="217">
        <f t="shared" si="60"/>
        <v>0</v>
      </c>
      <c r="BP182" s="212">
        <f t="shared" si="61"/>
        <v>0.0008243461362915878</v>
      </c>
      <c r="BQ182" s="214">
        <f t="shared" si="62"/>
        <v>0.1420069609104702</v>
      </c>
      <c r="BR182" s="240"/>
    </row>
    <row r="183" spans="1:70" ht="15">
      <c r="A183" s="32">
        <v>91004</v>
      </c>
      <c r="B183" s="32" t="s">
        <v>540</v>
      </c>
      <c r="C183" s="32" t="s">
        <v>541</v>
      </c>
      <c r="D183" s="48">
        <v>9</v>
      </c>
      <c r="E183" s="48">
        <v>0</v>
      </c>
      <c r="F183" s="32" t="s">
        <v>9</v>
      </c>
      <c r="H183" s="49">
        <v>0.005959</v>
      </c>
      <c r="I183" s="50">
        <v>0.00356711375211776</v>
      </c>
      <c r="J183" s="90">
        <v>0.59860945664</v>
      </c>
      <c r="K183" s="32">
        <v>80</v>
      </c>
      <c r="L183" s="32">
        <v>0</v>
      </c>
      <c r="M183" s="32">
        <v>1106.7</v>
      </c>
      <c r="N183" s="32">
        <v>1</v>
      </c>
      <c r="O183" s="32">
        <f t="shared" si="42"/>
        <v>0.00356711375211776</v>
      </c>
      <c r="P183" s="32">
        <v>125.5</v>
      </c>
      <c r="Q183" s="32">
        <v>7.1</v>
      </c>
      <c r="R183" s="32">
        <v>0</v>
      </c>
      <c r="S183" s="32">
        <v>18.9</v>
      </c>
      <c r="T183" s="32">
        <v>0</v>
      </c>
      <c r="U183" s="32">
        <v>278.4</v>
      </c>
      <c r="V183" s="32">
        <v>31.9</v>
      </c>
      <c r="W183" s="32">
        <v>1</v>
      </c>
      <c r="X183" s="32">
        <v>0</v>
      </c>
      <c r="Y183" s="32">
        <v>0</v>
      </c>
      <c r="Z183" s="32">
        <v>118</v>
      </c>
      <c r="AA183" s="32">
        <v>7.5</v>
      </c>
      <c r="AB183" s="32">
        <v>0</v>
      </c>
      <c r="AC183" s="32">
        <v>6.8</v>
      </c>
      <c r="AD183" s="32">
        <v>0</v>
      </c>
      <c r="AE183" s="32">
        <v>1258.3</v>
      </c>
      <c r="AF183" s="32">
        <v>1290.3</v>
      </c>
      <c r="AG183" s="98">
        <v>1011.9</v>
      </c>
      <c r="AH183" s="32">
        <v>1290.3</v>
      </c>
      <c r="AI183" s="32">
        <v>1258.2</v>
      </c>
      <c r="AJ183" s="32">
        <v>1258.3</v>
      </c>
      <c r="AL183" s="111">
        <v>0.9016722867600756</v>
      </c>
      <c r="AM183" s="32">
        <v>197.89039327678205</v>
      </c>
      <c r="AN183" s="32">
        <v>0.4201451162950433</v>
      </c>
      <c r="AO183" s="101">
        <v>0.0034499367852483614</v>
      </c>
      <c r="AQ183" s="107">
        <v>0.8348190000000004</v>
      </c>
      <c r="AR183" s="32">
        <v>242.50038449999985</v>
      </c>
      <c r="AS183" s="32">
        <v>0.34451415404607577</v>
      </c>
      <c r="AT183" s="101">
        <v>0.005858991505144667</v>
      </c>
      <c r="AW183" s="149">
        <f t="shared" si="43"/>
        <v>0</v>
      </c>
      <c r="AX183" s="149">
        <f t="shared" si="44"/>
        <v>0.18001625039977384</v>
      </c>
      <c r="AY183" s="149">
        <f t="shared" si="45"/>
        <v>0.020413878580619518</v>
      </c>
      <c r="AZ183" s="214">
        <f t="shared" si="46"/>
        <v>0.0011548887483856457</v>
      </c>
      <c r="BA183" s="214">
        <f t="shared" si="47"/>
        <v>0</v>
      </c>
      <c r="BB183" s="214">
        <f t="shared" si="48"/>
        <v>0.005188866348380578</v>
      </c>
      <c r="BC183" s="214">
        <f t="shared" si="49"/>
        <v>0.01919392567739524</v>
      </c>
      <c r="BD183" s="214">
        <f t="shared" si="50"/>
        <v>0</v>
      </c>
      <c r="BE183" s="214">
        <f t="shared" si="51"/>
        <v>0.0011060906322566749</v>
      </c>
      <c r="BF183" s="149">
        <f t="shared" si="52"/>
        <v>0.22707390038681152</v>
      </c>
      <c r="BH183" s="214">
        <f t="shared" si="53"/>
        <v>0</v>
      </c>
      <c r="BI183" s="217">
        <f t="shared" si="54"/>
        <v>0.3300297923995854</v>
      </c>
      <c r="BJ183" s="217">
        <f t="shared" si="55"/>
        <v>0.05443700954831871</v>
      </c>
      <c r="BK183" s="212">
        <f t="shared" si="56"/>
        <v>0.0011548887483856457</v>
      </c>
      <c r="BL183" s="217">
        <f t="shared" si="57"/>
        <v>0</v>
      </c>
      <c r="BM183" s="217">
        <f t="shared" si="58"/>
        <v>0.005188866348380578</v>
      </c>
      <c r="BN183" s="217">
        <f t="shared" si="59"/>
        <v>0.05118380180638731</v>
      </c>
      <c r="BO183" s="217">
        <f t="shared" si="60"/>
        <v>0</v>
      </c>
      <c r="BP183" s="212">
        <f t="shared" si="61"/>
        <v>0.0011060906322566749</v>
      </c>
      <c r="BQ183" s="214">
        <f t="shared" si="62"/>
        <v>0.44310044948331434</v>
      </c>
      <c r="BR183" s="240"/>
    </row>
    <row r="184" spans="1:70" ht="15">
      <c r="A184" s="32">
        <v>91006</v>
      </c>
      <c r="B184" s="32" t="s">
        <v>540</v>
      </c>
      <c r="C184" s="32" t="s">
        <v>541</v>
      </c>
      <c r="D184" s="48">
        <v>9</v>
      </c>
      <c r="E184" s="48">
        <v>0</v>
      </c>
      <c r="F184" s="32" t="s">
        <v>9</v>
      </c>
      <c r="H184" s="49">
        <v>0.005959</v>
      </c>
      <c r="I184" s="50">
        <v>0.006510641186723959</v>
      </c>
      <c r="J184" s="90">
        <v>1.09257277844</v>
      </c>
      <c r="K184" s="32">
        <v>80</v>
      </c>
      <c r="L184" s="32">
        <v>8.8</v>
      </c>
      <c r="M184" s="32">
        <v>0</v>
      </c>
      <c r="N184" s="32">
        <v>0</v>
      </c>
      <c r="O184" s="32">
        <f t="shared" si="42"/>
        <v>0</v>
      </c>
      <c r="P184" s="32">
        <v>63.1</v>
      </c>
      <c r="Q184" s="32">
        <v>5.8</v>
      </c>
      <c r="R184" s="32">
        <v>0</v>
      </c>
      <c r="S184" s="32">
        <v>28.8</v>
      </c>
      <c r="T184" s="32">
        <v>0.7</v>
      </c>
      <c r="U184" s="32">
        <v>21.8</v>
      </c>
      <c r="V184" s="32">
        <v>0</v>
      </c>
      <c r="W184" s="32">
        <v>0</v>
      </c>
      <c r="X184" s="32">
        <v>0</v>
      </c>
      <c r="Y184" s="32">
        <v>0</v>
      </c>
      <c r="Z184" s="32">
        <v>45</v>
      </c>
      <c r="AA184" s="32">
        <v>18</v>
      </c>
      <c r="AB184" s="32">
        <v>0</v>
      </c>
      <c r="AC184" s="32">
        <v>3.8</v>
      </c>
      <c r="AD184" s="32">
        <v>4.4</v>
      </c>
      <c r="AE184" s="32">
        <v>107.4</v>
      </c>
      <c r="AF184" s="32">
        <v>98.5</v>
      </c>
      <c r="AG184" s="98">
        <v>85.5</v>
      </c>
      <c r="AH184" s="32">
        <v>107.3</v>
      </c>
      <c r="AI184" s="32">
        <v>98.4</v>
      </c>
      <c r="AJ184" s="32">
        <v>98.6</v>
      </c>
      <c r="AL184" s="177">
        <v>0.34662211461728454</v>
      </c>
      <c r="AM184" s="32">
        <v>11.857291822504859</v>
      </c>
      <c r="AN184" s="32">
        <v>0.025174457280211338</v>
      </c>
      <c r="AO184" s="101">
        <v>0.004150966904735833</v>
      </c>
      <c r="AQ184" s="107">
        <v>0.29520399999999997</v>
      </c>
      <c r="AR184" s="32">
        <v>9.343711500000001</v>
      </c>
      <c r="AS184" s="32">
        <v>0.013274374264231701</v>
      </c>
      <c r="AT184" s="101">
        <v>0.0033288408772436774</v>
      </c>
      <c r="AW184" s="149">
        <f t="shared" si="43"/>
        <v>0.0026125900954085905</v>
      </c>
      <c r="AX184" s="149">
        <f t="shared" si="44"/>
        <v>0</v>
      </c>
      <c r="AY184" s="149">
        <f t="shared" si="45"/>
        <v>0.01873345852503205</v>
      </c>
      <c r="AZ184" s="214">
        <f t="shared" si="46"/>
        <v>0.0017219343810647525</v>
      </c>
      <c r="BA184" s="214">
        <f t="shared" si="47"/>
        <v>0</v>
      </c>
      <c r="BB184" s="214">
        <f t="shared" si="48"/>
        <v>0</v>
      </c>
      <c r="BC184" s="214">
        <f t="shared" si="49"/>
        <v>0.013359835715157564</v>
      </c>
      <c r="BD184" s="214">
        <f t="shared" si="50"/>
        <v>0</v>
      </c>
      <c r="BE184" s="214">
        <f t="shared" si="51"/>
        <v>0.0011281639048355274</v>
      </c>
      <c r="BF184" s="149">
        <f t="shared" si="52"/>
        <v>0.037555982621498486</v>
      </c>
      <c r="BH184" s="214">
        <f t="shared" si="53"/>
        <v>0.0026125900954085905</v>
      </c>
      <c r="BI184" s="217">
        <f t="shared" si="54"/>
        <v>0</v>
      </c>
      <c r="BJ184" s="217">
        <f t="shared" si="55"/>
        <v>0.049955889400085475</v>
      </c>
      <c r="BK184" s="212">
        <f t="shared" si="56"/>
        <v>0.0017219343810647525</v>
      </c>
      <c r="BL184" s="217">
        <f t="shared" si="57"/>
        <v>0</v>
      </c>
      <c r="BM184" s="217">
        <f t="shared" si="58"/>
        <v>0</v>
      </c>
      <c r="BN184" s="217">
        <f t="shared" si="59"/>
        <v>0.035626228573753506</v>
      </c>
      <c r="BO184" s="217">
        <f t="shared" si="60"/>
        <v>0</v>
      </c>
      <c r="BP184" s="212">
        <f t="shared" si="61"/>
        <v>0.0011281639048355274</v>
      </c>
      <c r="BQ184" s="214">
        <f t="shared" si="62"/>
        <v>0.09104480635514785</v>
      </c>
      <c r="BR184" s="240"/>
    </row>
    <row r="185" spans="1:70" ht="15">
      <c r="A185" s="32">
        <v>91007</v>
      </c>
      <c r="B185" s="32" t="s">
        <v>540</v>
      </c>
      <c r="C185" s="32" t="s">
        <v>541</v>
      </c>
      <c r="D185" s="48">
        <v>9</v>
      </c>
      <c r="E185" s="48">
        <v>0</v>
      </c>
      <c r="F185" s="32" t="s">
        <v>9</v>
      </c>
      <c r="H185" s="49">
        <v>0.001466</v>
      </c>
      <c r="I185" s="50">
        <v>0.0008775614634342401</v>
      </c>
      <c r="J185" s="90">
        <v>0.5986094566400001</v>
      </c>
      <c r="K185" s="32">
        <v>80</v>
      </c>
      <c r="L185" s="32">
        <v>0</v>
      </c>
      <c r="M185" s="32">
        <v>318.8</v>
      </c>
      <c r="N185" s="32">
        <v>1</v>
      </c>
      <c r="O185" s="32">
        <f t="shared" si="42"/>
        <v>0.0008775614634342401</v>
      </c>
      <c r="P185" s="32">
        <v>90.7</v>
      </c>
      <c r="Q185" s="32">
        <v>0</v>
      </c>
      <c r="R185" s="32">
        <v>0</v>
      </c>
      <c r="S185" s="32">
        <v>33.6</v>
      </c>
      <c r="T185" s="32">
        <v>0.5</v>
      </c>
      <c r="U185" s="32">
        <v>98.2</v>
      </c>
      <c r="V185" s="32">
        <v>23.3</v>
      </c>
      <c r="W185" s="32">
        <v>1</v>
      </c>
      <c r="X185" s="32">
        <v>0</v>
      </c>
      <c r="Y185" s="32">
        <v>0</v>
      </c>
      <c r="Z185" s="32">
        <v>81.1</v>
      </c>
      <c r="AA185" s="32">
        <v>9.5</v>
      </c>
      <c r="AB185" s="32">
        <v>0</v>
      </c>
      <c r="AC185" s="32">
        <v>0</v>
      </c>
      <c r="AD185" s="32">
        <v>0</v>
      </c>
      <c r="AE185" s="32">
        <v>443.8</v>
      </c>
      <c r="AF185" s="32">
        <v>467.1</v>
      </c>
      <c r="AG185" s="98">
        <v>368.9</v>
      </c>
      <c r="AH185" s="32">
        <v>467.1</v>
      </c>
      <c r="AI185" s="32">
        <v>443.6</v>
      </c>
      <c r="AJ185" s="32">
        <v>443.8</v>
      </c>
      <c r="AL185" s="107">
        <v>0.7302638739605992</v>
      </c>
      <c r="AM185" s="32">
        <v>89.24322199617572</v>
      </c>
      <c r="AN185" s="32">
        <v>0.18947409858185782</v>
      </c>
      <c r="AO185" s="101">
        <v>0.0009489855873417286</v>
      </c>
      <c r="AQ185" s="107">
        <v>0.5711520000000001</v>
      </c>
      <c r="AR185" s="32">
        <v>68.3288386</v>
      </c>
      <c r="AS185" s="32">
        <v>0.09707305032017324</v>
      </c>
      <c r="AT185" s="101">
        <v>0.0013889766689373323</v>
      </c>
      <c r="AW185" s="149">
        <f t="shared" si="43"/>
        <v>0</v>
      </c>
      <c r="AX185" s="149">
        <f t="shared" si="44"/>
        <v>0.01275735671115331</v>
      </c>
      <c r="AY185" s="149">
        <f t="shared" si="45"/>
        <v>0.003629524007846942</v>
      </c>
      <c r="AZ185" s="214">
        <f t="shared" si="46"/>
        <v>0</v>
      </c>
      <c r="BA185" s="214">
        <f t="shared" si="47"/>
        <v>0</v>
      </c>
      <c r="BB185" s="214">
        <f t="shared" si="48"/>
        <v>0.0009323915036696114</v>
      </c>
      <c r="BC185" s="214">
        <f t="shared" si="49"/>
        <v>0.0032453627016139686</v>
      </c>
      <c r="BD185" s="214">
        <f t="shared" si="50"/>
        <v>0</v>
      </c>
      <c r="BE185" s="214">
        <f t="shared" si="51"/>
        <v>0</v>
      </c>
      <c r="BF185" s="149">
        <f t="shared" si="52"/>
        <v>0.020564634924283835</v>
      </c>
      <c r="BH185" s="214">
        <f t="shared" si="53"/>
        <v>0</v>
      </c>
      <c r="BI185" s="217">
        <f t="shared" si="54"/>
        <v>0.02338848730378107</v>
      </c>
      <c r="BJ185" s="217">
        <f t="shared" si="55"/>
        <v>0.009678730687591846</v>
      </c>
      <c r="BK185" s="212">
        <f t="shared" si="56"/>
        <v>0</v>
      </c>
      <c r="BL185" s="217">
        <f t="shared" si="57"/>
        <v>0</v>
      </c>
      <c r="BM185" s="217">
        <f t="shared" si="58"/>
        <v>0.0009323915036696114</v>
      </c>
      <c r="BN185" s="217">
        <f t="shared" si="59"/>
        <v>0.008654300537637251</v>
      </c>
      <c r="BO185" s="217">
        <f t="shared" si="60"/>
        <v>0</v>
      </c>
      <c r="BP185" s="212">
        <f t="shared" si="61"/>
        <v>0</v>
      </c>
      <c r="BQ185" s="214">
        <f t="shared" si="62"/>
        <v>0.04265391003267978</v>
      </c>
      <c r="BR185" s="240"/>
    </row>
    <row r="186" spans="1:70" ht="15">
      <c r="A186" s="32">
        <v>91008</v>
      </c>
      <c r="B186" s="32" t="s">
        <v>540</v>
      </c>
      <c r="C186" s="32" t="s">
        <v>541</v>
      </c>
      <c r="D186" s="48">
        <v>9</v>
      </c>
      <c r="E186" s="48">
        <v>0</v>
      </c>
      <c r="F186" s="32" t="s">
        <v>9</v>
      </c>
      <c r="H186" s="49">
        <v>0.003205</v>
      </c>
      <c r="I186" s="50">
        <v>0.0035016957549002</v>
      </c>
      <c r="J186" s="90">
        <v>1.0925727784400001</v>
      </c>
      <c r="K186" s="32">
        <v>80</v>
      </c>
      <c r="L186" s="32">
        <v>2.3</v>
      </c>
      <c r="M186" s="32">
        <v>0</v>
      </c>
      <c r="N186" s="32">
        <v>0</v>
      </c>
      <c r="O186" s="32">
        <f t="shared" si="42"/>
        <v>0</v>
      </c>
      <c r="P186" s="32">
        <v>0.8</v>
      </c>
      <c r="Q186" s="32">
        <v>0</v>
      </c>
      <c r="R186" s="32">
        <v>0</v>
      </c>
      <c r="S186" s="32">
        <v>1.8</v>
      </c>
      <c r="T186" s="32">
        <v>0</v>
      </c>
      <c r="U186" s="32">
        <v>0.5</v>
      </c>
      <c r="V186" s="32">
        <v>0</v>
      </c>
      <c r="W186" s="32">
        <v>0</v>
      </c>
      <c r="X186" s="32">
        <v>0</v>
      </c>
      <c r="Y186" s="32">
        <v>0</v>
      </c>
      <c r="Z186" s="32">
        <v>0.5</v>
      </c>
      <c r="AA186" s="32">
        <v>0.2</v>
      </c>
      <c r="AB186" s="32">
        <v>0</v>
      </c>
      <c r="AC186" s="32">
        <v>0</v>
      </c>
      <c r="AD186" s="32">
        <v>0</v>
      </c>
      <c r="AE186" s="32">
        <v>4.9</v>
      </c>
      <c r="AF186" s="32">
        <v>2.6</v>
      </c>
      <c r="AG186" s="98">
        <v>4.4</v>
      </c>
      <c r="AH186" s="32">
        <v>4.9</v>
      </c>
      <c r="AI186" s="32">
        <v>2.6</v>
      </c>
      <c r="AJ186" s="32">
        <v>2.6</v>
      </c>
      <c r="AL186" s="99">
        <v>0.036296360272555235</v>
      </c>
      <c r="AM186" s="32">
        <v>-0.6897808554210294</v>
      </c>
      <c r="AN186" s="32">
        <v>-0.0014644877546613339</v>
      </c>
      <c r="AO186" s="101">
        <v>0.00025230667641820643</v>
      </c>
      <c r="AQ186" s="107">
        <v>0.033221</v>
      </c>
      <c r="AR186" s="32">
        <v>-0.6313363</v>
      </c>
      <c r="AS186" s="32">
        <v>-0.0008969234904989588</v>
      </c>
      <c r="AT186" s="101">
        <v>0.0002084880746793575</v>
      </c>
      <c r="AW186" s="149">
        <f t="shared" si="43"/>
        <v>0.0003672578507739329</v>
      </c>
      <c r="AX186" s="149">
        <f t="shared" si="44"/>
        <v>0</v>
      </c>
      <c r="AY186" s="149">
        <f t="shared" si="45"/>
        <v>0.0001277418611387593</v>
      </c>
      <c r="AZ186" s="214">
        <f t="shared" si="46"/>
        <v>0</v>
      </c>
      <c r="BA186" s="214">
        <f t="shared" si="47"/>
        <v>0</v>
      </c>
      <c r="BB186" s="214">
        <f t="shared" si="48"/>
        <v>0</v>
      </c>
      <c r="BC186" s="214">
        <f t="shared" si="49"/>
        <v>7.983866321172456E-05</v>
      </c>
      <c r="BD186" s="214">
        <f t="shared" si="50"/>
        <v>0</v>
      </c>
      <c r="BE186" s="214">
        <f t="shared" si="51"/>
        <v>0</v>
      </c>
      <c r="BF186" s="149">
        <f t="shared" si="52"/>
        <v>0.0005748383751244167</v>
      </c>
      <c r="BH186" s="214">
        <f t="shared" si="53"/>
        <v>0.0003672578507739329</v>
      </c>
      <c r="BI186" s="217">
        <f t="shared" si="54"/>
        <v>0</v>
      </c>
      <c r="BJ186" s="217">
        <f t="shared" si="55"/>
        <v>0.00034064496303669144</v>
      </c>
      <c r="BK186" s="212">
        <f t="shared" si="56"/>
        <v>0</v>
      </c>
      <c r="BL186" s="217">
        <f t="shared" si="57"/>
        <v>0</v>
      </c>
      <c r="BM186" s="217">
        <f t="shared" si="58"/>
        <v>0</v>
      </c>
      <c r="BN186" s="217">
        <f t="shared" si="59"/>
        <v>0.00021290310189793217</v>
      </c>
      <c r="BO186" s="217">
        <f t="shared" si="60"/>
        <v>0</v>
      </c>
      <c r="BP186" s="212">
        <f t="shared" si="61"/>
        <v>0</v>
      </c>
      <c r="BQ186" s="214">
        <f t="shared" si="62"/>
        <v>0.0009208059157085565</v>
      </c>
      <c r="BR186" s="240"/>
    </row>
    <row r="187" spans="1:70" ht="15">
      <c r="A187" s="32">
        <v>91010</v>
      </c>
      <c r="B187" s="32" t="s">
        <v>540</v>
      </c>
      <c r="C187" s="32" t="s">
        <v>541</v>
      </c>
      <c r="D187" s="48">
        <v>9</v>
      </c>
      <c r="E187" s="48">
        <v>0</v>
      </c>
      <c r="F187" s="32" t="s">
        <v>9</v>
      </c>
      <c r="H187" s="49">
        <v>0.001466</v>
      </c>
      <c r="I187" s="50">
        <v>0.00044077600788364</v>
      </c>
      <c r="J187" s="90">
        <v>0.30066576254</v>
      </c>
      <c r="K187" s="32">
        <v>80</v>
      </c>
      <c r="L187" s="32">
        <v>0</v>
      </c>
      <c r="M187" s="32">
        <v>276.7</v>
      </c>
      <c r="N187" s="32">
        <v>1</v>
      </c>
      <c r="O187" s="32">
        <f t="shared" si="42"/>
        <v>0.00044077600788364</v>
      </c>
      <c r="P187" s="32">
        <v>12.1</v>
      </c>
      <c r="Q187" s="32">
        <v>0</v>
      </c>
      <c r="R187" s="32">
        <v>0</v>
      </c>
      <c r="S187" s="32">
        <v>17.1</v>
      </c>
      <c r="T187" s="32">
        <v>1.3</v>
      </c>
      <c r="U187" s="32">
        <v>68</v>
      </c>
      <c r="V187" s="32">
        <v>0</v>
      </c>
      <c r="W187" s="32">
        <v>0</v>
      </c>
      <c r="X187" s="32">
        <v>0</v>
      </c>
      <c r="Y187" s="32">
        <v>0</v>
      </c>
      <c r="Z187" s="32">
        <v>8.4</v>
      </c>
      <c r="AA187" s="32">
        <v>3.6</v>
      </c>
      <c r="AB187" s="32">
        <v>0</v>
      </c>
      <c r="AC187" s="32">
        <v>0</v>
      </c>
      <c r="AD187" s="32">
        <v>4</v>
      </c>
      <c r="AE187" s="32">
        <v>307.4</v>
      </c>
      <c r="AF187" s="32">
        <v>307.4</v>
      </c>
      <c r="AG187" s="98">
        <v>239.4</v>
      </c>
      <c r="AH187" s="32">
        <v>307.4</v>
      </c>
      <c r="AI187" s="32">
        <v>307.2</v>
      </c>
      <c r="AJ187" s="32">
        <v>307.4</v>
      </c>
      <c r="AL187" s="99">
        <v>0.6276713662241289</v>
      </c>
      <c r="AM187" s="32">
        <v>58.27662788466622</v>
      </c>
      <c r="AN187" s="32">
        <v>0.12372829319531586</v>
      </c>
      <c r="AO187" s="101">
        <v>0.00044415649781296784</v>
      </c>
      <c r="AQ187" s="107">
        <v>0.480905</v>
      </c>
      <c r="AR187" s="32">
        <v>40.3628346</v>
      </c>
      <c r="AS187" s="32">
        <v>0.05734245677915898</v>
      </c>
      <c r="AT187" s="101">
        <v>0.0012404671691311718</v>
      </c>
      <c r="AW187" s="149">
        <f t="shared" si="43"/>
        <v>0</v>
      </c>
      <c r="AX187" s="149">
        <f t="shared" si="44"/>
        <v>0.005561500094991985</v>
      </c>
      <c r="AY187" s="149">
        <f t="shared" si="45"/>
        <v>0.0002432025701098772</v>
      </c>
      <c r="AZ187" s="214">
        <f t="shared" si="46"/>
        <v>0</v>
      </c>
      <c r="BA187" s="214">
        <f t="shared" si="47"/>
        <v>0</v>
      </c>
      <c r="BB187" s="214">
        <f t="shared" si="48"/>
        <v>0</v>
      </c>
      <c r="BC187" s="214">
        <f t="shared" si="49"/>
        <v>0.00016883484205974946</v>
      </c>
      <c r="BD187" s="214">
        <f t="shared" si="50"/>
        <v>0</v>
      </c>
      <c r="BE187" s="214">
        <f t="shared" si="51"/>
        <v>0</v>
      </c>
      <c r="BF187" s="149">
        <f t="shared" si="52"/>
        <v>0.005973537507161612</v>
      </c>
      <c r="BH187" s="214">
        <f t="shared" si="53"/>
        <v>0</v>
      </c>
      <c r="BI187" s="217">
        <f t="shared" si="54"/>
        <v>0.010196083507485307</v>
      </c>
      <c r="BJ187" s="217">
        <f t="shared" si="55"/>
        <v>0.0006485401869596725</v>
      </c>
      <c r="BK187" s="212">
        <f t="shared" si="56"/>
        <v>0</v>
      </c>
      <c r="BL187" s="217">
        <f t="shared" si="57"/>
        <v>0</v>
      </c>
      <c r="BM187" s="217">
        <f t="shared" si="58"/>
        <v>0</v>
      </c>
      <c r="BN187" s="217">
        <f t="shared" si="59"/>
        <v>0.0004502262454926653</v>
      </c>
      <c r="BO187" s="217">
        <f t="shared" si="60"/>
        <v>0</v>
      </c>
      <c r="BP187" s="212">
        <f t="shared" si="61"/>
        <v>0</v>
      </c>
      <c r="BQ187" s="214">
        <f t="shared" si="62"/>
        <v>0.011294849939937646</v>
      </c>
      <c r="BR187" s="240"/>
    </row>
    <row r="188" spans="1:70" ht="15">
      <c r="A188" s="32">
        <v>91012</v>
      </c>
      <c r="B188" s="32" t="s">
        <v>540</v>
      </c>
      <c r="C188" s="32" t="s">
        <v>541</v>
      </c>
      <c r="D188" s="48">
        <v>9</v>
      </c>
      <c r="E188" s="48">
        <v>0</v>
      </c>
      <c r="F188" s="32" t="s">
        <v>9</v>
      </c>
      <c r="H188" s="49">
        <v>0.003205</v>
      </c>
      <c r="I188" s="50">
        <v>0.0035016957549002</v>
      </c>
      <c r="J188" s="90">
        <v>1.0925727784400001</v>
      </c>
      <c r="K188" s="32">
        <v>80</v>
      </c>
      <c r="L188" s="32">
        <v>0</v>
      </c>
      <c r="M188" s="32">
        <v>0</v>
      </c>
      <c r="N188" s="32">
        <v>0</v>
      </c>
      <c r="O188" s="32">
        <f t="shared" si="42"/>
        <v>0</v>
      </c>
      <c r="P188" s="32">
        <v>35.7</v>
      </c>
      <c r="Q188" s="32">
        <v>0</v>
      </c>
      <c r="R188" s="32">
        <v>0</v>
      </c>
      <c r="S188" s="32">
        <v>10.2</v>
      </c>
      <c r="T188" s="32">
        <v>4.6</v>
      </c>
      <c r="U188" s="32">
        <v>11.1</v>
      </c>
      <c r="V188" s="32">
        <v>0</v>
      </c>
      <c r="W188" s="32">
        <v>0</v>
      </c>
      <c r="X188" s="32">
        <v>0</v>
      </c>
      <c r="Y188" s="32">
        <v>0</v>
      </c>
      <c r="Z188" s="32">
        <v>31.5</v>
      </c>
      <c r="AA188" s="32">
        <v>4.2</v>
      </c>
      <c r="AB188" s="32">
        <v>0</v>
      </c>
      <c r="AC188" s="32">
        <v>0</v>
      </c>
      <c r="AD188" s="32">
        <v>0</v>
      </c>
      <c r="AE188" s="32">
        <v>50.6</v>
      </c>
      <c r="AF188" s="32">
        <v>50.6</v>
      </c>
      <c r="AG188" s="98">
        <v>39.5</v>
      </c>
      <c r="AH188" s="32">
        <v>50.6</v>
      </c>
      <c r="AI188" s="32">
        <v>50.5</v>
      </c>
      <c r="AJ188" s="32">
        <v>50.6</v>
      </c>
      <c r="AL188" s="177">
        <v>0.18393337744661598</v>
      </c>
      <c r="AM188" s="32">
        <v>2.1721235827303524</v>
      </c>
      <c r="AN188" s="32">
        <v>0.004611679729177252</v>
      </c>
      <c r="AO188" s="101">
        <v>0.0012446265027269922</v>
      </c>
      <c r="AQ188" s="177">
        <v>0.170176</v>
      </c>
      <c r="AR188" s="32">
        <v>1.9429905</v>
      </c>
      <c r="AS188" s="32">
        <v>0.002760357389977921</v>
      </c>
      <c r="AT188" s="101">
        <v>0.001063438675757005</v>
      </c>
      <c r="AW188" s="149">
        <f t="shared" si="43"/>
        <v>0</v>
      </c>
      <c r="AX188" s="149">
        <f t="shared" si="44"/>
        <v>0</v>
      </c>
      <c r="AY188" s="149">
        <f t="shared" si="45"/>
        <v>0.005700480553317134</v>
      </c>
      <c r="AZ188" s="214">
        <f t="shared" si="46"/>
        <v>0</v>
      </c>
      <c r="BA188" s="214">
        <f t="shared" si="47"/>
        <v>0</v>
      </c>
      <c r="BB188" s="214">
        <f t="shared" si="48"/>
        <v>0</v>
      </c>
      <c r="BC188" s="214">
        <f t="shared" si="49"/>
        <v>0.005029835782338647</v>
      </c>
      <c r="BD188" s="214">
        <f t="shared" si="50"/>
        <v>0</v>
      </c>
      <c r="BE188" s="214">
        <f t="shared" si="51"/>
        <v>0</v>
      </c>
      <c r="BF188" s="149">
        <f t="shared" si="52"/>
        <v>0.010730316335655781</v>
      </c>
      <c r="BH188" s="214">
        <f t="shared" si="53"/>
        <v>0</v>
      </c>
      <c r="BI188" s="217">
        <f t="shared" si="54"/>
        <v>0</v>
      </c>
      <c r="BJ188" s="217">
        <f t="shared" si="55"/>
        <v>0.01520128147551236</v>
      </c>
      <c r="BK188" s="212">
        <f t="shared" si="56"/>
        <v>0</v>
      </c>
      <c r="BL188" s="217">
        <f t="shared" si="57"/>
        <v>0</v>
      </c>
      <c r="BM188" s="217">
        <f t="shared" si="58"/>
        <v>0</v>
      </c>
      <c r="BN188" s="217">
        <f t="shared" si="59"/>
        <v>0.013412895419569726</v>
      </c>
      <c r="BO188" s="217">
        <f t="shared" si="60"/>
        <v>0</v>
      </c>
      <c r="BP188" s="212">
        <f t="shared" si="61"/>
        <v>0</v>
      </c>
      <c r="BQ188" s="214">
        <f t="shared" si="62"/>
        <v>0.028614176895082083</v>
      </c>
      <c r="BR188" s="240"/>
    </row>
    <row r="189" spans="1:70" ht="15">
      <c r="A189" s="32">
        <v>91013</v>
      </c>
      <c r="B189" s="32" t="s">
        <v>540</v>
      </c>
      <c r="C189" s="32" t="s">
        <v>541</v>
      </c>
      <c r="D189" s="48">
        <v>9</v>
      </c>
      <c r="E189" s="48">
        <v>0</v>
      </c>
      <c r="F189" s="32" t="s">
        <v>9</v>
      </c>
      <c r="H189" s="49">
        <v>0.001466</v>
      </c>
      <c r="I189" s="50">
        <v>0.0008775614634342401</v>
      </c>
      <c r="J189" s="90">
        <v>0.5986094566400001</v>
      </c>
      <c r="K189" s="32">
        <v>80</v>
      </c>
      <c r="L189" s="32">
        <v>0</v>
      </c>
      <c r="M189" s="32">
        <v>375.7</v>
      </c>
      <c r="N189" s="32">
        <v>1</v>
      </c>
      <c r="O189" s="32">
        <f t="shared" si="42"/>
        <v>0.0008775614634342401</v>
      </c>
      <c r="P189" s="32">
        <v>66.2</v>
      </c>
      <c r="Q189" s="32">
        <v>0</v>
      </c>
      <c r="R189" s="32">
        <v>0</v>
      </c>
      <c r="S189" s="32">
        <v>27.1</v>
      </c>
      <c r="T189" s="32">
        <v>0</v>
      </c>
      <c r="U189" s="32">
        <v>103.7</v>
      </c>
      <c r="V189" s="32">
        <v>149.4</v>
      </c>
      <c r="W189" s="32">
        <v>1</v>
      </c>
      <c r="X189" s="32">
        <v>0</v>
      </c>
      <c r="Y189" s="32">
        <v>0</v>
      </c>
      <c r="Z189" s="32">
        <v>48.3</v>
      </c>
      <c r="AA189" s="32">
        <v>17.9</v>
      </c>
      <c r="AB189" s="32">
        <v>0</v>
      </c>
      <c r="AC189" s="32">
        <v>0</v>
      </c>
      <c r="AD189" s="32">
        <v>0</v>
      </c>
      <c r="AE189" s="32">
        <v>469.1</v>
      </c>
      <c r="AF189" s="32">
        <v>618.6</v>
      </c>
      <c r="AG189" s="98">
        <v>514.9</v>
      </c>
      <c r="AH189" s="32">
        <v>618.6</v>
      </c>
      <c r="AI189" s="32">
        <v>469</v>
      </c>
      <c r="AJ189" s="32">
        <v>469.1</v>
      </c>
      <c r="AL189" s="99">
        <v>0.7947795790357779</v>
      </c>
      <c r="AM189" s="32">
        <v>117.01882894623944</v>
      </c>
      <c r="AN189" s="32">
        <v>0.2484450542657845</v>
      </c>
      <c r="AO189" s="101">
        <v>0.000958956020684173</v>
      </c>
      <c r="AQ189" s="107">
        <v>0.6468619999999998</v>
      </c>
      <c r="AR189" s="32">
        <v>101.17690809999998</v>
      </c>
      <c r="AS189" s="32">
        <v>0.1437394706607942</v>
      </c>
      <c r="AT189" s="101">
        <v>0.0014745782192167425</v>
      </c>
      <c r="AW189" s="149">
        <f t="shared" si="43"/>
        <v>0</v>
      </c>
      <c r="AX189" s="149">
        <f t="shared" si="44"/>
        <v>0.015034312786638325</v>
      </c>
      <c r="AY189" s="149">
        <f t="shared" si="45"/>
        <v>0.0026491123408982093</v>
      </c>
      <c r="AZ189" s="214">
        <f t="shared" si="46"/>
        <v>0</v>
      </c>
      <c r="BA189" s="214">
        <f t="shared" si="47"/>
        <v>0</v>
      </c>
      <c r="BB189" s="214">
        <f t="shared" si="48"/>
        <v>0.005978510328250641</v>
      </c>
      <c r="BC189" s="214">
        <f t="shared" si="49"/>
        <v>0.0019328115719846448</v>
      </c>
      <c r="BD189" s="214">
        <f t="shared" si="50"/>
        <v>0</v>
      </c>
      <c r="BE189" s="214">
        <f t="shared" si="51"/>
        <v>0</v>
      </c>
      <c r="BF189" s="149">
        <f t="shared" si="52"/>
        <v>0.025594747027771817</v>
      </c>
      <c r="BH189" s="214">
        <f t="shared" si="53"/>
        <v>0</v>
      </c>
      <c r="BI189" s="217">
        <f t="shared" si="54"/>
        <v>0.027562906775503597</v>
      </c>
      <c r="BJ189" s="217">
        <f t="shared" si="55"/>
        <v>0.007064299575728559</v>
      </c>
      <c r="BK189" s="212">
        <f t="shared" si="56"/>
        <v>0</v>
      </c>
      <c r="BL189" s="217">
        <f t="shared" si="57"/>
        <v>0</v>
      </c>
      <c r="BM189" s="217">
        <f t="shared" si="58"/>
        <v>0.005978510328250641</v>
      </c>
      <c r="BN189" s="217">
        <f t="shared" si="59"/>
        <v>0.005154164191959053</v>
      </c>
      <c r="BO189" s="217">
        <f t="shared" si="60"/>
        <v>0</v>
      </c>
      <c r="BP189" s="212">
        <f t="shared" si="61"/>
        <v>0</v>
      </c>
      <c r="BQ189" s="214">
        <f t="shared" si="62"/>
        <v>0.04575988087144185</v>
      </c>
      <c r="BR189" s="240"/>
    </row>
    <row r="190" spans="1:70" ht="15">
      <c r="A190" s="32">
        <v>91015</v>
      </c>
      <c r="B190" s="32" t="s">
        <v>540</v>
      </c>
      <c r="C190" s="32" t="s">
        <v>541</v>
      </c>
      <c r="D190" s="48">
        <v>9</v>
      </c>
      <c r="E190" s="48">
        <v>0</v>
      </c>
      <c r="F190" s="32" t="s">
        <v>9</v>
      </c>
      <c r="H190" s="49">
        <v>0.001466</v>
      </c>
      <c r="I190" s="50">
        <v>0.00044077600788364</v>
      </c>
      <c r="J190" s="90">
        <v>0.30066576254</v>
      </c>
      <c r="K190" s="32">
        <v>80</v>
      </c>
      <c r="L190" s="32">
        <v>1.2</v>
      </c>
      <c r="M190" s="32">
        <v>187.8</v>
      </c>
      <c r="N190" s="32">
        <v>1</v>
      </c>
      <c r="O190" s="32">
        <f t="shared" si="42"/>
        <v>0.00044077600788364</v>
      </c>
      <c r="P190" s="32">
        <v>29.9</v>
      </c>
      <c r="Q190" s="32">
        <v>0.7</v>
      </c>
      <c r="R190" s="32">
        <v>0</v>
      </c>
      <c r="S190" s="32">
        <v>57.6</v>
      </c>
      <c r="T190" s="32">
        <v>0</v>
      </c>
      <c r="U190" s="32">
        <v>61.1</v>
      </c>
      <c r="V190" s="32">
        <v>0</v>
      </c>
      <c r="W190" s="32">
        <v>0</v>
      </c>
      <c r="X190" s="32">
        <v>1.2</v>
      </c>
      <c r="Y190" s="32">
        <v>0</v>
      </c>
      <c r="Z190" s="32">
        <v>16</v>
      </c>
      <c r="AA190" s="32">
        <v>13.8</v>
      </c>
      <c r="AB190" s="32">
        <v>0</v>
      </c>
      <c r="AC190" s="32">
        <v>0</v>
      </c>
      <c r="AD190" s="32">
        <v>0.5</v>
      </c>
      <c r="AE190" s="32">
        <v>277.5</v>
      </c>
      <c r="AF190" s="32">
        <v>276.2</v>
      </c>
      <c r="AG190" s="98">
        <v>216.3</v>
      </c>
      <c r="AH190" s="32">
        <v>277.4</v>
      </c>
      <c r="AI190" s="32">
        <v>276</v>
      </c>
      <c r="AJ190" s="32">
        <v>276.3</v>
      </c>
      <c r="AL190" s="99">
        <v>0.6272305902162453</v>
      </c>
      <c r="AM190" s="32">
        <v>58.17110610837887</v>
      </c>
      <c r="AN190" s="32">
        <v>0.12350425776723979</v>
      </c>
      <c r="AO190" s="101">
        <v>0.00044395590126304754</v>
      </c>
      <c r="AQ190" s="107">
        <v>0.479439</v>
      </c>
      <c r="AR190" s="32">
        <v>40.0118742</v>
      </c>
      <c r="AS190" s="32">
        <v>0.05684385622824038</v>
      </c>
      <c r="AT190" s="101">
        <v>0.0012375602238369554</v>
      </c>
      <c r="AW190" s="149">
        <f t="shared" si="43"/>
        <v>2.4119263151392777E-05</v>
      </c>
      <c r="AX190" s="149">
        <f t="shared" si="44"/>
        <v>0.0037746646831929706</v>
      </c>
      <c r="AY190" s="149">
        <f t="shared" si="45"/>
        <v>0.0006009716401888701</v>
      </c>
      <c r="AZ190" s="214">
        <f t="shared" si="46"/>
        <v>1.4069570171645787E-05</v>
      </c>
      <c r="BA190" s="214">
        <f t="shared" si="47"/>
        <v>0</v>
      </c>
      <c r="BB190" s="214">
        <f t="shared" si="48"/>
        <v>0</v>
      </c>
      <c r="BC190" s="214">
        <f t="shared" si="49"/>
        <v>0.00032159017535190375</v>
      </c>
      <c r="BD190" s="214">
        <f t="shared" si="50"/>
        <v>0</v>
      </c>
      <c r="BE190" s="214">
        <f t="shared" si="51"/>
        <v>0</v>
      </c>
      <c r="BF190" s="149">
        <f t="shared" si="52"/>
        <v>0.004735415332056783</v>
      </c>
      <c r="BH190" s="214">
        <f t="shared" si="53"/>
        <v>2.4119263151392777E-05</v>
      </c>
      <c r="BI190" s="217">
        <f t="shared" si="54"/>
        <v>0.006920218585853779</v>
      </c>
      <c r="BJ190" s="217">
        <f t="shared" si="55"/>
        <v>0.0016025910405036536</v>
      </c>
      <c r="BK190" s="212">
        <f t="shared" si="56"/>
        <v>1.4069570171645787E-05</v>
      </c>
      <c r="BL190" s="217">
        <f t="shared" si="57"/>
        <v>0</v>
      </c>
      <c r="BM190" s="217">
        <f t="shared" si="58"/>
        <v>0</v>
      </c>
      <c r="BN190" s="217">
        <f t="shared" si="59"/>
        <v>0.00085757380093841</v>
      </c>
      <c r="BO190" s="217">
        <f t="shared" si="60"/>
        <v>0</v>
      </c>
      <c r="BP190" s="212">
        <f t="shared" si="61"/>
        <v>0</v>
      </c>
      <c r="BQ190" s="214">
        <f t="shared" si="62"/>
        <v>0.00941857226061888</v>
      </c>
      <c r="BR190" s="240"/>
    </row>
    <row r="191" spans="1:70" ht="15">
      <c r="A191" s="32">
        <v>91016</v>
      </c>
      <c r="B191" s="32" t="s">
        <v>540</v>
      </c>
      <c r="C191" s="32" t="s">
        <v>541</v>
      </c>
      <c r="D191" s="48">
        <v>9</v>
      </c>
      <c r="E191" s="48">
        <v>0</v>
      </c>
      <c r="F191" s="32" t="s">
        <v>9</v>
      </c>
      <c r="H191" s="49">
        <v>0.005959</v>
      </c>
      <c r="I191" s="50">
        <v>0.00356711375211776</v>
      </c>
      <c r="J191" s="90">
        <v>0.59860945664</v>
      </c>
      <c r="K191" s="32">
        <v>80</v>
      </c>
      <c r="L191" s="32">
        <v>167.1</v>
      </c>
      <c r="M191" s="32">
        <v>141.2</v>
      </c>
      <c r="N191" s="32">
        <v>1</v>
      </c>
      <c r="O191" s="32">
        <f t="shared" si="42"/>
        <v>0.00356711375211776</v>
      </c>
      <c r="P191" s="32">
        <v>65.9</v>
      </c>
      <c r="Q191" s="32">
        <v>6.1</v>
      </c>
      <c r="R191" s="32">
        <v>0</v>
      </c>
      <c r="S191" s="32">
        <v>35.5</v>
      </c>
      <c r="T191" s="32">
        <v>4.4</v>
      </c>
      <c r="U191" s="32">
        <v>31</v>
      </c>
      <c r="V191" s="32">
        <v>67.7</v>
      </c>
      <c r="W191" s="32">
        <v>1</v>
      </c>
      <c r="X191" s="32">
        <v>7.7</v>
      </c>
      <c r="Y191" s="32">
        <v>0</v>
      </c>
      <c r="Z191" s="32">
        <v>15.3</v>
      </c>
      <c r="AA191" s="32">
        <v>50.6</v>
      </c>
      <c r="AB191" s="32">
        <v>0</v>
      </c>
      <c r="AC191" s="32">
        <v>4.5</v>
      </c>
      <c r="AD191" s="32">
        <v>1.5</v>
      </c>
      <c r="AE191" s="32">
        <v>420.5</v>
      </c>
      <c r="AF191" s="32">
        <v>321.2</v>
      </c>
      <c r="AG191" s="98">
        <v>457.3</v>
      </c>
      <c r="AH191" s="32">
        <v>488.3</v>
      </c>
      <c r="AI191" s="32">
        <v>253.1</v>
      </c>
      <c r="AJ191" s="32">
        <v>253.4</v>
      </c>
      <c r="AL191" s="107">
        <v>0.7748853587782156</v>
      </c>
      <c r="AM191" s="32">
        <v>107.25864997841609</v>
      </c>
      <c r="AN191" s="32">
        <v>0.22772301991335844</v>
      </c>
      <c r="AO191" s="101">
        <v>0.003903210367286159</v>
      </c>
      <c r="AQ191" s="107">
        <v>0.6203909999999999</v>
      </c>
      <c r="AR191" s="32">
        <v>88.39316869999999</v>
      </c>
      <c r="AS191" s="32">
        <v>0.1255779358903762</v>
      </c>
      <c r="AT191" s="101">
        <v>0.005884742152273154</v>
      </c>
      <c r="AW191" s="149">
        <f t="shared" si="43"/>
        <v>0.02718055068383682</v>
      </c>
      <c r="AX191" s="149">
        <f t="shared" si="44"/>
        <v>0.02296764665803566</v>
      </c>
      <c r="AY191" s="149">
        <f t="shared" si="45"/>
        <v>0.010719319509663953</v>
      </c>
      <c r="AZ191" s="214">
        <f t="shared" si="46"/>
        <v>0.0009922283612890759</v>
      </c>
      <c r="BA191" s="214">
        <f t="shared" si="47"/>
        <v>0</v>
      </c>
      <c r="BB191" s="214">
        <f t="shared" si="48"/>
        <v>0.01101210820643778</v>
      </c>
      <c r="BC191" s="214">
        <f t="shared" si="49"/>
        <v>0.0024887039225775184</v>
      </c>
      <c r="BD191" s="214">
        <f t="shared" si="50"/>
        <v>0</v>
      </c>
      <c r="BE191" s="214">
        <f t="shared" si="51"/>
        <v>0.0007319717419345643</v>
      </c>
      <c r="BF191" s="149">
        <f t="shared" si="52"/>
        <v>0.07609252908377538</v>
      </c>
      <c r="BH191" s="214">
        <f t="shared" si="53"/>
        <v>0.02718055068383682</v>
      </c>
      <c r="BI191" s="217">
        <f t="shared" si="54"/>
        <v>0.04210735220639871</v>
      </c>
      <c r="BJ191" s="217">
        <f t="shared" si="55"/>
        <v>0.028584852025770543</v>
      </c>
      <c r="BK191" s="212">
        <f t="shared" si="56"/>
        <v>0.0009922283612890759</v>
      </c>
      <c r="BL191" s="217">
        <f t="shared" si="57"/>
        <v>0</v>
      </c>
      <c r="BM191" s="217">
        <f t="shared" si="58"/>
        <v>0.01101210820643778</v>
      </c>
      <c r="BN191" s="217">
        <f t="shared" si="59"/>
        <v>0.00663654379354005</v>
      </c>
      <c r="BO191" s="217">
        <f t="shared" si="60"/>
        <v>0</v>
      </c>
      <c r="BP191" s="212">
        <f t="shared" si="61"/>
        <v>0.0007319717419345643</v>
      </c>
      <c r="BQ191" s="214">
        <f t="shared" si="62"/>
        <v>0.11724560701920755</v>
      </c>
      <c r="BR191" s="240"/>
    </row>
    <row r="192" spans="1:70" ht="15">
      <c r="A192" s="32">
        <v>91018</v>
      </c>
      <c r="B192" s="32" t="s">
        <v>540</v>
      </c>
      <c r="C192" s="32" t="s">
        <v>541</v>
      </c>
      <c r="D192" s="48">
        <v>9</v>
      </c>
      <c r="E192" s="48">
        <v>0</v>
      </c>
      <c r="F192" s="32" t="s">
        <v>9</v>
      </c>
      <c r="H192" s="49">
        <v>0.001466</v>
      </c>
      <c r="I192" s="50">
        <v>0.0008775614634342401</v>
      </c>
      <c r="J192" s="90">
        <v>0.5986094566400001</v>
      </c>
      <c r="K192" s="32">
        <v>80</v>
      </c>
      <c r="L192" s="32">
        <v>45.8</v>
      </c>
      <c r="M192" s="32">
        <v>907.2</v>
      </c>
      <c r="N192" s="32">
        <v>1</v>
      </c>
      <c r="O192" s="32">
        <f t="shared" si="42"/>
        <v>0.0008775614634342401</v>
      </c>
      <c r="P192" s="32">
        <v>104.6</v>
      </c>
      <c r="Q192" s="32">
        <v>23.2</v>
      </c>
      <c r="R192" s="32">
        <v>0</v>
      </c>
      <c r="S192" s="32">
        <v>93.6</v>
      </c>
      <c r="T192" s="32">
        <v>11.5</v>
      </c>
      <c r="U192" s="32">
        <v>252.3</v>
      </c>
      <c r="V192" s="32">
        <v>1283.1</v>
      </c>
      <c r="W192" s="32">
        <v>1</v>
      </c>
      <c r="X192" s="32">
        <v>2</v>
      </c>
      <c r="Y192" s="32">
        <v>0</v>
      </c>
      <c r="Z192" s="32">
        <v>79.3</v>
      </c>
      <c r="AA192" s="32">
        <v>24.9</v>
      </c>
      <c r="AB192" s="32">
        <v>0</v>
      </c>
      <c r="AC192" s="32">
        <v>22.5</v>
      </c>
      <c r="AD192" s="32">
        <v>4.6</v>
      </c>
      <c r="AE192" s="32">
        <v>1186.3</v>
      </c>
      <c r="AF192" s="32">
        <v>2423.6</v>
      </c>
      <c r="AG192" s="98">
        <v>2217.1</v>
      </c>
      <c r="AH192" s="32">
        <v>2469.4</v>
      </c>
      <c r="AI192" s="32">
        <v>1140.1</v>
      </c>
      <c r="AJ192" s="32">
        <v>1140.5</v>
      </c>
      <c r="AL192" s="107">
        <v>0.9695943242894948</v>
      </c>
      <c r="AM192" s="32">
        <v>300.12570327022456</v>
      </c>
      <c r="AN192" s="32">
        <v>0.637202980981668</v>
      </c>
      <c r="AO192" s="101">
        <v>0.000586242611359862</v>
      </c>
      <c r="AP192" s="32">
        <v>0.38452237001203343</v>
      </c>
      <c r="AQ192" s="107">
        <v>0.9484100000000002</v>
      </c>
      <c r="AR192" s="32">
        <v>414.11551699999995</v>
      </c>
      <c r="AS192" s="32">
        <v>0.5883234260051591</v>
      </c>
      <c r="AT192" s="101">
        <v>0.0010603940428400413</v>
      </c>
      <c r="AW192" s="149">
        <f t="shared" si="43"/>
        <v>0.0018327695651531417</v>
      </c>
      <c r="AX192" s="149">
        <f t="shared" si="44"/>
        <v>0.03630324343901594</v>
      </c>
      <c r="AY192" s="149">
        <f t="shared" si="45"/>
        <v>0.004185757565830101</v>
      </c>
      <c r="AZ192" s="214">
        <f t="shared" si="46"/>
        <v>0.0009283898233963513</v>
      </c>
      <c r="BA192" s="214">
        <f t="shared" si="47"/>
        <v>0</v>
      </c>
      <c r="BB192" s="214">
        <f t="shared" si="48"/>
        <v>0.05134555958620078</v>
      </c>
      <c r="BC192" s="214">
        <f t="shared" si="49"/>
        <v>0.0031733324566952867</v>
      </c>
      <c r="BD192" s="214">
        <f t="shared" si="50"/>
        <v>0</v>
      </c>
      <c r="BE192" s="214">
        <f t="shared" si="51"/>
        <v>0.0009003780614835304</v>
      </c>
      <c r="BF192" s="149">
        <f t="shared" si="52"/>
        <v>0.09866943049777514</v>
      </c>
      <c r="BH192" s="214">
        <f t="shared" si="53"/>
        <v>0.0018327695651531417</v>
      </c>
      <c r="BI192" s="217">
        <f t="shared" si="54"/>
        <v>0.06655594630486257</v>
      </c>
      <c r="BJ192" s="217">
        <f t="shared" si="55"/>
        <v>0.011162020175546936</v>
      </c>
      <c r="BK192" s="212">
        <f t="shared" si="56"/>
        <v>0.0009283898233963513</v>
      </c>
      <c r="BL192" s="217">
        <f t="shared" si="57"/>
        <v>0</v>
      </c>
      <c r="BM192" s="217">
        <f t="shared" si="58"/>
        <v>0.05134555958620078</v>
      </c>
      <c r="BN192" s="217">
        <f t="shared" si="59"/>
        <v>0.008462219884520766</v>
      </c>
      <c r="BO192" s="217">
        <f t="shared" si="60"/>
        <v>0</v>
      </c>
      <c r="BP192" s="212">
        <f t="shared" si="61"/>
        <v>0.0009003780614835304</v>
      </c>
      <c r="BQ192" s="214">
        <f t="shared" si="62"/>
        <v>0.14118728340116407</v>
      </c>
      <c r="BR192" s="240"/>
    </row>
    <row r="193" spans="1:70" ht="15">
      <c r="A193" s="32">
        <v>91019</v>
      </c>
      <c r="B193" s="32" t="s">
        <v>540</v>
      </c>
      <c r="C193" s="32" t="s">
        <v>541</v>
      </c>
      <c r="D193" s="48">
        <v>9</v>
      </c>
      <c r="E193" s="48">
        <v>0</v>
      </c>
      <c r="F193" s="32" t="s">
        <v>9</v>
      </c>
      <c r="H193" s="49">
        <v>0.005959</v>
      </c>
      <c r="I193" s="50">
        <v>0.00356711375211776</v>
      </c>
      <c r="J193" s="90">
        <v>0.59860945664</v>
      </c>
      <c r="K193" s="32">
        <v>80</v>
      </c>
      <c r="L193" s="32">
        <v>350.8</v>
      </c>
      <c r="M193" s="32">
        <v>1239.5</v>
      </c>
      <c r="N193" s="32">
        <v>1</v>
      </c>
      <c r="O193" s="32">
        <f t="shared" si="42"/>
        <v>0.00356711375211776</v>
      </c>
      <c r="P193" s="32">
        <v>385.8</v>
      </c>
      <c r="Q193" s="32">
        <v>36.1</v>
      </c>
      <c r="R193" s="32">
        <v>0</v>
      </c>
      <c r="S193" s="32">
        <v>49.8</v>
      </c>
      <c r="T193" s="32">
        <v>0</v>
      </c>
      <c r="U193" s="32">
        <v>61.4</v>
      </c>
      <c r="V193" s="32">
        <v>316.1</v>
      </c>
      <c r="W193" s="32">
        <v>1</v>
      </c>
      <c r="X193" s="32">
        <v>350.8</v>
      </c>
      <c r="Y193" s="32">
        <v>0</v>
      </c>
      <c r="Z193" s="32">
        <v>350.6</v>
      </c>
      <c r="AA193" s="32">
        <v>35.1</v>
      </c>
      <c r="AB193" s="32">
        <v>0</v>
      </c>
      <c r="AC193" s="32">
        <v>35.8</v>
      </c>
      <c r="AD193" s="32">
        <v>2.9</v>
      </c>
      <c r="AE193" s="32">
        <v>2062.1</v>
      </c>
      <c r="AF193" s="32">
        <v>2027.5</v>
      </c>
      <c r="AG193" s="98">
        <v>2316.9</v>
      </c>
      <c r="AH193" s="32">
        <v>2378.3</v>
      </c>
      <c r="AI193" s="32">
        <v>1711.2</v>
      </c>
      <c r="AJ193" s="32">
        <v>1711.3</v>
      </c>
      <c r="AL193" s="107">
        <v>0.9756366881448189</v>
      </c>
      <c r="AM193" s="32">
        <v>313.899760802223</v>
      </c>
      <c r="AN193" s="32">
        <v>0.6664469624999719</v>
      </c>
      <c r="AO193" s="101">
        <v>0.002255697109898738</v>
      </c>
      <c r="AP193" s="32">
        <v>0.3613882412951206</v>
      </c>
      <c r="AQ193" s="107">
        <v>0.9585040000000002</v>
      </c>
      <c r="AR193" s="32">
        <v>437.12560709999997</v>
      </c>
      <c r="AS193" s="32">
        <v>0.6210132781951687</v>
      </c>
      <c r="AT193" s="101">
        <v>0.004103587027756337</v>
      </c>
      <c r="AW193" s="149">
        <f t="shared" si="43"/>
        <v>0.057061263793476695</v>
      </c>
      <c r="AX193" s="149">
        <f t="shared" si="44"/>
        <v>0.2016175498061983</v>
      </c>
      <c r="AY193" s="149">
        <f t="shared" si="45"/>
        <v>0.06275437734185664</v>
      </c>
      <c r="AZ193" s="214">
        <f t="shared" si="46"/>
        <v>0.005872039974186171</v>
      </c>
      <c r="BA193" s="214">
        <f t="shared" si="47"/>
        <v>0</v>
      </c>
      <c r="BB193" s="214">
        <f t="shared" si="48"/>
        <v>0.05141694836122573</v>
      </c>
      <c r="BC193" s="214">
        <f t="shared" si="49"/>
        <v>0.05702873171605739</v>
      </c>
      <c r="BD193" s="214">
        <f t="shared" si="50"/>
        <v>0</v>
      </c>
      <c r="BE193" s="214">
        <f t="shared" si="51"/>
        <v>0.0058232418580572</v>
      </c>
      <c r="BF193" s="149">
        <f t="shared" si="52"/>
        <v>0.4415741528510581</v>
      </c>
      <c r="BH193" s="214">
        <f t="shared" si="53"/>
        <v>0.057061263793476695</v>
      </c>
      <c r="BI193" s="217">
        <f t="shared" si="54"/>
        <v>0.36963217464469694</v>
      </c>
      <c r="BJ193" s="217">
        <f t="shared" si="55"/>
        <v>0.16734500624495105</v>
      </c>
      <c r="BK193" s="212">
        <f t="shared" si="56"/>
        <v>0.005872039974186171</v>
      </c>
      <c r="BL193" s="217">
        <f t="shared" si="57"/>
        <v>0</v>
      </c>
      <c r="BM193" s="217">
        <f t="shared" si="58"/>
        <v>0.05141694836122573</v>
      </c>
      <c r="BN193" s="217">
        <f t="shared" si="59"/>
        <v>0.15207661790948637</v>
      </c>
      <c r="BO193" s="217">
        <f t="shared" si="60"/>
        <v>0</v>
      </c>
      <c r="BP193" s="212">
        <f t="shared" si="61"/>
        <v>0.0058232418580572</v>
      </c>
      <c r="BQ193" s="214">
        <f t="shared" si="62"/>
        <v>0.8092272927860801</v>
      </c>
      <c r="BR193" s="240"/>
    </row>
    <row r="194" spans="1:70" ht="15">
      <c r="A194" s="32">
        <v>91020</v>
      </c>
      <c r="B194" s="32" t="s">
        <v>540</v>
      </c>
      <c r="C194" s="32" t="s">
        <v>541</v>
      </c>
      <c r="D194" s="48">
        <v>9</v>
      </c>
      <c r="E194" s="48">
        <v>0</v>
      </c>
      <c r="F194" s="32" t="s">
        <v>147</v>
      </c>
      <c r="H194" s="49">
        <v>0.005959</v>
      </c>
      <c r="I194" s="50">
        <v>0.00356711375211776</v>
      </c>
      <c r="J194" s="90">
        <v>0.59860945664</v>
      </c>
      <c r="K194" s="32">
        <v>80</v>
      </c>
      <c r="L194" s="32">
        <v>0</v>
      </c>
      <c r="M194" s="32">
        <v>413.2</v>
      </c>
      <c r="N194" s="32">
        <v>1</v>
      </c>
      <c r="O194" s="32">
        <f t="shared" si="42"/>
        <v>0.00356711375211776</v>
      </c>
      <c r="P194" s="32">
        <v>138.7</v>
      </c>
      <c r="Q194" s="32">
        <v>0</v>
      </c>
      <c r="R194" s="32">
        <v>0</v>
      </c>
      <c r="S194" s="32">
        <v>26.1</v>
      </c>
      <c r="T194" s="32">
        <v>0</v>
      </c>
      <c r="U194" s="32">
        <v>127.9</v>
      </c>
      <c r="V194" s="32">
        <v>138</v>
      </c>
      <c r="W194" s="32">
        <v>1</v>
      </c>
      <c r="X194" s="32">
        <v>0</v>
      </c>
      <c r="Y194" s="32">
        <v>0</v>
      </c>
      <c r="Z194" s="32">
        <v>116.1</v>
      </c>
      <c r="AA194" s="32">
        <v>22.7</v>
      </c>
      <c r="AB194" s="32">
        <v>0</v>
      </c>
      <c r="AC194" s="32">
        <v>0</v>
      </c>
      <c r="AD194" s="32">
        <v>0</v>
      </c>
      <c r="AE194" s="32">
        <v>578.2</v>
      </c>
      <c r="AF194" s="32">
        <v>716.3</v>
      </c>
      <c r="AG194" s="98">
        <v>588.4</v>
      </c>
      <c r="AH194" s="32">
        <v>716.3</v>
      </c>
      <c r="AI194" s="32">
        <v>578</v>
      </c>
      <c r="AJ194" s="32">
        <v>578.2</v>
      </c>
      <c r="AL194" s="99">
        <v>0.8136518119190173</v>
      </c>
      <c r="AM194" s="32">
        <v>127.57003823322886</v>
      </c>
      <c r="AN194" s="32">
        <v>0.2708465411673502</v>
      </c>
      <c r="AO194" s="101">
        <v>0.0038756677475974715</v>
      </c>
      <c r="AQ194" s="107">
        <v>0.6799839999999999</v>
      </c>
      <c r="AR194" s="32">
        <v>119.64745309999998</v>
      </c>
      <c r="AS194" s="32">
        <v>0.16998010610788966</v>
      </c>
      <c r="AT194" s="101">
        <v>0.006072400155665518</v>
      </c>
      <c r="AW194" s="149">
        <f t="shared" si="43"/>
        <v>0</v>
      </c>
      <c r="AX194" s="149">
        <f t="shared" si="44"/>
        <v>0.06721127194830266</v>
      </c>
      <c r="AY194" s="149">
        <f t="shared" si="45"/>
        <v>0.022560995690294232</v>
      </c>
      <c r="AZ194" s="214">
        <f t="shared" si="46"/>
        <v>0</v>
      </c>
      <c r="BA194" s="214">
        <f t="shared" si="47"/>
        <v>0</v>
      </c>
      <c r="BB194" s="214">
        <f t="shared" si="48"/>
        <v>0.022447133419326637</v>
      </c>
      <c r="BC194" s="214">
        <f t="shared" si="49"/>
        <v>0.01888487094191176</v>
      </c>
      <c r="BD194" s="214">
        <f t="shared" si="50"/>
        <v>0</v>
      </c>
      <c r="BE194" s="214">
        <f t="shared" si="51"/>
        <v>0</v>
      </c>
      <c r="BF194" s="149">
        <f t="shared" si="52"/>
        <v>0.1311042719998353</v>
      </c>
      <c r="BH194" s="214">
        <f t="shared" si="53"/>
        <v>0</v>
      </c>
      <c r="BI194" s="217">
        <f t="shared" si="54"/>
        <v>0.12322066523855488</v>
      </c>
      <c r="BJ194" s="217">
        <f t="shared" si="55"/>
        <v>0.06016265517411796</v>
      </c>
      <c r="BK194" s="212">
        <f t="shared" si="56"/>
        <v>0</v>
      </c>
      <c r="BL194" s="217">
        <f t="shared" si="57"/>
        <v>0</v>
      </c>
      <c r="BM194" s="217">
        <f t="shared" si="58"/>
        <v>0.022447133419326637</v>
      </c>
      <c r="BN194" s="217">
        <f t="shared" si="59"/>
        <v>0.05035965584509802</v>
      </c>
      <c r="BO194" s="217">
        <f t="shared" si="60"/>
        <v>0</v>
      </c>
      <c r="BP194" s="212">
        <f t="shared" si="61"/>
        <v>0</v>
      </c>
      <c r="BQ194" s="214">
        <f t="shared" si="62"/>
        <v>0.2561901096770975</v>
      </c>
      <c r="BR194" s="240"/>
    </row>
    <row r="195" spans="1:70" ht="15">
      <c r="A195" s="32">
        <v>91022</v>
      </c>
      <c r="B195" s="32" t="s">
        <v>540</v>
      </c>
      <c r="C195" s="32" t="s">
        <v>541</v>
      </c>
      <c r="D195" s="48">
        <v>9</v>
      </c>
      <c r="E195" s="48">
        <v>0</v>
      </c>
      <c r="F195" s="32" t="s">
        <v>9</v>
      </c>
      <c r="H195" s="49">
        <v>0.001466</v>
      </c>
      <c r="I195" s="50">
        <v>0.0008775614634342401</v>
      </c>
      <c r="J195" s="90">
        <v>0.5986094566400001</v>
      </c>
      <c r="K195" s="32">
        <v>80</v>
      </c>
      <c r="L195" s="32">
        <v>0</v>
      </c>
      <c r="M195" s="32">
        <v>56.7</v>
      </c>
      <c r="N195" s="32">
        <v>1</v>
      </c>
      <c r="O195" s="32">
        <f t="shared" si="42"/>
        <v>0.0008775614634342401</v>
      </c>
      <c r="P195" s="32">
        <v>13.9</v>
      </c>
      <c r="Q195" s="32">
        <v>2</v>
      </c>
      <c r="R195" s="32">
        <v>0</v>
      </c>
      <c r="S195" s="32">
        <v>5.3</v>
      </c>
      <c r="T195" s="32">
        <v>0</v>
      </c>
      <c r="U195" s="32">
        <v>17.2</v>
      </c>
      <c r="V195" s="32">
        <v>182</v>
      </c>
      <c r="W195" s="32">
        <v>1</v>
      </c>
      <c r="X195" s="32">
        <v>0</v>
      </c>
      <c r="Y195" s="32">
        <v>0</v>
      </c>
      <c r="Z195" s="32">
        <v>9</v>
      </c>
      <c r="AA195" s="32">
        <v>4.9</v>
      </c>
      <c r="AB195" s="32">
        <v>0</v>
      </c>
      <c r="AC195" s="32">
        <v>0</v>
      </c>
      <c r="AD195" s="32">
        <v>0</v>
      </c>
      <c r="AE195" s="32">
        <v>78</v>
      </c>
      <c r="AF195" s="32">
        <v>260.1</v>
      </c>
      <c r="AG195" s="98">
        <v>242.9</v>
      </c>
      <c r="AH195" s="32">
        <v>260.1</v>
      </c>
      <c r="AI195" s="32">
        <v>77.9</v>
      </c>
      <c r="AJ195" s="32">
        <v>78</v>
      </c>
      <c r="AL195" s="99">
        <v>0.6285489276875631</v>
      </c>
      <c r="AM195" s="32">
        <v>58.489787564134396</v>
      </c>
      <c r="AN195" s="32">
        <v>0.12418085684348806</v>
      </c>
      <c r="AO195" s="101">
        <v>0.0008848550030141105</v>
      </c>
      <c r="AQ195" s="107">
        <v>0.48237100000000005</v>
      </c>
      <c r="AR195" s="32">
        <v>40.718925999999996</v>
      </c>
      <c r="AS195" s="32">
        <v>0.05784834681181616</v>
      </c>
      <c r="AT195" s="101">
        <v>0.00124329289793565</v>
      </c>
      <c r="AW195" s="149">
        <f t="shared" si="43"/>
        <v>0</v>
      </c>
      <c r="AX195" s="149">
        <f t="shared" si="44"/>
        <v>0.0022689527149384963</v>
      </c>
      <c r="AY195" s="149">
        <f t="shared" si="45"/>
        <v>0.0005562335579831588</v>
      </c>
      <c r="AZ195" s="214">
        <f t="shared" si="46"/>
        <v>8.00336054652027E-05</v>
      </c>
      <c r="BA195" s="214">
        <f t="shared" si="47"/>
        <v>0</v>
      </c>
      <c r="BB195" s="214">
        <f t="shared" si="48"/>
        <v>0.007283058097333445</v>
      </c>
      <c r="BC195" s="214">
        <f t="shared" si="49"/>
        <v>0.00036015122459341213</v>
      </c>
      <c r="BD195" s="214">
        <f t="shared" si="50"/>
        <v>0</v>
      </c>
      <c r="BE195" s="214">
        <f t="shared" si="51"/>
        <v>0</v>
      </c>
      <c r="BF195" s="149">
        <f t="shared" si="52"/>
        <v>0.010548429200313717</v>
      </c>
      <c r="BH195" s="214">
        <f t="shared" si="53"/>
        <v>0</v>
      </c>
      <c r="BI195" s="217">
        <f t="shared" si="54"/>
        <v>0.004159746644053911</v>
      </c>
      <c r="BJ195" s="217">
        <f t="shared" si="55"/>
        <v>0.00148328948795509</v>
      </c>
      <c r="BK195" s="212">
        <f t="shared" si="56"/>
        <v>8.00336054652027E-05</v>
      </c>
      <c r="BL195" s="217">
        <f t="shared" si="57"/>
        <v>0</v>
      </c>
      <c r="BM195" s="217">
        <f t="shared" si="58"/>
        <v>0.007283058097333445</v>
      </c>
      <c r="BN195" s="217">
        <f t="shared" si="59"/>
        <v>0.0009604032655824324</v>
      </c>
      <c r="BO195" s="217">
        <f t="shared" si="60"/>
        <v>0</v>
      </c>
      <c r="BP195" s="212">
        <f t="shared" si="61"/>
        <v>0</v>
      </c>
      <c r="BQ195" s="214">
        <f t="shared" si="62"/>
        <v>0.013966531100390082</v>
      </c>
      <c r="BR195" s="240"/>
    </row>
    <row r="196" spans="1:70" ht="15">
      <c r="A196" s="32">
        <v>91023</v>
      </c>
      <c r="B196" s="32" t="s">
        <v>540</v>
      </c>
      <c r="C196" s="32" t="s">
        <v>541</v>
      </c>
      <c r="D196" s="48">
        <v>9</v>
      </c>
      <c r="E196" s="48">
        <v>0</v>
      </c>
      <c r="F196" s="32" t="s">
        <v>9</v>
      </c>
      <c r="H196" s="49">
        <v>0.001466</v>
      </c>
      <c r="I196" s="50">
        <v>0.0008775614634342401</v>
      </c>
      <c r="J196" s="90">
        <v>0.5986094566400001</v>
      </c>
      <c r="K196" s="32">
        <v>80</v>
      </c>
      <c r="L196" s="32">
        <v>0</v>
      </c>
      <c r="M196" s="32">
        <v>9.2</v>
      </c>
      <c r="N196" s="32">
        <v>1</v>
      </c>
      <c r="O196" s="32">
        <f t="shared" si="42"/>
        <v>0.0008775614634342401</v>
      </c>
      <c r="P196" s="32">
        <v>50</v>
      </c>
      <c r="Q196" s="32">
        <v>0</v>
      </c>
      <c r="R196" s="32">
        <v>0</v>
      </c>
      <c r="S196" s="32">
        <v>13.2</v>
      </c>
      <c r="T196" s="32">
        <v>0</v>
      </c>
      <c r="U196" s="32">
        <v>16</v>
      </c>
      <c r="V196" s="32">
        <v>128.8</v>
      </c>
      <c r="W196" s="32">
        <v>1</v>
      </c>
      <c r="X196" s="32">
        <v>0</v>
      </c>
      <c r="Y196" s="32">
        <v>0</v>
      </c>
      <c r="Z196" s="32">
        <v>43.5</v>
      </c>
      <c r="AA196" s="32">
        <v>6.4</v>
      </c>
      <c r="AB196" s="32">
        <v>0</v>
      </c>
      <c r="AC196" s="32">
        <v>0</v>
      </c>
      <c r="AD196" s="32">
        <v>0</v>
      </c>
      <c r="AE196" s="32">
        <v>72.5</v>
      </c>
      <c r="AF196" s="32">
        <v>201.4</v>
      </c>
      <c r="AG196" s="98">
        <v>185.4</v>
      </c>
      <c r="AH196" s="32">
        <v>201.4</v>
      </c>
      <c r="AI196" s="32">
        <v>72.4</v>
      </c>
      <c r="AJ196" s="32">
        <v>72.5</v>
      </c>
      <c r="AL196" s="99">
        <v>0.5679902093942552</v>
      </c>
      <c r="AM196" s="32">
        <v>46.22682558066375</v>
      </c>
      <c r="AN196" s="32">
        <v>0.09814511299886018</v>
      </c>
      <c r="AO196" s="101">
        <v>0.0008241689239711438</v>
      </c>
      <c r="AQ196" s="107">
        <v>0.430654</v>
      </c>
      <c r="AR196" s="32">
        <v>30.120855399999993</v>
      </c>
      <c r="AS196" s="32">
        <v>0.0427919363454666</v>
      </c>
      <c r="AT196" s="101">
        <v>0.001135628487462084</v>
      </c>
      <c r="AW196" s="149">
        <f t="shared" si="43"/>
        <v>0</v>
      </c>
      <c r="AX196" s="149">
        <f t="shared" si="44"/>
        <v>0.00036815458513993237</v>
      </c>
      <c r="AY196" s="149">
        <f t="shared" si="45"/>
        <v>0.0020008401366300673</v>
      </c>
      <c r="AZ196" s="214">
        <f t="shared" si="46"/>
        <v>0</v>
      </c>
      <c r="BA196" s="214">
        <f t="shared" si="47"/>
        <v>0</v>
      </c>
      <c r="BB196" s="214">
        <f t="shared" si="48"/>
        <v>0.005154164191959054</v>
      </c>
      <c r="BC196" s="214">
        <f t="shared" si="49"/>
        <v>0.0017407309188681587</v>
      </c>
      <c r="BD196" s="214">
        <f t="shared" si="50"/>
        <v>0</v>
      </c>
      <c r="BE196" s="214">
        <f t="shared" si="51"/>
        <v>0</v>
      </c>
      <c r="BF196" s="149">
        <f t="shared" si="52"/>
        <v>0.009263889832597213</v>
      </c>
      <c r="BH196" s="214">
        <f t="shared" si="53"/>
        <v>0</v>
      </c>
      <c r="BI196" s="217">
        <f t="shared" si="54"/>
        <v>0.0006749500727565427</v>
      </c>
      <c r="BJ196" s="217">
        <f t="shared" si="55"/>
        <v>0.00533557369768018</v>
      </c>
      <c r="BK196" s="212">
        <f t="shared" si="56"/>
        <v>0</v>
      </c>
      <c r="BL196" s="217">
        <f t="shared" si="57"/>
        <v>0</v>
      </c>
      <c r="BM196" s="217">
        <f t="shared" si="58"/>
        <v>0.005154164191959054</v>
      </c>
      <c r="BN196" s="217">
        <f t="shared" si="59"/>
        <v>0.004641949116981757</v>
      </c>
      <c r="BO196" s="217">
        <f t="shared" si="60"/>
        <v>0</v>
      </c>
      <c r="BP196" s="212">
        <f t="shared" si="61"/>
        <v>0</v>
      </c>
      <c r="BQ196" s="214">
        <f t="shared" si="62"/>
        <v>0.015806637079377534</v>
      </c>
      <c r="BR196" s="240"/>
    </row>
    <row r="197" spans="1:70" ht="15">
      <c r="A197" s="32">
        <v>91024</v>
      </c>
      <c r="B197" s="32" t="s">
        <v>540</v>
      </c>
      <c r="C197" s="32" t="s">
        <v>541</v>
      </c>
      <c r="D197" s="48">
        <v>9</v>
      </c>
      <c r="E197" s="48">
        <v>0</v>
      </c>
      <c r="F197" s="32" t="s">
        <v>9</v>
      </c>
      <c r="H197" s="49">
        <v>0.001466</v>
      </c>
      <c r="I197" s="50">
        <v>0.0008775614634342401</v>
      </c>
      <c r="J197" s="90">
        <v>0.5986094566400001</v>
      </c>
      <c r="K197" s="32">
        <v>80</v>
      </c>
      <c r="L197" s="32">
        <v>0</v>
      </c>
      <c r="M197" s="32">
        <v>348.6</v>
      </c>
      <c r="N197" s="32">
        <v>1</v>
      </c>
      <c r="O197" s="32">
        <f t="shared" si="42"/>
        <v>0.0008775614634342401</v>
      </c>
      <c r="P197" s="32">
        <v>13.1</v>
      </c>
      <c r="Q197" s="32">
        <v>0.2</v>
      </c>
      <c r="R197" s="32">
        <v>0</v>
      </c>
      <c r="S197" s="32">
        <v>10.9</v>
      </c>
      <c r="T197" s="32">
        <v>0</v>
      </c>
      <c r="U197" s="32">
        <v>82.5</v>
      </c>
      <c r="V197" s="32">
        <v>113.7</v>
      </c>
      <c r="W197" s="32">
        <v>1</v>
      </c>
      <c r="X197" s="32">
        <v>0</v>
      </c>
      <c r="Y197" s="32">
        <v>0</v>
      </c>
      <c r="Z197" s="32">
        <v>2.5</v>
      </c>
      <c r="AA197" s="32">
        <v>10.6</v>
      </c>
      <c r="AB197" s="32">
        <v>0</v>
      </c>
      <c r="AC197" s="32">
        <v>0.2</v>
      </c>
      <c r="AD197" s="32">
        <v>0</v>
      </c>
      <c r="AE197" s="32">
        <v>373</v>
      </c>
      <c r="AF197" s="32">
        <v>486.8</v>
      </c>
      <c r="AG197" s="98">
        <v>404.3</v>
      </c>
      <c r="AH197" s="32">
        <v>486.8</v>
      </c>
      <c r="AI197" s="32">
        <v>372.8</v>
      </c>
      <c r="AJ197" s="32">
        <v>373</v>
      </c>
      <c r="AL197" s="99">
        <v>0.7626623188074579</v>
      </c>
      <c r="AM197" s="32">
        <v>101.94574607364379</v>
      </c>
      <c r="AN197" s="32">
        <v>0.2164430856428107</v>
      </c>
      <c r="AO197" s="101">
        <v>0.000958572833773325</v>
      </c>
      <c r="AQ197" s="107">
        <v>0.600594</v>
      </c>
      <c r="AR197" s="32">
        <v>79.7710618</v>
      </c>
      <c r="AS197" s="32">
        <v>0.11332872700407716</v>
      </c>
      <c r="AT197" s="101">
        <v>0.0014277470540030096</v>
      </c>
      <c r="AW197" s="149">
        <f t="shared" si="43"/>
        <v>0</v>
      </c>
      <c r="AX197" s="149">
        <f t="shared" si="44"/>
        <v>0.01394985743258483</v>
      </c>
      <c r="AY197" s="149">
        <f t="shared" si="45"/>
        <v>0.0005242201157970776</v>
      </c>
      <c r="AZ197" s="214">
        <f t="shared" si="46"/>
        <v>8.00336054652027E-06</v>
      </c>
      <c r="BA197" s="214">
        <f t="shared" si="47"/>
        <v>0</v>
      </c>
      <c r="BB197" s="214">
        <f t="shared" si="48"/>
        <v>0.004549910470696773</v>
      </c>
      <c r="BC197" s="214">
        <f t="shared" si="49"/>
        <v>0.00010004200683150337</v>
      </c>
      <c r="BD197" s="214">
        <f t="shared" si="50"/>
        <v>0</v>
      </c>
      <c r="BE197" s="214">
        <f t="shared" si="51"/>
        <v>8.00336054652027E-06</v>
      </c>
      <c r="BF197" s="149">
        <f t="shared" si="52"/>
        <v>0.019140036747003222</v>
      </c>
      <c r="BH197" s="214">
        <f t="shared" si="53"/>
        <v>0</v>
      </c>
      <c r="BI197" s="217">
        <f t="shared" si="54"/>
        <v>0.025574738626405524</v>
      </c>
      <c r="BJ197" s="217">
        <f t="shared" si="55"/>
        <v>0.001397920308792207</v>
      </c>
      <c r="BK197" s="212">
        <f t="shared" si="56"/>
        <v>8.00336054652027E-06</v>
      </c>
      <c r="BL197" s="217">
        <f t="shared" si="57"/>
        <v>0</v>
      </c>
      <c r="BM197" s="217">
        <f t="shared" si="58"/>
        <v>0.004549910470696773</v>
      </c>
      <c r="BN197" s="217">
        <f t="shared" si="59"/>
        <v>0.000266778684884009</v>
      </c>
      <c r="BO197" s="217">
        <f t="shared" si="60"/>
        <v>0</v>
      </c>
      <c r="BP197" s="212">
        <f t="shared" si="61"/>
        <v>8.00336054652027E-06</v>
      </c>
      <c r="BQ197" s="214">
        <f t="shared" si="62"/>
        <v>0.03180535481187155</v>
      </c>
      <c r="BR197" s="240"/>
    </row>
    <row r="198" spans="1:70" ht="15">
      <c r="A198" s="32">
        <v>91025</v>
      </c>
      <c r="B198" s="32" t="s">
        <v>540</v>
      </c>
      <c r="C198" s="32" t="s">
        <v>541</v>
      </c>
      <c r="D198" s="48">
        <v>9</v>
      </c>
      <c r="E198" s="48">
        <v>0</v>
      </c>
      <c r="F198" s="32" t="s">
        <v>9</v>
      </c>
      <c r="H198" s="49">
        <v>0.005959</v>
      </c>
      <c r="I198" s="50">
        <v>0.00179166727897586</v>
      </c>
      <c r="J198" s="90">
        <v>0.30066576254</v>
      </c>
      <c r="K198" s="32">
        <v>80</v>
      </c>
      <c r="L198" s="32">
        <v>1.3</v>
      </c>
      <c r="M198" s="32">
        <v>154.5</v>
      </c>
      <c r="N198" s="32">
        <v>1</v>
      </c>
      <c r="O198" s="32">
        <f t="shared" si="42"/>
        <v>0.00179166727897586</v>
      </c>
      <c r="P198" s="32">
        <v>28.9</v>
      </c>
      <c r="Q198" s="32">
        <v>2.8</v>
      </c>
      <c r="R198" s="32">
        <v>0</v>
      </c>
      <c r="S198" s="32">
        <v>14.3</v>
      </c>
      <c r="T198" s="32">
        <v>0</v>
      </c>
      <c r="U198" s="32">
        <v>44.4</v>
      </c>
      <c r="V198" s="32">
        <v>0</v>
      </c>
      <c r="W198" s="32">
        <v>0</v>
      </c>
      <c r="X198" s="32">
        <v>1.3</v>
      </c>
      <c r="Y198" s="32">
        <v>0</v>
      </c>
      <c r="Z198" s="32">
        <v>17.2</v>
      </c>
      <c r="AA198" s="32">
        <v>11.6</v>
      </c>
      <c r="AB198" s="32">
        <v>0</v>
      </c>
      <c r="AC198" s="32">
        <v>2.3</v>
      </c>
      <c r="AD198" s="32">
        <v>0</v>
      </c>
      <c r="AE198" s="32">
        <v>202.1</v>
      </c>
      <c r="AF198" s="32">
        <v>200.8</v>
      </c>
      <c r="AG198" s="98">
        <v>157.7</v>
      </c>
      <c r="AH198" s="32">
        <v>202.1</v>
      </c>
      <c r="AI198" s="32">
        <v>200.5</v>
      </c>
      <c r="AJ198" s="32">
        <v>200.8</v>
      </c>
      <c r="AL198" s="99">
        <v>0.42619944330582665</v>
      </c>
      <c r="AM198" s="32">
        <v>21.695962470341215</v>
      </c>
      <c r="AN198" s="32">
        <v>0.04606313891389844</v>
      </c>
      <c r="AO198" s="101">
        <v>0.0013600202682089108</v>
      </c>
      <c r="AQ198" s="107">
        <v>0.35148199999999996</v>
      </c>
      <c r="AR198" s="32">
        <v>16.5847027</v>
      </c>
      <c r="AS198" s="32">
        <v>0.023561467057369438</v>
      </c>
      <c r="AT198" s="101">
        <v>0.0038806028335915564</v>
      </c>
      <c r="AW198" s="149">
        <f t="shared" si="43"/>
        <v>0.00010621003629768898</v>
      </c>
      <c r="AX198" s="149">
        <f t="shared" si="44"/>
        <v>0.012622654313840728</v>
      </c>
      <c r="AY198" s="149">
        <f t="shared" si="45"/>
        <v>0.002361130806925547</v>
      </c>
      <c r="AZ198" s="214">
        <f t="shared" si="46"/>
        <v>0.00022876007817963776</v>
      </c>
      <c r="BA198" s="214">
        <f t="shared" si="47"/>
        <v>0</v>
      </c>
      <c r="BB198" s="214">
        <f t="shared" si="48"/>
        <v>0</v>
      </c>
      <c r="BC198" s="214">
        <f t="shared" si="49"/>
        <v>0.0014052404802463463</v>
      </c>
      <c r="BD198" s="214">
        <f t="shared" si="50"/>
        <v>0</v>
      </c>
      <c r="BE198" s="214">
        <f t="shared" si="51"/>
        <v>0.00018791006421898815</v>
      </c>
      <c r="BF198" s="149">
        <f t="shared" si="52"/>
        <v>0.016911905779708934</v>
      </c>
      <c r="BH198" s="214">
        <f t="shared" si="53"/>
        <v>0.00010621003629768898</v>
      </c>
      <c r="BI198" s="217">
        <f t="shared" si="54"/>
        <v>0.023141532908708004</v>
      </c>
      <c r="BJ198" s="217">
        <f t="shared" si="55"/>
        <v>0.006296348818468126</v>
      </c>
      <c r="BK198" s="212">
        <f t="shared" si="56"/>
        <v>0.00022876007817963776</v>
      </c>
      <c r="BL198" s="217">
        <f t="shared" si="57"/>
        <v>0</v>
      </c>
      <c r="BM198" s="217">
        <f t="shared" si="58"/>
        <v>0</v>
      </c>
      <c r="BN198" s="217">
        <f t="shared" si="59"/>
        <v>0.0037473079473235903</v>
      </c>
      <c r="BO198" s="217">
        <f t="shared" si="60"/>
        <v>0</v>
      </c>
      <c r="BP198" s="212">
        <f t="shared" si="61"/>
        <v>0.00018791006421898815</v>
      </c>
      <c r="BQ198" s="214">
        <f t="shared" si="62"/>
        <v>0.03370806985319604</v>
      </c>
      <c r="BR198" s="240"/>
    </row>
    <row r="199" spans="1:70" ht="15">
      <c r="A199" s="32">
        <v>91026</v>
      </c>
      <c r="B199" s="32" t="s">
        <v>540</v>
      </c>
      <c r="C199" s="32" t="s">
        <v>541</v>
      </c>
      <c r="D199" s="48">
        <v>9</v>
      </c>
      <c r="E199" s="48">
        <v>0</v>
      </c>
      <c r="F199" s="32" t="s">
        <v>9</v>
      </c>
      <c r="H199" s="49">
        <v>0.005959</v>
      </c>
      <c r="I199" s="50">
        <v>0.00356711375211776</v>
      </c>
      <c r="J199" s="90">
        <v>0.59860945664</v>
      </c>
      <c r="K199" s="32">
        <v>80</v>
      </c>
      <c r="L199" s="32">
        <v>0</v>
      </c>
      <c r="M199" s="32">
        <v>439.4</v>
      </c>
      <c r="N199" s="32">
        <v>1</v>
      </c>
      <c r="O199" s="32">
        <f t="shared" si="42"/>
        <v>0.00356711375211776</v>
      </c>
      <c r="P199" s="32">
        <v>112</v>
      </c>
      <c r="Q199" s="32">
        <v>0.7</v>
      </c>
      <c r="R199" s="32">
        <v>0</v>
      </c>
      <c r="S199" s="32">
        <v>163.6</v>
      </c>
      <c r="T199" s="32">
        <v>0</v>
      </c>
      <c r="U199" s="32">
        <v>158.4</v>
      </c>
      <c r="V199" s="32">
        <v>305.3</v>
      </c>
      <c r="W199" s="32">
        <v>1</v>
      </c>
      <c r="X199" s="32">
        <v>0</v>
      </c>
      <c r="Y199" s="32">
        <v>0</v>
      </c>
      <c r="Z199" s="32">
        <v>103.5</v>
      </c>
      <c r="AA199" s="32">
        <v>8.5</v>
      </c>
      <c r="AB199" s="32">
        <v>0</v>
      </c>
      <c r="AC199" s="32">
        <v>0.7</v>
      </c>
      <c r="AD199" s="32">
        <v>0</v>
      </c>
      <c r="AE199" s="32">
        <v>715.9</v>
      </c>
      <c r="AF199" s="32">
        <v>1021.2</v>
      </c>
      <c r="AG199" s="98">
        <v>862.8</v>
      </c>
      <c r="AH199" s="32">
        <v>1021.2</v>
      </c>
      <c r="AI199" s="32">
        <v>715.7</v>
      </c>
      <c r="AJ199" s="32">
        <v>715.9</v>
      </c>
      <c r="AL199" s="99">
        <v>0.8710570534920112</v>
      </c>
      <c r="AM199" s="32">
        <v>168.81180789082694</v>
      </c>
      <c r="AN199" s="32">
        <v>0.35840778060947687</v>
      </c>
      <c r="AO199" s="101">
        <v>0.0036679409748434167</v>
      </c>
      <c r="AQ199" s="107">
        <v>0.7798620000000003</v>
      </c>
      <c r="AR199" s="32">
        <v>190.41323779999988</v>
      </c>
      <c r="AS199" s="32">
        <v>0.2705152640277206</v>
      </c>
      <c r="AT199" s="101">
        <v>0.006078410997659832</v>
      </c>
      <c r="AW199" s="149">
        <f t="shared" si="43"/>
        <v>0</v>
      </c>
      <c r="AX199" s="149">
        <f t="shared" si="44"/>
        <v>0.07147297409023277</v>
      </c>
      <c r="AY199" s="149">
        <f t="shared" si="45"/>
        <v>0.01821796335481582</v>
      </c>
      <c r="AZ199" s="214">
        <f t="shared" si="46"/>
        <v>0.00011386227096759888</v>
      </c>
      <c r="BA199" s="214">
        <f t="shared" si="47"/>
        <v>0</v>
      </c>
      <c r="BB199" s="214">
        <f t="shared" si="48"/>
        <v>0.04966021618058277</v>
      </c>
      <c r="BC199" s="214">
        <f t="shared" si="49"/>
        <v>0.016835350064494978</v>
      </c>
      <c r="BD199" s="214">
        <f t="shared" si="50"/>
        <v>0</v>
      </c>
      <c r="BE199" s="214">
        <f t="shared" si="51"/>
        <v>0.00011386227096759888</v>
      </c>
      <c r="BF199" s="149">
        <f t="shared" si="52"/>
        <v>0.15641422823206153</v>
      </c>
      <c r="BH199" s="214">
        <f t="shared" si="53"/>
        <v>0</v>
      </c>
      <c r="BI199" s="217">
        <f t="shared" si="54"/>
        <v>0.13103378583209344</v>
      </c>
      <c r="BJ199" s="217">
        <f t="shared" si="55"/>
        <v>0.048581235612842194</v>
      </c>
      <c r="BK199" s="212">
        <f t="shared" si="56"/>
        <v>0.00011386227096759888</v>
      </c>
      <c r="BL199" s="217">
        <f t="shared" si="57"/>
        <v>0</v>
      </c>
      <c r="BM199" s="217">
        <f t="shared" si="58"/>
        <v>0.04966021618058277</v>
      </c>
      <c r="BN199" s="217">
        <f t="shared" si="59"/>
        <v>0.04489426683865328</v>
      </c>
      <c r="BO199" s="217">
        <f t="shared" si="60"/>
        <v>0</v>
      </c>
      <c r="BP199" s="212">
        <f t="shared" si="61"/>
        <v>0.00011386227096759888</v>
      </c>
      <c r="BQ199" s="214">
        <f t="shared" si="62"/>
        <v>0.2743972290061069</v>
      </c>
      <c r="BR199" s="240"/>
    </row>
    <row r="200" spans="1:70" ht="15">
      <c r="A200" s="32">
        <v>91027</v>
      </c>
      <c r="B200" s="32" t="s">
        <v>540</v>
      </c>
      <c r="C200" s="32" t="s">
        <v>541</v>
      </c>
      <c r="D200" s="48">
        <v>9</v>
      </c>
      <c r="E200" s="48">
        <v>0</v>
      </c>
      <c r="F200" s="32" t="s">
        <v>9</v>
      </c>
      <c r="H200" s="49">
        <v>0.001466</v>
      </c>
      <c r="I200" s="50">
        <v>0.0008775614634342401</v>
      </c>
      <c r="J200" s="90">
        <v>0.5986094566400001</v>
      </c>
      <c r="K200" s="32">
        <v>80</v>
      </c>
      <c r="L200" s="32">
        <v>0</v>
      </c>
      <c r="M200" s="32">
        <v>413.2</v>
      </c>
      <c r="N200" s="32">
        <v>1</v>
      </c>
      <c r="O200" s="32">
        <f aca="true" t="shared" si="63" ref="O200:O263">N200*I200</f>
        <v>0.0008775614634342401</v>
      </c>
      <c r="P200" s="32">
        <v>70.7</v>
      </c>
      <c r="Q200" s="32">
        <v>28.2</v>
      </c>
      <c r="R200" s="32">
        <v>0</v>
      </c>
      <c r="S200" s="32">
        <v>36.1</v>
      </c>
      <c r="T200" s="32">
        <v>0</v>
      </c>
      <c r="U200" s="32">
        <v>121.3</v>
      </c>
      <c r="V200" s="32">
        <v>227.2</v>
      </c>
      <c r="W200" s="32">
        <v>1</v>
      </c>
      <c r="X200" s="32">
        <v>0</v>
      </c>
      <c r="Y200" s="32">
        <v>0</v>
      </c>
      <c r="Z200" s="32">
        <v>51.6</v>
      </c>
      <c r="AA200" s="32">
        <v>19</v>
      </c>
      <c r="AB200" s="32">
        <v>0</v>
      </c>
      <c r="AC200" s="32">
        <v>28.2</v>
      </c>
      <c r="AD200" s="32">
        <v>0</v>
      </c>
      <c r="AE200" s="32">
        <v>548.4</v>
      </c>
      <c r="AF200" s="32">
        <v>775.6</v>
      </c>
      <c r="AG200" s="98">
        <v>654.3</v>
      </c>
      <c r="AH200" s="32">
        <v>775.6</v>
      </c>
      <c r="AI200" s="32">
        <v>548.2</v>
      </c>
      <c r="AJ200" s="32">
        <v>548.4</v>
      </c>
      <c r="AL200" s="99">
        <v>0.8282842336484437</v>
      </c>
      <c r="AM200" s="32">
        <v>136.81987771656713</v>
      </c>
      <c r="AN200" s="32">
        <v>0.29048506338708246</v>
      </c>
      <c r="AO200" s="101">
        <v>0.0009442033495625976</v>
      </c>
      <c r="AQ200" s="107">
        <v>0.7128680000000001</v>
      </c>
      <c r="AR200" s="32">
        <v>140.44508079999997</v>
      </c>
      <c r="AS200" s="32">
        <v>0.19952676900495708</v>
      </c>
      <c r="AT200" s="101">
        <v>0.0015049650757299102</v>
      </c>
      <c r="AW200" s="149">
        <f aca="true" t="shared" si="64" ref="AW200:AW263">$I200*0.76*L200*0.06</f>
        <v>0</v>
      </c>
      <c r="AX200" s="149">
        <f aca="true" t="shared" si="65" ref="AX200:AX263">$I200*0.76*M200*0.06</f>
        <v>0.016534942889110876</v>
      </c>
      <c r="AY200" s="149">
        <f aca="true" t="shared" si="66" ref="AY200:AY263">$I200*0.76*P200*0.06</f>
        <v>0.0028291879531949153</v>
      </c>
      <c r="AZ200" s="214">
        <f aca="true" t="shared" si="67" ref="AZ200:AZ263">$I200*0.76*Q200*0.06</f>
        <v>0.0011284738370593579</v>
      </c>
      <c r="BA200" s="214">
        <f aca="true" t="shared" si="68" ref="BA200:BA263">$I200*0.76*R200*0.06</f>
        <v>0</v>
      </c>
      <c r="BB200" s="214">
        <f aca="true" t="shared" si="69" ref="BB200:BB263">$I200*0.76*V200*0.06</f>
        <v>0.009091817580847025</v>
      </c>
      <c r="BC200" s="214">
        <f aca="true" t="shared" si="70" ref="BC200:BC263">$I200*0.76*Z200*0.06</f>
        <v>0.002064867021002229</v>
      </c>
      <c r="BD200" s="214">
        <f aca="true" t="shared" si="71" ref="BD200:BD263">$I200*0.76*AB200*0.06</f>
        <v>0</v>
      </c>
      <c r="BE200" s="214">
        <f aca="true" t="shared" si="72" ref="BE200:BE263">$I200*0.76*AC200*0.06</f>
        <v>0.0011284738370593579</v>
      </c>
      <c r="BF200" s="149">
        <f aca="true" t="shared" si="73" ref="BF200:BF263">SUM(AW200:BE200)</f>
        <v>0.03277776311827376</v>
      </c>
      <c r="BH200" s="214">
        <f aca="true" t="shared" si="74" ref="BH200:BH263">$I200*0.76*L200*BH$1</f>
        <v>0</v>
      </c>
      <c r="BI200" s="217">
        <f aca="true" t="shared" si="75" ref="BI200:BI263">$I200*0.76*M200*BI$1</f>
        <v>0.03031406196336994</v>
      </c>
      <c r="BJ200" s="217">
        <f aca="true" t="shared" si="76" ref="BJ200:BJ263">$I200*0.76*P200*BJ$1</f>
        <v>0.007544501208519775</v>
      </c>
      <c r="BK200" s="212">
        <f aca="true" t="shared" si="77" ref="BK200:BK263">AZ200</f>
        <v>0.0011284738370593579</v>
      </c>
      <c r="BL200" s="217">
        <f aca="true" t="shared" si="78" ref="BL200:BL263">$I200*0.76*R200*BL$1</f>
        <v>0</v>
      </c>
      <c r="BM200" s="217">
        <f aca="true" t="shared" si="79" ref="BM200:BM263">$I200*0.76*V200*BM$1</f>
        <v>0.009091817580847025</v>
      </c>
      <c r="BN200" s="217">
        <f aca="true" t="shared" si="80" ref="BN200:BN263">$I200*0.76*Z200*BN$1</f>
        <v>0.005506312056005946</v>
      </c>
      <c r="BO200" s="217">
        <f aca="true" t="shared" si="81" ref="BO200:BO263">$I200*0.76*AB200*BO$1</f>
        <v>0</v>
      </c>
      <c r="BP200" s="212">
        <f aca="true" t="shared" si="82" ref="BP200:BP263">BE200</f>
        <v>0.0011284738370593579</v>
      </c>
      <c r="BQ200" s="214">
        <f aca="true" t="shared" si="83" ref="BQ200:BQ263">SUM(BH200:BP200)</f>
        <v>0.0547136404828614</v>
      </c>
      <c r="BR200" s="240"/>
    </row>
    <row r="201" spans="1:70" ht="15">
      <c r="A201" s="32">
        <v>91029</v>
      </c>
      <c r="B201" s="32" t="s">
        <v>540</v>
      </c>
      <c r="C201" s="32" t="s">
        <v>541</v>
      </c>
      <c r="D201" s="48">
        <v>9</v>
      </c>
      <c r="E201" s="48">
        <v>0</v>
      </c>
      <c r="F201" s="32" t="s">
        <v>9</v>
      </c>
      <c r="H201" s="49">
        <v>0.003205</v>
      </c>
      <c r="I201" s="50">
        <v>0.0035016957549002</v>
      </c>
      <c r="J201" s="90">
        <v>1.0925727784400001</v>
      </c>
      <c r="K201" s="32">
        <v>80</v>
      </c>
      <c r="L201" s="32">
        <v>0</v>
      </c>
      <c r="M201" s="32">
        <v>0</v>
      </c>
      <c r="N201" s="32">
        <v>0</v>
      </c>
      <c r="O201" s="32">
        <f t="shared" si="63"/>
        <v>0</v>
      </c>
      <c r="P201" s="32">
        <v>13</v>
      </c>
      <c r="Q201" s="32">
        <v>0</v>
      </c>
      <c r="R201" s="32">
        <v>0</v>
      </c>
      <c r="S201" s="32">
        <v>7.2</v>
      </c>
      <c r="T201" s="32">
        <v>0</v>
      </c>
      <c r="U201" s="32">
        <v>4.4</v>
      </c>
      <c r="V201" s="32">
        <v>0</v>
      </c>
      <c r="W201" s="32">
        <v>0</v>
      </c>
      <c r="X201" s="32">
        <v>0</v>
      </c>
      <c r="Y201" s="32">
        <v>0</v>
      </c>
      <c r="Z201" s="32">
        <v>9.5</v>
      </c>
      <c r="AA201" s="32">
        <v>3.5</v>
      </c>
      <c r="AB201" s="32">
        <v>0</v>
      </c>
      <c r="AC201" s="32">
        <v>0</v>
      </c>
      <c r="AD201" s="32">
        <v>0</v>
      </c>
      <c r="AE201" s="32">
        <v>20.2</v>
      </c>
      <c r="AF201" s="32">
        <v>20.2</v>
      </c>
      <c r="AG201" s="98">
        <v>15.8</v>
      </c>
      <c r="AH201" s="32">
        <v>20.2</v>
      </c>
      <c r="AI201" s="32">
        <v>20.2</v>
      </c>
      <c r="AJ201" s="32">
        <v>20.2</v>
      </c>
      <c r="AL201" s="99">
        <v>0.08483474979880183</v>
      </c>
      <c r="AM201" s="32">
        <v>-0.24724001714898486</v>
      </c>
      <c r="AN201" s="32">
        <v>-0.0005249203058208098</v>
      </c>
      <c r="AO201" s="101">
        <v>0.0005859566439580207</v>
      </c>
      <c r="AQ201" s="107">
        <v>0.08234300000000001</v>
      </c>
      <c r="AR201" s="32">
        <v>-0.17568389999999995</v>
      </c>
      <c r="AS201" s="32">
        <v>-0.00024958966688984937</v>
      </c>
      <c r="AT201" s="101">
        <v>0.0005193770474154675</v>
      </c>
      <c r="AW201" s="149">
        <f t="shared" si="64"/>
        <v>0</v>
      </c>
      <c r="AX201" s="149">
        <f t="shared" si="65"/>
        <v>0</v>
      </c>
      <c r="AY201" s="149">
        <f t="shared" si="66"/>
        <v>0.0020758052435048383</v>
      </c>
      <c r="AZ201" s="214">
        <f t="shared" si="67"/>
        <v>0</v>
      </c>
      <c r="BA201" s="214">
        <f t="shared" si="68"/>
        <v>0</v>
      </c>
      <c r="BB201" s="214">
        <f t="shared" si="69"/>
        <v>0</v>
      </c>
      <c r="BC201" s="214">
        <f t="shared" si="70"/>
        <v>0.0015169346010227667</v>
      </c>
      <c r="BD201" s="214">
        <f t="shared" si="71"/>
        <v>0</v>
      </c>
      <c r="BE201" s="214">
        <f t="shared" si="72"/>
        <v>0</v>
      </c>
      <c r="BF201" s="149">
        <f t="shared" si="73"/>
        <v>0.003592739844527605</v>
      </c>
      <c r="BH201" s="214">
        <f t="shared" si="74"/>
        <v>0</v>
      </c>
      <c r="BI201" s="217">
        <f t="shared" si="75"/>
        <v>0</v>
      </c>
      <c r="BJ201" s="217">
        <f t="shared" si="76"/>
        <v>0.005535480649346236</v>
      </c>
      <c r="BK201" s="212">
        <f t="shared" si="77"/>
        <v>0</v>
      </c>
      <c r="BL201" s="217">
        <f t="shared" si="78"/>
        <v>0</v>
      </c>
      <c r="BM201" s="217">
        <f t="shared" si="79"/>
        <v>0</v>
      </c>
      <c r="BN201" s="217">
        <f t="shared" si="80"/>
        <v>0.004045158936060711</v>
      </c>
      <c r="BO201" s="217">
        <f t="shared" si="81"/>
        <v>0</v>
      </c>
      <c r="BP201" s="212">
        <f t="shared" si="82"/>
        <v>0</v>
      </c>
      <c r="BQ201" s="214">
        <f t="shared" si="83"/>
        <v>0.009580639585406947</v>
      </c>
      <c r="BR201" s="240"/>
    </row>
    <row r="202" spans="1:70" ht="15">
      <c r="A202" s="32">
        <v>91031</v>
      </c>
      <c r="B202" s="32" t="s">
        <v>540</v>
      </c>
      <c r="C202" s="32" t="s">
        <v>541</v>
      </c>
      <c r="D202" s="48">
        <v>9</v>
      </c>
      <c r="E202" s="48">
        <v>0</v>
      </c>
      <c r="F202" s="32" t="s">
        <v>9</v>
      </c>
      <c r="H202" s="49">
        <v>0.001466</v>
      </c>
      <c r="I202" s="50">
        <v>0.0008775614634342401</v>
      </c>
      <c r="J202" s="90">
        <v>0.5986094566400001</v>
      </c>
      <c r="K202" s="32">
        <v>80</v>
      </c>
      <c r="L202" s="32">
        <v>0</v>
      </c>
      <c r="M202" s="32">
        <v>8.4</v>
      </c>
      <c r="N202" s="32">
        <v>1</v>
      </c>
      <c r="O202" s="32">
        <f t="shared" si="63"/>
        <v>0.0008775614634342401</v>
      </c>
      <c r="P202" s="32">
        <v>46.1</v>
      </c>
      <c r="Q202" s="32">
        <v>0.5</v>
      </c>
      <c r="R202" s="32">
        <v>0</v>
      </c>
      <c r="S202" s="32">
        <v>9.8</v>
      </c>
      <c r="T202" s="32">
        <v>0</v>
      </c>
      <c r="U202" s="32">
        <v>38.4</v>
      </c>
      <c r="V202" s="32">
        <v>296.1</v>
      </c>
      <c r="W202" s="32">
        <v>1</v>
      </c>
      <c r="X202" s="32">
        <v>0</v>
      </c>
      <c r="Y202" s="32">
        <v>0</v>
      </c>
      <c r="Z202" s="32">
        <v>40.6</v>
      </c>
      <c r="AA202" s="32">
        <v>5.5</v>
      </c>
      <c r="AB202" s="32">
        <v>0</v>
      </c>
      <c r="AC202" s="32">
        <v>0</v>
      </c>
      <c r="AD202" s="32">
        <v>0</v>
      </c>
      <c r="AE202" s="32">
        <v>65</v>
      </c>
      <c r="AF202" s="32">
        <v>361.2</v>
      </c>
      <c r="AG202" s="98">
        <v>322.8</v>
      </c>
      <c r="AH202" s="32">
        <v>361.2</v>
      </c>
      <c r="AI202" s="32">
        <v>64.8</v>
      </c>
      <c r="AJ202" s="32">
        <v>65</v>
      </c>
      <c r="AL202" s="177">
        <v>0.6973298459386394</v>
      </c>
      <c r="AM202" s="32">
        <v>77.66208052437972</v>
      </c>
      <c r="AN202" s="32">
        <v>0.164885941724281</v>
      </c>
      <c r="AO202" s="101">
        <v>0.0009342621819444188</v>
      </c>
      <c r="AQ202" s="107">
        <v>0.5355300000000002</v>
      </c>
      <c r="AR202" s="32">
        <v>55.77465719999999</v>
      </c>
      <c r="AS202" s="32">
        <v>0.07923764278595558</v>
      </c>
      <c r="AT202" s="101">
        <v>0.0013366856249337894</v>
      </c>
      <c r="AW202" s="149">
        <f t="shared" si="64"/>
        <v>0</v>
      </c>
      <c r="AX202" s="149">
        <f t="shared" si="65"/>
        <v>0.0003361411429538513</v>
      </c>
      <c r="AY202" s="149">
        <f t="shared" si="66"/>
        <v>0.0018447746059729222</v>
      </c>
      <c r="AZ202" s="214">
        <f t="shared" si="67"/>
        <v>2.0008401366300674E-05</v>
      </c>
      <c r="BA202" s="214">
        <f t="shared" si="68"/>
        <v>0</v>
      </c>
      <c r="BB202" s="214">
        <f t="shared" si="69"/>
        <v>0.011848975289123261</v>
      </c>
      <c r="BC202" s="214">
        <f t="shared" si="70"/>
        <v>0.0016246821909436148</v>
      </c>
      <c r="BD202" s="214">
        <f t="shared" si="71"/>
        <v>0</v>
      </c>
      <c r="BE202" s="214">
        <f t="shared" si="72"/>
        <v>0</v>
      </c>
      <c r="BF202" s="149">
        <f t="shared" si="73"/>
        <v>0.015674581630359948</v>
      </c>
      <c r="BH202" s="214">
        <f t="shared" si="74"/>
        <v>0</v>
      </c>
      <c r="BI202" s="217">
        <f t="shared" si="75"/>
        <v>0.0006162587620820608</v>
      </c>
      <c r="BJ202" s="217">
        <f t="shared" si="76"/>
        <v>0.0049193989492611265</v>
      </c>
      <c r="BK202" s="212">
        <f t="shared" si="77"/>
        <v>2.0008401366300674E-05</v>
      </c>
      <c r="BL202" s="217">
        <f t="shared" si="78"/>
        <v>0</v>
      </c>
      <c r="BM202" s="217">
        <f t="shared" si="79"/>
        <v>0.011848975289123261</v>
      </c>
      <c r="BN202" s="217">
        <f t="shared" si="80"/>
        <v>0.004332485842516306</v>
      </c>
      <c r="BO202" s="217">
        <f t="shared" si="81"/>
        <v>0</v>
      </c>
      <c r="BP202" s="212">
        <f t="shared" si="82"/>
        <v>0</v>
      </c>
      <c r="BQ202" s="214">
        <f t="shared" si="83"/>
        <v>0.021737127244349057</v>
      </c>
      <c r="BR202" s="240"/>
    </row>
    <row r="203" spans="1:70" ht="15">
      <c r="A203" s="32">
        <v>91033</v>
      </c>
      <c r="B203" s="32" t="s">
        <v>540</v>
      </c>
      <c r="C203" s="32" t="s">
        <v>541</v>
      </c>
      <c r="D203" s="48">
        <v>9</v>
      </c>
      <c r="E203" s="48">
        <v>0</v>
      </c>
      <c r="F203" s="32" t="s">
        <v>9</v>
      </c>
      <c r="H203" s="49">
        <v>0.003205</v>
      </c>
      <c r="I203" s="50">
        <v>0.0009636337689406999</v>
      </c>
      <c r="J203" s="90">
        <v>0.30066576254</v>
      </c>
      <c r="K203" s="32">
        <v>80</v>
      </c>
      <c r="L203" s="32">
        <v>0</v>
      </c>
      <c r="M203" s="32">
        <v>51.5</v>
      </c>
      <c r="N203" s="32">
        <v>1</v>
      </c>
      <c r="O203" s="32">
        <f t="shared" si="63"/>
        <v>0.0009636337689406999</v>
      </c>
      <c r="P203" s="32">
        <v>36.5</v>
      </c>
      <c r="Q203" s="32">
        <v>0</v>
      </c>
      <c r="R203" s="32">
        <v>0</v>
      </c>
      <c r="S203" s="32">
        <v>9.6</v>
      </c>
      <c r="T203" s="32">
        <v>0</v>
      </c>
      <c r="U203" s="32">
        <v>21.5</v>
      </c>
      <c r="V203" s="32">
        <v>0</v>
      </c>
      <c r="W203" s="32">
        <v>0</v>
      </c>
      <c r="X203" s="32">
        <v>0</v>
      </c>
      <c r="Y203" s="32">
        <v>0</v>
      </c>
      <c r="Z203" s="32">
        <v>28.9</v>
      </c>
      <c r="AA203" s="32">
        <v>7.6</v>
      </c>
      <c r="AB203" s="32">
        <v>0</v>
      </c>
      <c r="AC203" s="32">
        <v>0</v>
      </c>
      <c r="AD203" s="32">
        <v>0.9</v>
      </c>
      <c r="AE203" s="32">
        <v>97.6</v>
      </c>
      <c r="AF203" s="32">
        <v>97.6</v>
      </c>
      <c r="AG203" s="98">
        <v>76.1</v>
      </c>
      <c r="AH203" s="32">
        <v>97.6</v>
      </c>
      <c r="AI203" s="32">
        <v>97.6</v>
      </c>
      <c r="AJ203" s="32">
        <v>97.6</v>
      </c>
      <c r="AL203" s="177">
        <v>0.33893707296207937</v>
      </c>
      <c r="AM203" s="32">
        <v>11.20221724178123</v>
      </c>
      <c r="AN203" s="32">
        <v>0.023783655122801367</v>
      </c>
      <c r="AO203" s="101">
        <v>0.0006066063934018434</v>
      </c>
      <c r="AQ203" s="107">
        <v>0.28533899999999995</v>
      </c>
      <c r="AR203" s="32">
        <v>8.506894200000001</v>
      </c>
      <c r="AS203" s="32">
        <v>0.012085529121593911</v>
      </c>
      <c r="AT203" s="101">
        <v>0.0017423932662874598</v>
      </c>
      <c r="AW203" s="149">
        <f t="shared" si="64"/>
        <v>0</v>
      </c>
      <c r="AX203" s="149">
        <f t="shared" si="65"/>
        <v>0.0022629975429803396</v>
      </c>
      <c r="AY203" s="149">
        <f t="shared" si="66"/>
        <v>0.0016038720450249008</v>
      </c>
      <c r="AZ203" s="214">
        <f t="shared" si="67"/>
        <v>0</v>
      </c>
      <c r="BA203" s="214">
        <f t="shared" si="68"/>
        <v>0</v>
      </c>
      <c r="BB203" s="214">
        <f t="shared" si="69"/>
        <v>0</v>
      </c>
      <c r="BC203" s="214">
        <f t="shared" si="70"/>
        <v>0.0012699151260608117</v>
      </c>
      <c r="BD203" s="214">
        <f t="shared" si="71"/>
        <v>0</v>
      </c>
      <c r="BE203" s="214">
        <f t="shared" si="72"/>
        <v>0</v>
      </c>
      <c r="BF203" s="149">
        <f t="shared" si="73"/>
        <v>0.005136784714066052</v>
      </c>
      <c r="BH203" s="214">
        <f t="shared" si="74"/>
        <v>0</v>
      </c>
      <c r="BI203" s="217">
        <f t="shared" si="75"/>
        <v>0.004148828828797289</v>
      </c>
      <c r="BJ203" s="217">
        <f t="shared" si="76"/>
        <v>0.004276992120066402</v>
      </c>
      <c r="BK203" s="212">
        <f t="shared" si="77"/>
        <v>0</v>
      </c>
      <c r="BL203" s="217">
        <f t="shared" si="78"/>
        <v>0</v>
      </c>
      <c r="BM203" s="217">
        <f t="shared" si="79"/>
        <v>0</v>
      </c>
      <c r="BN203" s="217">
        <f t="shared" si="80"/>
        <v>0.003386440336162165</v>
      </c>
      <c r="BO203" s="217">
        <f t="shared" si="81"/>
        <v>0</v>
      </c>
      <c r="BP203" s="212">
        <f t="shared" si="82"/>
        <v>0</v>
      </c>
      <c r="BQ203" s="214">
        <f t="shared" si="83"/>
        <v>0.011812261285025856</v>
      </c>
      <c r="BR203" s="240"/>
    </row>
    <row r="204" spans="1:70" ht="15">
      <c r="A204" s="32">
        <v>91035</v>
      </c>
      <c r="B204" s="32" t="s">
        <v>540</v>
      </c>
      <c r="C204" s="32" t="s">
        <v>541</v>
      </c>
      <c r="D204" s="48">
        <v>9</v>
      </c>
      <c r="E204" s="48">
        <v>0</v>
      </c>
      <c r="F204" s="32" t="s">
        <v>9</v>
      </c>
      <c r="H204" s="49">
        <v>0.003205</v>
      </c>
      <c r="I204" s="50">
        <v>0.0009636337689406999</v>
      </c>
      <c r="J204" s="90">
        <v>0.30066576254</v>
      </c>
      <c r="K204" s="32">
        <v>80</v>
      </c>
      <c r="L204" s="32">
        <v>9.3</v>
      </c>
      <c r="M204" s="32">
        <v>154.5</v>
      </c>
      <c r="N204" s="32">
        <v>1</v>
      </c>
      <c r="O204" s="32">
        <f t="shared" si="63"/>
        <v>0.0009636337689406999</v>
      </c>
      <c r="P204" s="32">
        <v>42.3</v>
      </c>
      <c r="Q204" s="32">
        <v>0</v>
      </c>
      <c r="R204" s="32">
        <v>0</v>
      </c>
      <c r="S204" s="32">
        <v>25.5</v>
      </c>
      <c r="T204" s="32">
        <v>0</v>
      </c>
      <c r="U204" s="32">
        <v>49.2</v>
      </c>
      <c r="V204" s="32">
        <v>0</v>
      </c>
      <c r="W204" s="32">
        <v>0</v>
      </c>
      <c r="X204" s="32">
        <v>1.7</v>
      </c>
      <c r="Y204" s="32">
        <v>0</v>
      </c>
      <c r="Z204" s="32">
        <v>36.1</v>
      </c>
      <c r="AA204" s="32">
        <v>6.2</v>
      </c>
      <c r="AB204" s="32">
        <v>0</v>
      </c>
      <c r="AC204" s="32">
        <v>0</v>
      </c>
      <c r="AD204" s="32">
        <v>4</v>
      </c>
      <c r="AE204" s="32">
        <v>231.7</v>
      </c>
      <c r="AF204" s="32">
        <v>222.4</v>
      </c>
      <c r="AG204" s="98">
        <v>182.5</v>
      </c>
      <c r="AH204" s="32">
        <v>231.7</v>
      </c>
      <c r="AI204" s="32">
        <v>222.3</v>
      </c>
      <c r="AJ204" s="32">
        <v>222.4</v>
      </c>
      <c r="AL204" s="99">
        <v>0.5494018452181129</v>
      </c>
      <c r="AM204" s="32">
        <v>42.780542862406975</v>
      </c>
      <c r="AN204" s="32">
        <v>0.09082824011043042</v>
      </c>
      <c r="AO204" s="101">
        <v>0.000883225233093793</v>
      </c>
      <c r="AQ204" s="107">
        <v>0.42322899999999997</v>
      </c>
      <c r="AR204" s="32">
        <v>28.744260399999995</v>
      </c>
      <c r="AS204" s="32">
        <v>0.04083624269629197</v>
      </c>
      <c r="AT204" s="101">
        <v>0.002443528809364462</v>
      </c>
      <c r="AW204" s="149">
        <f t="shared" si="64"/>
        <v>0.000408657808732372</v>
      </c>
      <c r="AX204" s="149">
        <f t="shared" si="65"/>
        <v>0.006788992628941019</v>
      </c>
      <c r="AY204" s="149">
        <f t="shared" si="66"/>
        <v>0.0018587339042343371</v>
      </c>
      <c r="AZ204" s="214">
        <f t="shared" si="67"/>
        <v>0</v>
      </c>
      <c r="BA204" s="214">
        <f t="shared" si="68"/>
        <v>0</v>
      </c>
      <c r="BB204" s="214">
        <f t="shared" si="69"/>
        <v>0</v>
      </c>
      <c r="BC204" s="214">
        <f t="shared" si="70"/>
        <v>0.0015862953650794224</v>
      </c>
      <c r="BD204" s="214">
        <f t="shared" si="71"/>
        <v>0</v>
      </c>
      <c r="BE204" s="214">
        <f t="shared" si="72"/>
        <v>0</v>
      </c>
      <c r="BF204" s="149">
        <f t="shared" si="73"/>
        <v>0.010642679706987151</v>
      </c>
      <c r="BH204" s="214">
        <f t="shared" si="74"/>
        <v>0.000408657808732372</v>
      </c>
      <c r="BI204" s="217">
        <f t="shared" si="75"/>
        <v>0.01244648648639187</v>
      </c>
      <c r="BJ204" s="217">
        <f t="shared" si="76"/>
        <v>0.004956623744624899</v>
      </c>
      <c r="BK204" s="212">
        <f t="shared" si="77"/>
        <v>0</v>
      </c>
      <c r="BL204" s="217">
        <f t="shared" si="78"/>
        <v>0</v>
      </c>
      <c r="BM204" s="217">
        <f t="shared" si="79"/>
        <v>0</v>
      </c>
      <c r="BN204" s="217">
        <f t="shared" si="80"/>
        <v>0.004230120973545127</v>
      </c>
      <c r="BO204" s="217">
        <f t="shared" si="81"/>
        <v>0</v>
      </c>
      <c r="BP204" s="212">
        <f t="shared" si="82"/>
        <v>0</v>
      </c>
      <c r="BQ204" s="214">
        <f t="shared" si="83"/>
        <v>0.022041889013294267</v>
      </c>
      <c r="BR204" s="240"/>
    </row>
    <row r="205" spans="1:70" ht="15">
      <c r="A205" s="32">
        <v>91037</v>
      </c>
      <c r="B205" s="32" t="s">
        <v>540</v>
      </c>
      <c r="C205" s="32" t="s">
        <v>541</v>
      </c>
      <c r="D205" s="48">
        <v>9</v>
      </c>
      <c r="E205" s="48">
        <v>0</v>
      </c>
      <c r="F205" s="32" t="s">
        <v>9</v>
      </c>
      <c r="H205" s="49">
        <v>0.001466</v>
      </c>
      <c r="I205" s="50">
        <v>0.0008775614634342401</v>
      </c>
      <c r="J205" s="90">
        <v>0.5986094566400001</v>
      </c>
      <c r="K205" s="32">
        <v>80</v>
      </c>
      <c r="L205" s="32">
        <v>0</v>
      </c>
      <c r="M205" s="32">
        <v>655</v>
      </c>
      <c r="N205" s="32">
        <v>1</v>
      </c>
      <c r="O205" s="32">
        <f t="shared" si="63"/>
        <v>0.0008775614634342401</v>
      </c>
      <c r="P205" s="32">
        <v>139.8</v>
      </c>
      <c r="Q205" s="32">
        <v>0</v>
      </c>
      <c r="R205" s="32">
        <v>0</v>
      </c>
      <c r="S205" s="32">
        <v>25.3</v>
      </c>
      <c r="T205" s="32">
        <v>11.6</v>
      </c>
      <c r="U205" s="32">
        <v>75.9</v>
      </c>
      <c r="V205" s="32">
        <v>347.3</v>
      </c>
      <c r="W205" s="32">
        <v>1</v>
      </c>
      <c r="X205" s="32">
        <v>0</v>
      </c>
      <c r="Y205" s="32">
        <v>0</v>
      </c>
      <c r="Z205" s="32">
        <v>125.5</v>
      </c>
      <c r="AA205" s="32">
        <v>14.3</v>
      </c>
      <c r="AB205" s="32">
        <v>0</v>
      </c>
      <c r="AC205" s="32">
        <v>0</v>
      </c>
      <c r="AD205" s="32">
        <v>7.1</v>
      </c>
      <c r="AE205" s="32">
        <v>831.9</v>
      </c>
      <c r="AF205" s="32">
        <v>1179.3</v>
      </c>
      <c r="AG205" s="98">
        <v>1103.4</v>
      </c>
      <c r="AH205" s="32">
        <v>1179.3</v>
      </c>
      <c r="AI205" s="32">
        <v>831.7</v>
      </c>
      <c r="AJ205" s="32">
        <v>831.9</v>
      </c>
      <c r="AL205" s="99">
        <v>0.9087430616619072</v>
      </c>
      <c r="AM205" s="32">
        <v>205.3433955812195</v>
      </c>
      <c r="AN205" s="32">
        <v>0.4359687369776573</v>
      </c>
      <c r="AO205" s="101">
        <v>0.0008308110509593868</v>
      </c>
      <c r="AQ205" s="107">
        <v>0.8466310000000004</v>
      </c>
      <c r="AR205" s="32">
        <v>254.95090999999988</v>
      </c>
      <c r="AS205" s="32">
        <v>0.36220230026862993</v>
      </c>
      <c r="AT205" s="101">
        <v>0.0014215647493107482</v>
      </c>
      <c r="AW205" s="149">
        <f t="shared" si="64"/>
        <v>0</v>
      </c>
      <c r="AX205" s="149">
        <f t="shared" si="65"/>
        <v>0.026211005789853883</v>
      </c>
      <c r="AY205" s="149">
        <f t="shared" si="66"/>
        <v>0.005594349022017669</v>
      </c>
      <c r="AZ205" s="214">
        <f t="shared" si="67"/>
        <v>0</v>
      </c>
      <c r="BA205" s="214">
        <f t="shared" si="68"/>
        <v>0</v>
      </c>
      <c r="BB205" s="214">
        <f t="shared" si="69"/>
        <v>0.013897835589032449</v>
      </c>
      <c r="BC205" s="214">
        <f t="shared" si="70"/>
        <v>0.00502210874294147</v>
      </c>
      <c r="BD205" s="214">
        <f t="shared" si="71"/>
        <v>0</v>
      </c>
      <c r="BE205" s="214">
        <f t="shared" si="72"/>
        <v>0</v>
      </c>
      <c r="BF205" s="149">
        <f t="shared" si="73"/>
        <v>0.050725299143845465</v>
      </c>
      <c r="BH205" s="214">
        <f t="shared" si="74"/>
        <v>0</v>
      </c>
      <c r="BI205" s="217">
        <f t="shared" si="75"/>
        <v>0.04805351061473212</v>
      </c>
      <c r="BJ205" s="217">
        <f t="shared" si="76"/>
        <v>0.014918264058713784</v>
      </c>
      <c r="BK205" s="212">
        <f t="shared" si="77"/>
        <v>0</v>
      </c>
      <c r="BL205" s="217">
        <f t="shared" si="78"/>
        <v>0</v>
      </c>
      <c r="BM205" s="217">
        <f t="shared" si="79"/>
        <v>0.013897835589032449</v>
      </c>
      <c r="BN205" s="217">
        <f t="shared" si="80"/>
        <v>0.013392289981177252</v>
      </c>
      <c r="BO205" s="217">
        <f t="shared" si="81"/>
        <v>0</v>
      </c>
      <c r="BP205" s="212">
        <f t="shared" si="82"/>
        <v>0</v>
      </c>
      <c r="BQ205" s="214">
        <f t="shared" si="83"/>
        <v>0.0902619002436556</v>
      </c>
      <c r="BR205" s="240"/>
    </row>
    <row r="206" spans="1:70" ht="15">
      <c r="A206" s="32">
        <v>91038</v>
      </c>
      <c r="B206" s="32" t="s">
        <v>540</v>
      </c>
      <c r="C206" s="32" t="s">
        <v>541</v>
      </c>
      <c r="D206" s="48">
        <v>9</v>
      </c>
      <c r="E206" s="48">
        <v>0</v>
      </c>
      <c r="F206" s="32" t="s">
        <v>9</v>
      </c>
      <c r="H206" s="49">
        <v>0.001466</v>
      </c>
      <c r="I206" s="50">
        <v>0.0008775614634342401</v>
      </c>
      <c r="J206" s="90">
        <v>0.5986094566400001</v>
      </c>
      <c r="K206" s="32">
        <v>80</v>
      </c>
      <c r="L206" s="32">
        <v>59.5</v>
      </c>
      <c r="M206" s="32">
        <v>306.3</v>
      </c>
      <c r="N206" s="32">
        <v>1</v>
      </c>
      <c r="O206" s="32">
        <f t="shared" si="63"/>
        <v>0.0008775614634342401</v>
      </c>
      <c r="P206" s="32">
        <v>204.9</v>
      </c>
      <c r="Q206" s="32">
        <v>16.2</v>
      </c>
      <c r="R206" s="32">
        <v>0</v>
      </c>
      <c r="S206" s="32">
        <v>30.3</v>
      </c>
      <c r="T206" s="32">
        <v>0</v>
      </c>
      <c r="U206" s="32">
        <v>70.6</v>
      </c>
      <c r="V206" s="32">
        <v>9.4</v>
      </c>
      <c r="W206" s="32">
        <v>1</v>
      </c>
      <c r="X206" s="32">
        <v>28.4</v>
      </c>
      <c r="Y206" s="32">
        <v>0</v>
      </c>
      <c r="Z206" s="32">
        <v>195</v>
      </c>
      <c r="AA206" s="32">
        <v>9.8</v>
      </c>
      <c r="AB206" s="32">
        <v>0</v>
      </c>
      <c r="AC206" s="32">
        <v>16.2</v>
      </c>
      <c r="AD206" s="32">
        <v>2.7</v>
      </c>
      <c r="AE206" s="32">
        <v>617.4</v>
      </c>
      <c r="AF206" s="32">
        <v>567.4</v>
      </c>
      <c r="AG206" s="98">
        <v>556.3</v>
      </c>
      <c r="AH206" s="32">
        <v>626.9</v>
      </c>
      <c r="AI206" s="32">
        <v>557.7</v>
      </c>
      <c r="AJ206" s="32">
        <v>557.9</v>
      </c>
      <c r="AL206" s="99">
        <v>0.805855522355738</v>
      </c>
      <c r="AM206" s="32">
        <v>123.04743148917959</v>
      </c>
      <c r="AN206" s="32">
        <v>0.2612445028623494</v>
      </c>
      <c r="AO206" s="101">
        <v>0.0009559987479193903</v>
      </c>
      <c r="AQ206" s="107">
        <v>0.6669599999999999</v>
      </c>
      <c r="AR206" s="32">
        <v>112.09226549999998</v>
      </c>
      <c r="AS206" s="32">
        <v>0.15924664244745</v>
      </c>
      <c r="AT206" s="101">
        <v>0.0014881649321501164</v>
      </c>
      <c r="AW206" s="149">
        <f t="shared" si="64"/>
        <v>0.0023809997625897803</v>
      </c>
      <c r="AX206" s="149">
        <f t="shared" si="65"/>
        <v>0.012257146676995793</v>
      </c>
      <c r="AY206" s="149">
        <f t="shared" si="66"/>
        <v>0.008199442879910016</v>
      </c>
      <c r="AZ206" s="214">
        <f t="shared" si="67"/>
        <v>0.0006482722042681419</v>
      </c>
      <c r="BA206" s="214">
        <f t="shared" si="68"/>
        <v>0</v>
      </c>
      <c r="BB206" s="214">
        <f t="shared" si="69"/>
        <v>0.0003761579456864527</v>
      </c>
      <c r="BC206" s="214">
        <f t="shared" si="70"/>
        <v>0.007803276532857262</v>
      </c>
      <c r="BD206" s="214">
        <f t="shared" si="71"/>
        <v>0</v>
      </c>
      <c r="BE206" s="214">
        <f t="shared" si="72"/>
        <v>0.0006482722042681419</v>
      </c>
      <c r="BF206" s="149">
        <f t="shared" si="73"/>
        <v>0.032313568206575584</v>
      </c>
      <c r="BH206" s="214">
        <f t="shared" si="74"/>
        <v>0.0023809997625897803</v>
      </c>
      <c r="BI206" s="217">
        <f t="shared" si="75"/>
        <v>0.02247143557449229</v>
      </c>
      <c r="BJ206" s="217">
        <f t="shared" si="76"/>
        <v>0.021865181013093378</v>
      </c>
      <c r="BK206" s="212">
        <f t="shared" si="77"/>
        <v>0.0006482722042681419</v>
      </c>
      <c r="BL206" s="217">
        <f t="shared" si="78"/>
        <v>0</v>
      </c>
      <c r="BM206" s="217">
        <f t="shared" si="79"/>
        <v>0.0003761579456864527</v>
      </c>
      <c r="BN206" s="217">
        <f t="shared" si="80"/>
        <v>0.0208087374209527</v>
      </c>
      <c r="BO206" s="217">
        <f t="shared" si="81"/>
        <v>0</v>
      </c>
      <c r="BP206" s="212">
        <f t="shared" si="82"/>
        <v>0.0006482722042681419</v>
      </c>
      <c r="BQ206" s="214">
        <f t="shared" si="83"/>
        <v>0.06919905612535088</v>
      </c>
      <c r="BR206" s="240"/>
    </row>
    <row r="207" spans="1:70" ht="15">
      <c r="A207" s="32">
        <v>91039</v>
      </c>
      <c r="B207" s="32" t="s">
        <v>540</v>
      </c>
      <c r="C207" s="32" t="s">
        <v>541</v>
      </c>
      <c r="D207" s="48">
        <v>9</v>
      </c>
      <c r="E207" s="48">
        <v>0</v>
      </c>
      <c r="F207" s="32" t="s">
        <v>9</v>
      </c>
      <c r="H207" s="49">
        <v>0.001466</v>
      </c>
      <c r="I207" s="50">
        <v>0.0008775614634342401</v>
      </c>
      <c r="J207" s="90">
        <v>0.5986094566400001</v>
      </c>
      <c r="K207" s="32">
        <v>80</v>
      </c>
      <c r="L207" s="32">
        <v>0</v>
      </c>
      <c r="M207" s="32">
        <v>241.4</v>
      </c>
      <c r="N207" s="32">
        <v>1</v>
      </c>
      <c r="O207" s="32">
        <f t="shared" si="63"/>
        <v>0.0008775614634342401</v>
      </c>
      <c r="P207" s="32">
        <v>78.3</v>
      </c>
      <c r="Q207" s="32">
        <v>2.4</v>
      </c>
      <c r="R207" s="32">
        <v>0</v>
      </c>
      <c r="S207" s="32">
        <v>45.1</v>
      </c>
      <c r="T207" s="32">
        <v>2.7</v>
      </c>
      <c r="U207" s="32">
        <v>81.8</v>
      </c>
      <c r="V207" s="32">
        <v>48.2</v>
      </c>
      <c r="W207" s="32">
        <v>1</v>
      </c>
      <c r="X207" s="32">
        <v>0</v>
      </c>
      <c r="Y207" s="32">
        <v>0</v>
      </c>
      <c r="Z207" s="32">
        <v>69.7</v>
      </c>
      <c r="AA207" s="32">
        <v>8.5</v>
      </c>
      <c r="AB207" s="32">
        <v>0</v>
      </c>
      <c r="AC207" s="32">
        <v>2.4</v>
      </c>
      <c r="AD207" s="32">
        <v>13.6</v>
      </c>
      <c r="AE207" s="32">
        <v>370</v>
      </c>
      <c r="AF207" s="32">
        <v>418.2</v>
      </c>
      <c r="AG207" s="98">
        <v>336.4</v>
      </c>
      <c r="AH207" s="32">
        <v>418.2</v>
      </c>
      <c r="AI207" s="32">
        <v>369.9</v>
      </c>
      <c r="AJ207" s="32">
        <v>370</v>
      </c>
      <c r="AL207" s="99">
        <v>0.6999413468546418</v>
      </c>
      <c r="AM207" s="32">
        <v>78.5258509471761</v>
      </c>
      <c r="AN207" s="32">
        <v>0.1667198302659568</v>
      </c>
      <c r="AO207" s="101">
        <v>0.0009356492238620817</v>
      </c>
      <c r="AQ207" s="107">
        <v>0.5427630000000001</v>
      </c>
      <c r="AR207" s="32">
        <v>58.15881889999999</v>
      </c>
      <c r="AS207" s="32">
        <v>0.08262476092549219</v>
      </c>
      <c r="AT207" s="101">
        <v>0.001348003274768985</v>
      </c>
      <c r="AW207" s="149">
        <f t="shared" si="64"/>
        <v>0</v>
      </c>
      <c r="AX207" s="149">
        <f t="shared" si="65"/>
        <v>0.009660056179649965</v>
      </c>
      <c r="AY207" s="149">
        <f t="shared" si="66"/>
        <v>0.0031333156539626855</v>
      </c>
      <c r="AZ207" s="214">
        <f t="shared" si="67"/>
        <v>9.604032655824322E-05</v>
      </c>
      <c r="BA207" s="214">
        <f t="shared" si="68"/>
        <v>0</v>
      </c>
      <c r="BB207" s="214">
        <f t="shared" si="69"/>
        <v>0.0019288098917113851</v>
      </c>
      <c r="BC207" s="214">
        <f t="shared" si="70"/>
        <v>0.002789171150462314</v>
      </c>
      <c r="BD207" s="214">
        <f t="shared" si="71"/>
        <v>0</v>
      </c>
      <c r="BE207" s="214">
        <f t="shared" si="72"/>
        <v>9.604032655824322E-05</v>
      </c>
      <c r="BF207" s="149">
        <f t="shared" si="73"/>
        <v>0.017703433528902836</v>
      </c>
      <c r="BH207" s="214">
        <f t="shared" si="74"/>
        <v>0</v>
      </c>
      <c r="BI207" s="217">
        <f t="shared" si="75"/>
        <v>0.017710102996024938</v>
      </c>
      <c r="BJ207" s="217">
        <f t="shared" si="76"/>
        <v>0.008355508410567161</v>
      </c>
      <c r="BK207" s="212">
        <f t="shared" si="77"/>
        <v>9.604032655824322E-05</v>
      </c>
      <c r="BL207" s="217">
        <f t="shared" si="78"/>
        <v>0</v>
      </c>
      <c r="BM207" s="217">
        <f t="shared" si="79"/>
        <v>0.0019288098917113851</v>
      </c>
      <c r="BN207" s="217">
        <f t="shared" si="80"/>
        <v>0.007437789734566172</v>
      </c>
      <c r="BO207" s="217">
        <f t="shared" si="81"/>
        <v>0</v>
      </c>
      <c r="BP207" s="212">
        <f t="shared" si="82"/>
        <v>9.604032655824322E-05</v>
      </c>
      <c r="BQ207" s="214">
        <f t="shared" si="83"/>
        <v>0.035624291685986145</v>
      </c>
      <c r="BR207" s="240"/>
    </row>
    <row r="208" spans="1:70" ht="15">
      <c r="A208" s="32">
        <v>92001</v>
      </c>
      <c r="B208" s="32" t="s">
        <v>42</v>
      </c>
      <c r="C208" s="32" t="s">
        <v>541</v>
      </c>
      <c r="D208" s="48">
        <v>9</v>
      </c>
      <c r="E208" s="48">
        <v>0</v>
      </c>
      <c r="F208" s="32" t="s">
        <v>9</v>
      </c>
      <c r="H208" s="49">
        <v>0.003748</v>
      </c>
      <c r="I208" s="50">
        <v>0.004094962773593121</v>
      </c>
      <c r="J208" s="90">
        <v>1.0925727784400001</v>
      </c>
      <c r="K208" s="32">
        <v>80</v>
      </c>
      <c r="L208" s="32">
        <v>13.5</v>
      </c>
      <c r="M208" s="32">
        <v>0</v>
      </c>
      <c r="N208" s="32">
        <v>0</v>
      </c>
      <c r="O208" s="32">
        <f t="shared" si="63"/>
        <v>0</v>
      </c>
      <c r="P208" s="32">
        <v>74.8</v>
      </c>
      <c r="Q208" s="32">
        <v>0</v>
      </c>
      <c r="R208" s="32">
        <v>0</v>
      </c>
      <c r="S208" s="32">
        <v>4.8</v>
      </c>
      <c r="T208" s="32">
        <v>0</v>
      </c>
      <c r="U208" s="32">
        <v>17.6</v>
      </c>
      <c r="V208" s="32">
        <v>0</v>
      </c>
      <c r="W208" s="32">
        <v>0</v>
      </c>
      <c r="X208" s="32">
        <v>0</v>
      </c>
      <c r="Y208" s="32">
        <v>0</v>
      </c>
      <c r="Z208" s="32">
        <v>43</v>
      </c>
      <c r="AA208" s="32">
        <v>31.8</v>
      </c>
      <c r="AB208" s="32">
        <v>0</v>
      </c>
      <c r="AC208" s="32">
        <v>0</v>
      </c>
      <c r="AD208" s="32">
        <v>0</v>
      </c>
      <c r="AE208" s="32">
        <v>93.2</v>
      </c>
      <c r="AF208" s="32">
        <v>79.6</v>
      </c>
      <c r="AG208" s="98">
        <v>75.5</v>
      </c>
      <c r="AH208" s="32">
        <v>93.1</v>
      </c>
      <c r="AI208" s="32">
        <v>79.6</v>
      </c>
      <c r="AJ208" s="32">
        <v>79.7</v>
      </c>
      <c r="AL208" s="99">
        <v>0.33797343919313866</v>
      </c>
      <c r="AM208" s="32">
        <v>11.128884711964844</v>
      </c>
      <c r="AN208" s="32">
        <v>0.02362796133818787</v>
      </c>
      <c r="AO208" s="101">
        <v>0.0025603852914040525</v>
      </c>
      <c r="AQ208" s="107">
        <v>0.28213399999999994</v>
      </c>
      <c r="AR208" s="32">
        <v>8.2629937</v>
      </c>
      <c r="AS208" s="32">
        <v>0.011739025858920053</v>
      </c>
      <c r="AT208" s="101">
        <v>0.0020143399706126965</v>
      </c>
      <c r="AW208" s="149">
        <f t="shared" si="64"/>
        <v>0.0025208590834239247</v>
      </c>
      <c r="AX208" s="149">
        <f t="shared" si="65"/>
        <v>0</v>
      </c>
      <c r="AY208" s="149">
        <f t="shared" si="66"/>
        <v>0.013967426625193303</v>
      </c>
      <c r="AZ208" s="214">
        <f t="shared" si="67"/>
        <v>0</v>
      </c>
      <c r="BA208" s="214">
        <f t="shared" si="68"/>
        <v>0</v>
      </c>
      <c r="BB208" s="214">
        <f t="shared" si="69"/>
        <v>0</v>
      </c>
      <c r="BC208" s="214">
        <f t="shared" si="70"/>
        <v>0.008029403006461391</v>
      </c>
      <c r="BD208" s="214">
        <f t="shared" si="71"/>
        <v>0</v>
      </c>
      <c r="BE208" s="214">
        <f t="shared" si="72"/>
        <v>0</v>
      </c>
      <c r="BF208" s="149">
        <f t="shared" si="73"/>
        <v>0.02451768871507862</v>
      </c>
      <c r="BH208" s="214">
        <f t="shared" si="74"/>
        <v>0.0025208590834239247</v>
      </c>
      <c r="BI208" s="217">
        <f t="shared" si="75"/>
        <v>0</v>
      </c>
      <c r="BJ208" s="217">
        <f t="shared" si="76"/>
        <v>0.03724647100051547</v>
      </c>
      <c r="BK208" s="212">
        <f t="shared" si="77"/>
        <v>0</v>
      </c>
      <c r="BL208" s="217">
        <f t="shared" si="78"/>
        <v>0</v>
      </c>
      <c r="BM208" s="217">
        <f t="shared" si="79"/>
        <v>0</v>
      </c>
      <c r="BN208" s="217">
        <f t="shared" si="80"/>
        <v>0.021411741350563708</v>
      </c>
      <c r="BO208" s="217">
        <f t="shared" si="81"/>
        <v>0</v>
      </c>
      <c r="BP208" s="212">
        <f t="shared" si="82"/>
        <v>0</v>
      </c>
      <c r="BQ208" s="214">
        <f t="shared" si="83"/>
        <v>0.06117907143450311</v>
      </c>
      <c r="BR208" s="240"/>
    </row>
    <row r="209" spans="1:70" ht="15">
      <c r="A209" s="32">
        <v>92002</v>
      </c>
      <c r="B209" s="32" t="s">
        <v>42</v>
      </c>
      <c r="C209" s="32" t="s">
        <v>541</v>
      </c>
      <c r="D209" s="48">
        <v>9</v>
      </c>
      <c r="E209" s="48">
        <v>0</v>
      </c>
      <c r="F209" s="32" t="s">
        <v>9</v>
      </c>
      <c r="H209" s="49">
        <v>0.00438</v>
      </c>
      <c r="I209" s="50">
        <v>0.0047854687695672</v>
      </c>
      <c r="J209" s="90">
        <v>1.09257277844</v>
      </c>
      <c r="K209" s="32">
        <v>80</v>
      </c>
      <c r="L209" s="32">
        <v>0</v>
      </c>
      <c r="M209" s="32">
        <v>0</v>
      </c>
      <c r="N209" s="32">
        <v>0</v>
      </c>
      <c r="O209" s="32">
        <f t="shared" si="63"/>
        <v>0</v>
      </c>
      <c r="P209" s="32">
        <v>53.9</v>
      </c>
      <c r="Q209" s="32">
        <v>0</v>
      </c>
      <c r="R209" s="32">
        <v>0</v>
      </c>
      <c r="S209" s="32">
        <v>0</v>
      </c>
      <c r="T209" s="32">
        <v>0</v>
      </c>
      <c r="U209" s="32">
        <v>11.9</v>
      </c>
      <c r="V209" s="32">
        <v>0</v>
      </c>
      <c r="W209" s="32">
        <v>0</v>
      </c>
      <c r="X209" s="32">
        <v>0</v>
      </c>
      <c r="Y209" s="32">
        <v>0</v>
      </c>
      <c r="Z209" s="32">
        <v>38.8</v>
      </c>
      <c r="AA209" s="32">
        <v>15</v>
      </c>
      <c r="AB209" s="32">
        <v>0</v>
      </c>
      <c r="AC209" s="32">
        <v>0</v>
      </c>
      <c r="AD209" s="32">
        <v>0</v>
      </c>
      <c r="AE209" s="32">
        <v>53.9</v>
      </c>
      <c r="AF209" s="32">
        <v>53.9</v>
      </c>
      <c r="AG209" s="98">
        <v>42</v>
      </c>
      <c r="AH209" s="32">
        <v>53.9</v>
      </c>
      <c r="AI209" s="32">
        <v>53.9</v>
      </c>
      <c r="AJ209" s="32">
        <v>53.9</v>
      </c>
      <c r="AL209" s="107">
        <v>0.1910123246528383</v>
      </c>
      <c r="AM209" s="32">
        <v>2.4666871912677037</v>
      </c>
      <c r="AN209" s="32">
        <v>0.005237073713776167</v>
      </c>
      <c r="AO209" s="101">
        <v>0.0017571846922712104</v>
      </c>
      <c r="AQ209" s="107">
        <v>0.18218399999999998</v>
      </c>
      <c r="AR209" s="32">
        <v>2.4381729</v>
      </c>
      <c r="AS209" s="32">
        <v>0.003463850483344565</v>
      </c>
      <c r="AT209" s="101">
        <v>0.0015475488109948127</v>
      </c>
      <c r="AW209" s="149">
        <f t="shared" si="64"/>
        <v>0</v>
      </c>
      <c r="AX209" s="149">
        <f t="shared" si="65"/>
        <v>0</v>
      </c>
      <c r="AY209" s="149">
        <f t="shared" si="66"/>
        <v>0.011761916560593047</v>
      </c>
      <c r="AZ209" s="214">
        <f t="shared" si="67"/>
        <v>0</v>
      </c>
      <c r="BA209" s="214">
        <f t="shared" si="68"/>
        <v>0</v>
      </c>
      <c r="BB209" s="214">
        <f t="shared" si="69"/>
        <v>0</v>
      </c>
      <c r="BC209" s="214">
        <f t="shared" si="70"/>
        <v>0.008466834184619855</v>
      </c>
      <c r="BD209" s="214">
        <f t="shared" si="71"/>
        <v>0</v>
      </c>
      <c r="BE209" s="214">
        <f t="shared" si="72"/>
        <v>0</v>
      </c>
      <c r="BF209" s="149">
        <f t="shared" si="73"/>
        <v>0.020228750745212902</v>
      </c>
      <c r="BH209" s="214">
        <f t="shared" si="74"/>
        <v>0</v>
      </c>
      <c r="BI209" s="217">
        <f t="shared" si="75"/>
        <v>0</v>
      </c>
      <c r="BJ209" s="217">
        <f t="shared" si="76"/>
        <v>0.031365110828248124</v>
      </c>
      <c r="BK209" s="212">
        <f t="shared" si="77"/>
        <v>0</v>
      </c>
      <c r="BL209" s="217">
        <f t="shared" si="78"/>
        <v>0</v>
      </c>
      <c r="BM209" s="217">
        <f t="shared" si="79"/>
        <v>0</v>
      </c>
      <c r="BN209" s="217">
        <f t="shared" si="80"/>
        <v>0.022578224492319613</v>
      </c>
      <c r="BO209" s="217">
        <f t="shared" si="81"/>
        <v>0</v>
      </c>
      <c r="BP209" s="212">
        <f t="shared" si="82"/>
        <v>0</v>
      </c>
      <c r="BQ209" s="214">
        <f t="shared" si="83"/>
        <v>0.053943335320567734</v>
      </c>
      <c r="BR209" s="240"/>
    </row>
    <row r="210" spans="1:70" ht="15">
      <c r="A210" s="32">
        <v>92004</v>
      </c>
      <c r="B210" s="32" t="s">
        <v>42</v>
      </c>
      <c r="C210" s="32" t="s">
        <v>541</v>
      </c>
      <c r="D210" s="48">
        <v>9</v>
      </c>
      <c r="E210" s="48">
        <v>0</v>
      </c>
      <c r="F210" s="32" t="s">
        <v>9</v>
      </c>
      <c r="H210" s="49">
        <v>0.003906</v>
      </c>
      <c r="I210" s="50">
        <v>0.00426758927258664</v>
      </c>
      <c r="J210" s="90">
        <v>1.0925727784400001</v>
      </c>
      <c r="K210" s="32">
        <v>80</v>
      </c>
      <c r="L210" s="32">
        <v>0</v>
      </c>
      <c r="M210" s="32">
        <v>0</v>
      </c>
      <c r="N210" s="32">
        <v>0</v>
      </c>
      <c r="O210" s="32">
        <f t="shared" si="63"/>
        <v>0</v>
      </c>
      <c r="P210" s="32">
        <v>25.3</v>
      </c>
      <c r="Q210" s="32">
        <v>8.4</v>
      </c>
      <c r="R210" s="32">
        <v>0</v>
      </c>
      <c r="S210" s="32">
        <v>8.3</v>
      </c>
      <c r="T210" s="32">
        <v>0</v>
      </c>
      <c r="U210" s="32">
        <v>9.3</v>
      </c>
      <c r="V210" s="32">
        <v>0</v>
      </c>
      <c r="W210" s="32">
        <v>0</v>
      </c>
      <c r="X210" s="32">
        <v>0</v>
      </c>
      <c r="Y210" s="32">
        <v>0</v>
      </c>
      <c r="Z210" s="32">
        <v>20.2</v>
      </c>
      <c r="AA210" s="32">
        <v>5</v>
      </c>
      <c r="AB210" s="32">
        <v>0</v>
      </c>
      <c r="AC210" s="32">
        <v>8.4</v>
      </c>
      <c r="AD210" s="32">
        <v>0</v>
      </c>
      <c r="AE210" s="32">
        <v>42.1</v>
      </c>
      <c r="AF210" s="32">
        <v>42.1</v>
      </c>
      <c r="AG210" s="98">
        <v>32.8</v>
      </c>
      <c r="AH210" s="32">
        <v>42.1</v>
      </c>
      <c r="AI210" s="32">
        <v>42</v>
      </c>
      <c r="AJ210" s="32">
        <v>42.1</v>
      </c>
      <c r="AL210" s="107">
        <v>0.17338567984355624</v>
      </c>
      <c r="AM210" s="32">
        <v>1.793026613329244</v>
      </c>
      <c r="AN210" s="32">
        <v>0.003806811247899568</v>
      </c>
      <c r="AO210" s="101">
        <v>0.0014304418784817931</v>
      </c>
      <c r="AQ210" s="107">
        <v>0.160522</v>
      </c>
      <c r="AR210" s="32">
        <v>1.5960141</v>
      </c>
      <c r="AS210" s="32">
        <v>0.002267416806949885</v>
      </c>
      <c r="AT210" s="101">
        <v>0.001221738907919514</v>
      </c>
      <c r="AW210" s="149">
        <f t="shared" si="64"/>
        <v>0</v>
      </c>
      <c r="AX210" s="149">
        <f t="shared" si="65"/>
        <v>0</v>
      </c>
      <c r="AY210" s="149">
        <f t="shared" si="66"/>
        <v>0.004923432391997756</v>
      </c>
      <c r="AZ210" s="214">
        <f t="shared" si="67"/>
        <v>0.0016346573949715868</v>
      </c>
      <c r="BA210" s="214">
        <f t="shared" si="68"/>
        <v>0</v>
      </c>
      <c r="BB210" s="214">
        <f t="shared" si="69"/>
        <v>0</v>
      </c>
      <c r="BC210" s="214">
        <f t="shared" si="70"/>
        <v>0.003930961830765006</v>
      </c>
      <c r="BD210" s="214">
        <f t="shared" si="71"/>
        <v>0</v>
      </c>
      <c r="BE210" s="214">
        <f t="shared" si="72"/>
        <v>0.0016346573949715868</v>
      </c>
      <c r="BF210" s="149">
        <f t="shared" si="73"/>
        <v>0.012123709012705935</v>
      </c>
      <c r="BH210" s="214">
        <f t="shared" si="74"/>
        <v>0</v>
      </c>
      <c r="BI210" s="217">
        <f t="shared" si="75"/>
        <v>0</v>
      </c>
      <c r="BJ210" s="217">
        <f t="shared" si="76"/>
        <v>0.013129153045327349</v>
      </c>
      <c r="BK210" s="212">
        <f t="shared" si="77"/>
        <v>0.0016346573949715868</v>
      </c>
      <c r="BL210" s="217">
        <f t="shared" si="78"/>
        <v>0</v>
      </c>
      <c r="BM210" s="217">
        <f t="shared" si="79"/>
        <v>0</v>
      </c>
      <c r="BN210" s="217">
        <f t="shared" si="80"/>
        <v>0.010482564882040015</v>
      </c>
      <c r="BO210" s="217">
        <f t="shared" si="81"/>
        <v>0</v>
      </c>
      <c r="BP210" s="212">
        <f t="shared" si="82"/>
        <v>0.0016346573949715868</v>
      </c>
      <c r="BQ210" s="214">
        <f t="shared" si="83"/>
        <v>0.026881032717310537</v>
      </c>
      <c r="BR210" s="240"/>
    </row>
    <row r="211" spans="1:70" ht="15">
      <c r="A211" s="32">
        <v>92006</v>
      </c>
      <c r="B211" s="32" t="s">
        <v>42</v>
      </c>
      <c r="C211" s="32" t="s">
        <v>541</v>
      </c>
      <c r="D211" s="48">
        <v>9</v>
      </c>
      <c r="E211" s="48">
        <v>0</v>
      </c>
      <c r="F211" s="32" t="s">
        <v>9</v>
      </c>
      <c r="H211" s="49">
        <v>0.003748</v>
      </c>
      <c r="I211" s="50">
        <v>0.00224358824348672</v>
      </c>
      <c r="J211" s="90">
        <v>0.59860945664</v>
      </c>
      <c r="K211" s="32">
        <v>80</v>
      </c>
      <c r="L211" s="32">
        <v>0</v>
      </c>
      <c r="M211" s="32">
        <v>14</v>
      </c>
      <c r="N211" s="32">
        <v>1</v>
      </c>
      <c r="O211" s="32">
        <f t="shared" si="63"/>
        <v>0.00224358824348672</v>
      </c>
      <c r="P211" s="32">
        <v>76.3</v>
      </c>
      <c r="Q211" s="32">
        <v>0</v>
      </c>
      <c r="R211" s="32">
        <v>0</v>
      </c>
      <c r="S211" s="32">
        <v>24.4</v>
      </c>
      <c r="T211" s="32">
        <v>0</v>
      </c>
      <c r="U211" s="32">
        <v>25.4</v>
      </c>
      <c r="V211" s="32">
        <v>181.8</v>
      </c>
      <c r="W211" s="32">
        <v>1</v>
      </c>
      <c r="X211" s="32">
        <v>0</v>
      </c>
      <c r="Y211" s="32">
        <v>0</v>
      </c>
      <c r="Z211" s="32">
        <v>56</v>
      </c>
      <c r="AA211" s="32">
        <v>20.3</v>
      </c>
      <c r="AB211" s="32">
        <v>0</v>
      </c>
      <c r="AC211" s="32">
        <v>0</v>
      </c>
      <c r="AD211" s="32">
        <v>0</v>
      </c>
      <c r="AE211" s="32">
        <v>114.8</v>
      </c>
      <c r="AF211" s="32">
        <v>296.7</v>
      </c>
      <c r="AG211" s="98">
        <v>271.3</v>
      </c>
      <c r="AH211" s="32">
        <v>296.7</v>
      </c>
      <c r="AI211" s="32">
        <v>114.7</v>
      </c>
      <c r="AJ211" s="32">
        <v>114.8</v>
      </c>
      <c r="AL211" s="107">
        <v>0.6479003809243316</v>
      </c>
      <c r="AM211" s="32">
        <v>63.456428867725194</v>
      </c>
      <c r="AN211" s="32">
        <v>0.13472563394731804</v>
      </c>
      <c r="AO211" s="101">
        <v>0.002300571387352295</v>
      </c>
      <c r="AQ211" s="107">
        <v>0.49607</v>
      </c>
      <c r="AR211" s="32">
        <v>44.305745699999996</v>
      </c>
      <c r="AS211" s="32">
        <v>0.0629440507102209</v>
      </c>
      <c r="AT211" s="101">
        <v>0.0032380789278338303</v>
      </c>
      <c r="AW211" s="149">
        <f t="shared" si="64"/>
        <v>0</v>
      </c>
      <c r="AX211" s="149">
        <f t="shared" si="65"/>
        <v>0.001432306734641922</v>
      </c>
      <c r="AY211" s="149">
        <f t="shared" si="66"/>
        <v>0.007806071703798475</v>
      </c>
      <c r="AZ211" s="214">
        <f t="shared" si="67"/>
        <v>0</v>
      </c>
      <c r="BA211" s="214">
        <f t="shared" si="68"/>
        <v>0</v>
      </c>
      <c r="BB211" s="214">
        <f t="shared" si="69"/>
        <v>0.018599526025564386</v>
      </c>
      <c r="BC211" s="214">
        <f t="shared" si="70"/>
        <v>0.005729226938567688</v>
      </c>
      <c r="BD211" s="214">
        <f t="shared" si="71"/>
        <v>0</v>
      </c>
      <c r="BE211" s="214">
        <f t="shared" si="72"/>
        <v>0</v>
      </c>
      <c r="BF211" s="149">
        <f t="shared" si="73"/>
        <v>0.03356713140257247</v>
      </c>
      <c r="BH211" s="214">
        <f t="shared" si="74"/>
        <v>0</v>
      </c>
      <c r="BI211" s="217">
        <f t="shared" si="75"/>
        <v>0.002625895680176857</v>
      </c>
      <c r="BJ211" s="217">
        <f t="shared" si="76"/>
        <v>0.020816191210129266</v>
      </c>
      <c r="BK211" s="212">
        <f t="shared" si="77"/>
        <v>0</v>
      </c>
      <c r="BL211" s="217">
        <f t="shared" si="78"/>
        <v>0</v>
      </c>
      <c r="BM211" s="217">
        <f t="shared" si="79"/>
        <v>0.018599526025564386</v>
      </c>
      <c r="BN211" s="217">
        <f t="shared" si="80"/>
        <v>0.015277938502847168</v>
      </c>
      <c r="BO211" s="217">
        <f t="shared" si="81"/>
        <v>0</v>
      </c>
      <c r="BP211" s="212">
        <f t="shared" si="82"/>
        <v>0</v>
      </c>
      <c r="BQ211" s="214">
        <f t="shared" si="83"/>
        <v>0.05731955141871768</v>
      </c>
      <c r="BR211" s="240"/>
    </row>
    <row r="212" spans="1:70" ht="15">
      <c r="A212" s="32">
        <v>92007</v>
      </c>
      <c r="B212" s="32" t="s">
        <v>42</v>
      </c>
      <c r="C212" s="32" t="s">
        <v>541</v>
      </c>
      <c r="D212" s="48">
        <v>9</v>
      </c>
      <c r="E212" s="48">
        <v>0</v>
      </c>
      <c r="F212" s="32" t="s">
        <v>9</v>
      </c>
      <c r="H212" s="49">
        <v>0.00438</v>
      </c>
      <c r="I212" s="50">
        <v>0.0013169160399252</v>
      </c>
      <c r="J212" s="90">
        <v>0.30066576254</v>
      </c>
      <c r="K212" s="32">
        <v>80</v>
      </c>
      <c r="L212" s="32">
        <v>0</v>
      </c>
      <c r="M212" s="32">
        <v>788.7</v>
      </c>
      <c r="N212" s="32">
        <v>1</v>
      </c>
      <c r="O212" s="32">
        <f t="shared" si="63"/>
        <v>0.0013169160399252</v>
      </c>
      <c r="P212" s="32">
        <v>306.6</v>
      </c>
      <c r="Q212" s="32">
        <v>0.2</v>
      </c>
      <c r="R212" s="32">
        <v>0</v>
      </c>
      <c r="S212" s="32">
        <v>44.5</v>
      </c>
      <c r="T212" s="32">
        <v>0</v>
      </c>
      <c r="U212" s="32">
        <v>252.2</v>
      </c>
      <c r="V212" s="32">
        <v>0</v>
      </c>
      <c r="W212" s="32">
        <v>0</v>
      </c>
      <c r="X212" s="32">
        <v>0</v>
      </c>
      <c r="Y212" s="32">
        <v>0</v>
      </c>
      <c r="Z212" s="32">
        <v>278.2</v>
      </c>
      <c r="AA212" s="32">
        <v>28.4</v>
      </c>
      <c r="AB212" s="32">
        <v>0</v>
      </c>
      <c r="AC212" s="32">
        <v>0.2</v>
      </c>
      <c r="AD212" s="32">
        <v>0</v>
      </c>
      <c r="AE212" s="32">
        <v>1140.1</v>
      </c>
      <c r="AF212" s="32">
        <v>1140.1</v>
      </c>
      <c r="AG212" s="98">
        <v>887.9</v>
      </c>
      <c r="AH212" s="32">
        <v>1140.1</v>
      </c>
      <c r="AI212" s="32">
        <v>1140</v>
      </c>
      <c r="AJ212" s="32">
        <v>1140.1</v>
      </c>
      <c r="AL212" s="99">
        <v>0.8784708068478149</v>
      </c>
      <c r="AM212" s="32">
        <v>175.2777480773795</v>
      </c>
      <c r="AN212" s="32">
        <v>0.37213574964654006</v>
      </c>
      <c r="AO212" s="101">
        <v>0.0013351365494381525</v>
      </c>
      <c r="AP212" s="32">
        <v>0.8080324778888913</v>
      </c>
      <c r="AQ212" s="111">
        <v>0.7944270000000003</v>
      </c>
      <c r="AR212" s="32">
        <v>203.15049699999986</v>
      </c>
      <c r="AS212" s="32">
        <v>0.28861076555528037</v>
      </c>
      <c r="AT212" s="101">
        <v>0.004435965342810842</v>
      </c>
      <c r="AW212" s="149">
        <f t="shared" si="64"/>
        <v>0</v>
      </c>
      <c r="AX212" s="149">
        <f t="shared" si="65"/>
        <v>0.04736251663941864</v>
      </c>
      <c r="AY212" s="149">
        <f t="shared" si="66"/>
        <v>0.018411750477552627</v>
      </c>
      <c r="AZ212" s="214">
        <f t="shared" si="67"/>
        <v>1.2010274284117825E-05</v>
      </c>
      <c r="BA212" s="214">
        <f t="shared" si="68"/>
        <v>0</v>
      </c>
      <c r="BB212" s="214">
        <f t="shared" si="69"/>
        <v>0</v>
      </c>
      <c r="BC212" s="214">
        <f t="shared" si="70"/>
        <v>0.01670629152920789</v>
      </c>
      <c r="BD212" s="214">
        <f t="shared" si="71"/>
        <v>0</v>
      </c>
      <c r="BE212" s="214">
        <f t="shared" si="72"/>
        <v>1.2010274284117825E-05</v>
      </c>
      <c r="BF212" s="149">
        <f t="shared" si="73"/>
        <v>0.0825045791947474</v>
      </c>
      <c r="BH212" s="214">
        <f t="shared" si="74"/>
        <v>0</v>
      </c>
      <c r="BI212" s="217">
        <f t="shared" si="75"/>
        <v>0.08683128050560085</v>
      </c>
      <c r="BJ212" s="217">
        <f t="shared" si="76"/>
        <v>0.04909800127347367</v>
      </c>
      <c r="BK212" s="212">
        <f t="shared" si="77"/>
        <v>1.2010274284117825E-05</v>
      </c>
      <c r="BL212" s="217">
        <f t="shared" si="78"/>
        <v>0</v>
      </c>
      <c r="BM212" s="217">
        <f t="shared" si="79"/>
        <v>0</v>
      </c>
      <c r="BN212" s="217">
        <f t="shared" si="80"/>
        <v>0.04455011074455438</v>
      </c>
      <c r="BO212" s="217">
        <f t="shared" si="81"/>
        <v>0</v>
      </c>
      <c r="BP212" s="212">
        <f t="shared" si="82"/>
        <v>1.2010274284117825E-05</v>
      </c>
      <c r="BQ212" s="214">
        <f t="shared" si="83"/>
        <v>0.18050341307219717</v>
      </c>
      <c r="BR212" s="240"/>
    </row>
    <row r="213" spans="1:70" ht="15">
      <c r="A213" s="32">
        <v>92010</v>
      </c>
      <c r="B213" s="32" t="s">
        <v>42</v>
      </c>
      <c r="C213" s="32" t="s">
        <v>541</v>
      </c>
      <c r="D213" s="48">
        <v>9</v>
      </c>
      <c r="E213" s="48">
        <v>0</v>
      </c>
      <c r="F213" s="32" t="s">
        <v>9</v>
      </c>
      <c r="H213" s="49">
        <v>0.003906</v>
      </c>
      <c r="I213" s="50">
        <v>0.00426758927258664</v>
      </c>
      <c r="J213" s="90">
        <v>1.0925727784400001</v>
      </c>
      <c r="K213" s="32">
        <v>80</v>
      </c>
      <c r="L213" s="32">
        <v>0</v>
      </c>
      <c r="M213" s="32">
        <v>0</v>
      </c>
      <c r="N213" s="32">
        <v>0</v>
      </c>
      <c r="O213" s="32">
        <f t="shared" si="63"/>
        <v>0</v>
      </c>
      <c r="P213" s="32">
        <v>58.5</v>
      </c>
      <c r="Q213" s="32">
        <v>0.2</v>
      </c>
      <c r="R213" s="32">
        <v>0</v>
      </c>
      <c r="S213" s="32">
        <v>12.2</v>
      </c>
      <c r="T213" s="32">
        <v>0</v>
      </c>
      <c r="U213" s="32">
        <v>15.7</v>
      </c>
      <c r="V213" s="32">
        <v>0</v>
      </c>
      <c r="W213" s="32">
        <v>0</v>
      </c>
      <c r="X213" s="32">
        <v>0</v>
      </c>
      <c r="Y213" s="32">
        <v>0</v>
      </c>
      <c r="Z213" s="32">
        <v>46.1</v>
      </c>
      <c r="AA213" s="32">
        <v>12.4</v>
      </c>
      <c r="AB213" s="32">
        <v>0</v>
      </c>
      <c r="AC213" s="32">
        <v>0</v>
      </c>
      <c r="AD213" s="32">
        <v>7.3</v>
      </c>
      <c r="AE213" s="32">
        <v>71</v>
      </c>
      <c r="AF213" s="32">
        <v>71</v>
      </c>
      <c r="AG213" s="98">
        <v>55.3</v>
      </c>
      <c r="AH213" s="32">
        <v>71</v>
      </c>
      <c r="AI213" s="32">
        <v>70.9</v>
      </c>
      <c r="AJ213" s="32">
        <v>71</v>
      </c>
      <c r="AL213" s="99">
        <v>0.2461795961727721</v>
      </c>
      <c r="AM213" s="32">
        <v>5.254977447181581</v>
      </c>
      <c r="AN213" s="32">
        <v>0.0111569494310211</v>
      </c>
      <c r="AO213" s="101">
        <v>0.001989886215845876</v>
      </c>
      <c r="AQ213" s="177">
        <v>0.22884799999999997</v>
      </c>
      <c r="AR213" s="32">
        <v>4.7737708</v>
      </c>
      <c r="AS213" s="32">
        <v>0.006781975262277819</v>
      </c>
      <c r="AT213" s="101">
        <v>0.0017207215767770614</v>
      </c>
      <c r="AW213" s="149">
        <f t="shared" si="64"/>
        <v>0</v>
      </c>
      <c r="AX213" s="149">
        <f t="shared" si="65"/>
        <v>0</v>
      </c>
      <c r="AY213" s="149">
        <f t="shared" si="66"/>
        <v>0.011384221143552122</v>
      </c>
      <c r="AZ213" s="214">
        <f t="shared" si="67"/>
        <v>3.892041416599016E-05</v>
      </c>
      <c r="BA213" s="214">
        <f t="shared" si="68"/>
        <v>0</v>
      </c>
      <c r="BB213" s="214">
        <f t="shared" si="69"/>
        <v>0</v>
      </c>
      <c r="BC213" s="214">
        <f t="shared" si="70"/>
        <v>0.008971155465260732</v>
      </c>
      <c r="BD213" s="214">
        <f t="shared" si="71"/>
        <v>0</v>
      </c>
      <c r="BE213" s="214">
        <f t="shared" si="72"/>
        <v>0</v>
      </c>
      <c r="BF213" s="149">
        <f t="shared" si="73"/>
        <v>0.020394297022978847</v>
      </c>
      <c r="BH213" s="214">
        <f t="shared" si="74"/>
        <v>0</v>
      </c>
      <c r="BI213" s="217">
        <f t="shared" si="75"/>
        <v>0</v>
      </c>
      <c r="BJ213" s="217">
        <f t="shared" si="76"/>
        <v>0.030357923049472327</v>
      </c>
      <c r="BK213" s="212">
        <f t="shared" si="77"/>
        <v>3.892041416599016E-05</v>
      </c>
      <c r="BL213" s="217">
        <f t="shared" si="78"/>
        <v>0</v>
      </c>
      <c r="BM213" s="217">
        <f t="shared" si="79"/>
        <v>0</v>
      </c>
      <c r="BN213" s="217">
        <f t="shared" si="80"/>
        <v>0.02392308124069529</v>
      </c>
      <c r="BO213" s="217">
        <f t="shared" si="81"/>
        <v>0</v>
      </c>
      <c r="BP213" s="212">
        <f t="shared" si="82"/>
        <v>0</v>
      </c>
      <c r="BQ213" s="214">
        <f t="shared" si="83"/>
        <v>0.05431992470433361</v>
      </c>
      <c r="BR213" s="240"/>
    </row>
    <row r="214" spans="1:70" ht="15">
      <c r="A214" s="32">
        <v>92011</v>
      </c>
      <c r="B214" s="32" t="s">
        <v>42</v>
      </c>
      <c r="C214" s="32" t="s">
        <v>541</v>
      </c>
      <c r="D214" s="48">
        <v>9</v>
      </c>
      <c r="E214" s="48">
        <v>0</v>
      </c>
      <c r="F214" s="32" t="s">
        <v>9</v>
      </c>
      <c r="H214" s="49">
        <v>0.003748</v>
      </c>
      <c r="I214" s="50">
        <v>0.004094962773593121</v>
      </c>
      <c r="J214" s="90">
        <v>1.0925727784400001</v>
      </c>
      <c r="K214" s="32">
        <v>80</v>
      </c>
      <c r="L214" s="32">
        <v>0</v>
      </c>
      <c r="M214" s="32">
        <v>0</v>
      </c>
      <c r="N214" s="32">
        <v>0</v>
      </c>
      <c r="O214" s="32">
        <f t="shared" si="63"/>
        <v>0</v>
      </c>
      <c r="P214" s="32">
        <v>14</v>
      </c>
      <c r="Q214" s="32">
        <v>2.2</v>
      </c>
      <c r="R214" s="32">
        <v>0</v>
      </c>
      <c r="S214" s="32">
        <v>16.8</v>
      </c>
      <c r="T214" s="32">
        <v>0</v>
      </c>
      <c r="U214" s="32">
        <v>7.3</v>
      </c>
      <c r="V214" s="32">
        <v>0</v>
      </c>
      <c r="W214" s="32">
        <v>0</v>
      </c>
      <c r="X214" s="32">
        <v>0</v>
      </c>
      <c r="Y214" s="32">
        <v>0</v>
      </c>
      <c r="Z214" s="32">
        <v>11.2</v>
      </c>
      <c r="AA214" s="32">
        <v>2.7</v>
      </c>
      <c r="AB214" s="32">
        <v>0</v>
      </c>
      <c r="AC214" s="32">
        <v>2.2</v>
      </c>
      <c r="AD214" s="32">
        <v>0</v>
      </c>
      <c r="AE214" s="32">
        <v>33.1</v>
      </c>
      <c r="AF214" s="32">
        <v>33.1</v>
      </c>
      <c r="AG214" s="98">
        <v>25.8</v>
      </c>
      <c r="AH214" s="32">
        <v>33.1</v>
      </c>
      <c r="AI214" s="32">
        <v>33</v>
      </c>
      <c r="AJ214" s="32">
        <v>33.1</v>
      </c>
      <c r="AL214" s="99">
        <v>0.14934183496629053</v>
      </c>
      <c r="AM214" s="32">
        <v>1.1040694945718172</v>
      </c>
      <c r="AN214" s="32">
        <v>0.0023440723852920374</v>
      </c>
      <c r="AO214" s="101">
        <v>0.0011880505428957</v>
      </c>
      <c r="AQ214" s="107">
        <v>0.144963</v>
      </c>
      <c r="AR214" s="32">
        <v>1.1369387000000002</v>
      </c>
      <c r="AS214" s="32">
        <v>0.001615220013940825</v>
      </c>
      <c r="AT214" s="101">
        <v>0.0010610023436502063</v>
      </c>
      <c r="AW214" s="149">
        <f t="shared" si="64"/>
        <v>0</v>
      </c>
      <c r="AX214" s="149">
        <f t="shared" si="65"/>
        <v>0</v>
      </c>
      <c r="AY214" s="149">
        <f t="shared" si="66"/>
        <v>0.0026142242346618477</v>
      </c>
      <c r="AZ214" s="214">
        <f t="shared" si="67"/>
        <v>0.0004108066654468619</v>
      </c>
      <c r="BA214" s="214">
        <f t="shared" si="68"/>
        <v>0</v>
      </c>
      <c r="BB214" s="214">
        <f t="shared" si="69"/>
        <v>0</v>
      </c>
      <c r="BC214" s="214">
        <f t="shared" si="70"/>
        <v>0.0020913793877294783</v>
      </c>
      <c r="BD214" s="214">
        <f t="shared" si="71"/>
        <v>0</v>
      </c>
      <c r="BE214" s="214">
        <f t="shared" si="72"/>
        <v>0.0004108066654468619</v>
      </c>
      <c r="BF214" s="149">
        <f t="shared" si="73"/>
        <v>0.00552721695328505</v>
      </c>
      <c r="BH214" s="214">
        <f t="shared" si="74"/>
        <v>0</v>
      </c>
      <c r="BI214" s="217">
        <f t="shared" si="75"/>
        <v>0</v>
      </c>
      <c r="BJ214" s="217">
        <f t="shared" si="76"/>
        <v>0.006971264625764928</v>
      </c>
      <c r="BK214" s="212">
        <f t="shared" si="77"/>
        <v>0.0004108066654468619</v>
      </c>
      <c r="BL214" s="217">
        <f t="shared" si="78"/>
        <v>0</v>
      </c>
      <c r="BM214" s="217">
        <f t="shared" si="79"/>
        <v>0</v>
      </c>
      <c r="BN214" s="217">
        <f t="shared" si="80"/>
        <v>0.005577011700611942</v>
      </c>
      <c r="BO214" s="217">
        <f t="shared" si="81"/>
        <v>0</v>
      </c>
      <c r="BP214" s="212">
        <f t="shared" si="82"/>
        <v>0.0004108066654468619</v>
      </c>
      <c r="BQ214" s="214">
        <f t="shared" si="83"/>
        <v>0.013369889657270595</v>
      </c>
      <c r="BR214" s="240"/>
    </row>
    <row r="215" spans="1:70" ht="15">
      <c r="A215" s="32">
        <v>92012</v>
      </c>
      <c r="B215" s="32" t="s">
        <v>42</v>
      </c>
      <c r="C215" s="32" t="s">
        <v>541</v>
      </c>
      <c r="D215" s="48">
        <v>9</v>
      </c>
      <c r="E215" s="48">
        <v>0</v>
      </c>
      <c r="F215" s="32" t="s">
        <v>9</v>
      </c>
      <c r="H215" s="49">
        <v>0.003748</v>
      </c>
      <c r="I215" s="50">
        <v>0.00224358824348672</v>
      </c>
      <c r="J215" s="90">
        <v>0.59860945664</v>
      </c>
      <c r="K215" s="32">
        <v>80</v>
      </c>
      <c r="L215" s="32">
        <v>35.1</v>
      </c>
      <c r="M215" s="32">
        <v>31</v>
      </c>
      <c r="N215" s="32">
        <v>1</v>
      </c>
      <c r="O215" s="32">
        <f t="shared" si="63"/>
        <v>0.00224358824348672</v>
      </c>
      <c r="P215" s="32">
        <v>100.4</v>
      </c>
      <c r="Q215" s="32">
        <v>0</v>
      </c>
      <c r="R215" s="32">
        <v>0</v>
      </c>
      <c r="S215" s="32">
        <v>17</v>
      </c>
      <c r="T215" s="32">
        <v>0</v>
      </c>
      <c r="U215" s="32">
        <v>32.8</v>
      </c>
      <c r="V215" s="32">
        <v>119.9</v>
      </c>
      <c r="W215" s="32">
        <v>1</v>
      </c>
      <c r="X215" s="32">
        <v>0</v>
      </c>
      <c r="Y215" s="32">
        <v>0</v>
      </c>
      <c r="Z215" s="32">
        <v>88</v>
      </c>
      <c r="AA215" s="32">
        <v>12.3</v>
      </c>
      <c r="AB215" s="32">
        <v>0</v>
      </c>
      <c r="AC215" s="32">
        <v>0</v>
      </c>
      <c r="AD215" s="32">
        <v>0</v>
      </c>
      <c r="AE215" s="32">
        <v>183.6</v>
      </c>
      <c r="AF215" s="32">
        <v>268.4</v>
      </c>
      <c r="AG215" s="98">
        <v>270.7</v>
      </c>
      <c r="AH215" s="32">
        <v>303.5</v>
      </c>
      <c r="AI215" s="32">
        <v>148.4</v>
      </c>
      <c r="AJ215" s="32">
        <v>148.5</v>
      </c>
      <c r="AL215" s="99">
        <v>0.6456567926808449</v>
      </c>
      <c r="AM215" s="32">
        <v>62.84774337726725</v>
      </c>
      <c r="AN215" s="32">
        <v>0.1334333214103579</v>
      </c>
      <c r="AO215" s="101">
        <v>0.0022962964330938925</v>
      </c>
      <c r="AQ215" s="107">
        <v>0.49232200000000004</v>
      </c>
      <c r="AR215" s="32">
        <v>43.2889133</v>
      </c>
      <c r="AS215" s="32">
        <v>0.06149946267455681</v>
      </c>
      <c r="AT215" s="101">
        <v>0.003220800577589292</v>
      </c>
      <c r="AW215" s="149">
        <f t="shared" si="64"/>
        <v>0.0035909975989951047</v>
      </c>
      <c r="AX215" s="149">
        <f t="shared" si="65"/>
        <v>0.003171536340992827</v>
      </c>
      <c r="AY215" s="149">
        <f t="shared" si="66"/>
        <v>0.010271685439860642</v>
      </c>
      <c r="AZ215" s="214">
        <f t="shared" si="67"/>
        <v>0</v>
      </c>
      <c r="BA215" s="214">
        <f t="shared" si="68"/>
        <v>0</v>
      </c>
      <c r="BB215" s="214">
        <f t="shared" si="69"/>
        <v>0.012266684105969032</v>
      </c>
      <c r="BC215" s="214">
        <f t="shared" si="70"/>
        <v>0.009003070903463509</v>
      </c>
      <c r="BD215" s="214">
        <f t="shared" si="71"/>
        <v>0</v>
      </c>
      <c r="BE215" s="214">
        <f t="shared" si="72"/>
        <v>0</v>
      </c>
      <c r="BF215" s="149">
        <f t="shared" si="73"/>
        <v>0.03830397438928111</v>
      </c>
      <c r="BH215" s="214">
        <f t="shared" si="74"/>
        <v>0.0035909975989951047</v>
      </c>
      <c r="BI215" s="217">
        <f t="shared" si="75"/>
        <v>0.005814483291820183</v>
      </c>
      <c r="BJ215" s="217">
        <f t="shared" si="76"/>
        <v>0.02739116117296171</v>
      </c>
      <c r="BK215" s="212">
        <f t="shared" si="77"/>
        <v>0</v>
      </c>
      <c r="BL215" s="217">
        <f t="shared" si="78"/>
        <v>0</v>
      </c>
      <c r="BM215" s="217">
        <f t="shared" si="79"/>
        <v>0.012266684105969032</v>
      </c>
      <c r="BN215" s="217">
        <f t="shared" si="80"/>
        <v>0.024008189075902693</v>
      </c>
      <c r="BO215" s="217">
        <f t="shared" si="81"/>
        <v>0</v>
      </c>
      <c r="BP215" s="212">
        <f t="shared" si="82"/>
        <v>0</v>
      </c>
      <c r="BQ215" s="214">
        <f t="shared" si="83"/>
        <v>0.07307151524564873</v>
      </c>
      <c r="BR215" s="240"/>
    </row>
    <row r="216" spans="1:70" ht="15">
      <c r="A216" s="32">
        <v>92013</v>
      </c>
      <c r="B216" s="32" t="s">
        <v>42</v>
      </c>
      <c r="C216" s="32" t="s">
        <v>541</v>
      </c>
      <c r="D216" s="48">
        <v>9</v>
      </c>
      <c r="E216" s="48">
        <v>0</v>
      </c>
      <c r="F216" s="32" t="s">
        <v>9</v>
      </c>
      <c r="H216" s="49">
        <v>0.00438</v>
      </c>
      <c r="I216" s="50">
        <v>0.0013169160399252</v>
      </c>
      <c r="J216" s="90">
        <v>0.30066576254</v>
      </c>
      <c r="K216" s="32">
        <v>80</v>
      </c>
      <c r="L216" s="32">
        <v>629.9</v>
      </c>
      <c r="M216" s="32">
        <v>51.5</v>
      </c>
      <c r="N216" s="32">
        <v>1</v>
      </c>
      <c r="O216" s="32">
        <f t="shared" si="63"/>
        <v>0.0013169160399252</v>
      </c>
      <c r="P216" s="32">
        <v>107.3</v>
      </c>
      <c r="Q216" s="32">
        <v>3.2</v>
      </c>
      <c r="R216" s="32">
        <v>0</v>
      </c>
      <c r="S216" s="32">
        <v>11</v>
      </c>
      <c r="T216" s="32">
        <v>0</v>
      </c>
      <c r="U216" s="32">
        <v>181</v>
      </c>
      <c r="V216" s="32">
        <v>0</v>
      </c>
      <c r="W216" s="32">
        <v>0</v>
      </c>
      <c r="X216" s="32">
        <v>0</v>
      </c>
      <c r="Y216" s="32">
        <v>0</v>
      </c>
      <c r="Z216" s="32">
        <v>96.4</v>
      </c>
      <c r="AA216" s="32">
        <v>10.9</v>
      </c>
      <c r="AB216" s="32">
        <v>0</v>
      </c>
      <c r="AC216" s="32">
        <v>3.2</v>
      </c>
      <c r="AD216" s="32">
        <v>0.7</v>
      </c>
      <c r="AE216" s="32">
        <v>803.1</v>
      </c>
      <c r="AF216" s="32">
        <v>173.2</v>
      </c>
      <c r="AG216" s="98">
        <v>622.1</v>
      </c>
      <c r="AH216" s="32">
        <v>803.1</v>
      </c>
      <c r="AI216" s="32">
        <v>173</v>
      </c>
      <c r="AJ216" s="32">
        <v>173.2</v>
      </c>
      <c r="AL216" s="99">
        <v>0.8175713908469476</v>
      </c>
      <c r="AM216" s="32">
        <v>129.9504902841598</v>
      </c>
      <c r="AN216" s="32">
        <v>0.275900527301858</v>
      </c>
      <c r="AO216" s="101">
        <v>0.0014272264383822786</v>
      </c>
      <c r="AQ216" s="107">
        <v>0.688905</v>
      </c>
      <c r="AR216" s="32">
        <v>125.09579799999997</v>
      </c>
      <c r="AS216" s="32">
        <v>0.1777204317079703</v>
      </c>
      <c r="AT216" s="101">
        <v>0.004475747623821727</v>
      </c>
      <c r="AW216" s="149">
        <f t="shared" si="64"/>
        <v>0.03782635885782909</v>
      </c>
      <c r="AX216" s="149">
        <f t="shared" si="65"/>
        <v>0.00309264562816034</v>
      </c>
      <c r="AY216" s="149">
        <f t="shared" si="66"/>
        <v>0.006443512153429212</v>
      </c>
      <c r="AZ216" s="214">
        <f t="shared" si="67"/>
        <v>0.0001921643885458852</v>
      </c>
      <c r="BA216" s="214">
        <f t="shared" si="68"/>
        <v>0</v>
      </c>
      <c r="BB216" s="214">
        <f t="shared" si="69"/>
        <v>0</v>
      </c>
      <c r="BC216" s="214">
        <f t="shared" si="70"/>
        <v>0.005788952204944792</v>
      </c>
      <c r="BD216" s="214">
        <f t="shared" si="71"/>
        <v>0</v>
      </c>
      <c r="BE216" s="214">
        <f t="shared" si="72"/>
        <v>0.0001921643885458852</v>
      </c>
      <c r="BF216" s="149">
        <f t="shared" si="73"/>
        <v>0.0535357976214552</v>
      </c>
      <c r="BH216" s="214">
        <f t="shared" si="74"/>
        <v>0.03782635885782909</v>
      </c>
      <c r="BI216" s="217">
        <f t="shared" si="75"/>
        <v>0.005669850318293956</v>
      </c>
      <c r="BJ216" s="217">
        <f t="shared" si="76"/>
        <v>0.017182699075811235</v>
      </c>
      <c r="BK216" s="212">
        <f t="shared" si="77"/>
        <v>0.0001921643885458852</v>
      </c>
      <c r="BL216" s="217">
        <f t="shared" si="78"/>
        <v>0</v>
      </c>
      <c r="BM216" s="217">
        <f t="shared" si="79"/>
        <v>0</v>
      </c>
      <c r="BN216" s="217">
        <f t="shared" si="80"/>
        <v>0.01543720587985278</v>
      </c>
      <c r="BO216" s="217">
        <f t="shared" si="81"/>
        <v>0</v>
      </c>
      <c r="BP216" s="212">
        <f t="shared" si="82"/>
        <v>0.0001921643885458852</v>
      </c>
      <c r="BQ216" s="214">
        <f t="shared" si="83"/>
        <v>0.07650044290887884</v>
      </c>
      <c r="BR216" s="240"/>
    </row>
    <row r="217" spans="1:70" ht="15">
      <c r="A217" s="32">
        <v>92014</v>
      </c>
      <c r="B217" s="32" t="s">
        <v>42</v>
      </c>
      <c r="C217" s="32" t="s">
        <v>541</v>
      </c>
      <c r="D217" s="48">
        <v>9</v>
      </c>
      <c r="E217" s="48">
        <v>0</v>
      </c>
      <c r="F217" s="32" t="s">
        <v>9</v>
      </c>
      <c r="H217" s="49">
        <v>0.003748</v>
      </c>
      <c r="I217" s="50">
        <v>0.0011268952779999201</v>
      </c>
      <c r="J217" s="90">
        <v>0.30066576254000005</v>
      </c>
      <c r="K217" s="32">
        <v>80</v>
      </c>
      <c r="L217" s="32">
        <v>26.4</v>
      </c>
      <c r="M217" s="32">
        <v>101.9</v>
      </c>
      <c r="N217" s="32">
        <v>1</v>
      </c>
      <c r="O217" s="32">
        <f t="shared" si="63"/>
        <v>0.0011268952779999201</v>
      </c>
      <c r="P217" s="32">
        <v>100.9</v>
      </c>
      <c r="Q217" s="32">
        <v>4.7</v>
      </c>
      <c r="R217" s="32">
        <v>0</v>
      </c>
      <c r="S217" s="32">
        <v>10.6</v>
      </c>
      <c r="T217" s="32">
        <v>6.4</v>
      </c>
      <c r="U217" s="32">
        <v>49.7</v>
      </c>
      <c r="V217" s="32">
        <v>0</v>
      </c>
      <c r="W217" s="32">
        <v>0</v>
      </c>
      <c r="X217" s="32">
        <v>0</v>
      </c>
      <c r="Y217" s="32">
        <v>0</v>
      </c>
      <c r="Z217" s="32">
        <v>83</v>
      </c>
      <c r="AA217" s="32">
        <v>17.9</v>
      </c>
      <c r="AB217" s="32">
        <v>0</v>
      </c>
      <c r="AC217" s="32">
        <v>4.7</v>
      </c>
      <c r="AD217" s="32">
        <v>0</v>
      </c>
      <c r="AE217" s="32">
        <v>251.2</v>
      </c>
      <c r="AF217" s="32">
        <v>224.8</v>
      </c>
      <c r="AG217" s="98">
        <v>201.5</v>
      </c>
      <c r="AH217" s="32">
        <v>251.2</v>
      </c>
      <c r="AI217" s="32">
        <v>224.5</v>
      </c>
      <c r="AJ217" s="32">
        <v>224.8</v>
      </c>
      <c r="AL217" s="99">
        <v>0.592535557733133</v>
      </c>
      <c r="AM217" s="32">
        <v>50.91398151089412</v>
      </c>
      <c r="AN217" s="32">
        <v>0.10809650902567626</v>
      </c>
      <c r="AO217" s="101">
        <v>0.0010910975312844622</v>
      </c>
      <c r="AQ217" s="107">
        <v>0.44746499999999995</v>
      </c>
      <c r="AR217" s="32">
        <v>33.3502034</v>
      </c>
      <c r="AS217" s="32">
        <v>0.047379789253965354</v>
      </c>
      <c r="AT217" s="101">
        <v>0.002989012557777578</v>
      </c>
      <c r="AW217" s="149">
        <f t="shared" si="64"/>
        <v>0.0013566016114674238</v>
      </c>
      <c r="AX217" s="149">
        <f t="shared" si="65"/>
        <v>0.005236276674565549</v>
      </c>
      <c r="AY217" s="149">
        <f t="shared" si="66"/>
        <v>0.005184890249888752</v>
      </c>
      <c r="AZ217" s="214">
        <f t="shared" si="67"/>
        <v>0.00024151619598094287</v>
      </c>
      <c r="BA217" s="214">
        <f t="shared" si="68"/>
        <v>0</v>
      </c>
      <c r="BB217" s="214">
        <f t="shared" si="69"/>
        <v>0</v>
      </c>
      <c r="BC217" s="214">
        <f t="shared" si="70"/>
        <v>0.004265073248174098</v>
      </c>
      <c r="BD217" s="214">
        <f t="shared" si="71"/>
        <v>0</v>
      </c>
      <c r="BE217" s="214">
        <f t="shared" si="72"/>
        <v>0.00024151619598094287</v>
      </c>
      <c r="BF217" s="149">
        <f t="shared" si="73"/>
        <v>0.01652587417605771</v>
      </c>
      <c r="BH217" s="214">
        <f t="shared" si="74"/>
        <v>0.0013566016114674238</v>
      </c>
      <c r="BI217" s="217">
        <f t="shared" si="75"/>
        <v>0.00959984057003684</v>
      </c>
      <c r="BJ217" s="217">
        <f t="shared" si="76"/>
        <v>0.01382637399970334</v>
      </c>
      <c r="BK217" s="212">
        <f t="shared" si="77"/>
        <v>0.00024151619598094287</v>
      </c>
      <c r="BL217" s="217">
        <f t="shared" si="78"/>
        <v>0</v>
      </c>
      <c r="BM217" s="217">
        <f t="shared" si="79"/>
        <v>0</v>
      </c>
      <c r="BN217" s="217">
        <f t="shared" si="80"/>
        <v>0.011373528661797595</v>
      </c>
      <c r="BO217" s="217">
        <f t="shared" si="81"/>
        <v>0</v>
      </c>
      <c r="BP217" s="212">
        <f t="shared" si="82"/>
        <v>0.00024151619598094287</v>
      </c>
      <c r="BQ217" s="214">
        <f t="shared" si="83"/>
        <v>0.03663937723496709</v>
      </c>
      <c r="BR217" s="240"/>
    </row>
    <row r="218" spans="1:70" ht="15">
      <c r="A218" s="32">
        <v>92015</v>
      </c>
      <c r="B218" s="32" t="s">
        <v>42</v>
      </c>
      <c r="C218" s="32" t="s">
        <v>541</v>
      </c>
      <c r="D218" s="48">
        <v>9</v>
      </c>
      <c r="E218" s="48">
        <v>0</v>
      </c>
      <c r="F218" s="32" t="s">
        <v>9</v>
      </c>
      <c r="H218" s="49">
        <v>0.003748</v>
      </c>
      <c r="I218" s="50">
        <v>0.004094962773593121</v>
      </c>
      <c r="J218" s="90">
        <v>1.0925727784400001</v>
      </c>
      <c r="K218" s="32">
        <v>80</v>
      </c>
      <c r="L218" s="32">
        <v>1.2</v>
      </c>
      <c r="M218" s="32">
        <v>0</v>
      </c>
      <c r="N218" s="32">
        <v>0</v>
      </c>
      <c r="O218" s="32">
        <f t="shared" si="63"/>
        <v>0</v>
      </c>
      <c r="P218" s="32">
        <v>48.6</v>
      </c>
      <c r="Q218" s="32">
        <v>3.3</v>
      </c>
      <c r="R218" s="32">
        <v>0</v>
      </c>
      <c r="S218" s="32">
        <v>25.7</v>
      </c>
      <c r="T218" s="32">
        <v>0</v>
      </c>
      <c r="U218" s="32">
        <v>17.1</v>
      </c>
      <c r="V218" s="32">
        <v>0</v>
      </c>
      <c r="W218" s="32">
        <v>0</v>
      </c>
      <c r="X218" s="32">
        <v>1.2</v>
      </c>
      <c r="Y218" s="32">
        <v>0</v>
      </c>
      <c r="Z218" s="32">
        <v>31.2</v>
      </c>
      <c r="AA218" s="32">
        <v>17.4</v>
      </c>
      <c r="AB218" s="32">
        <v>0</v>
      </c>
      <c r="AC218" s="32">
        <v>3.3</v>
      </c>
      <c r="AD218" s="32">
        <v>12.8</v>
      </c>
      <c r="AE218" s="32">
        <v>78.9</v>
      </c>
      <c r="AF218" s="32">
        <v>77.6</v>
      </c>
      <c r="AG218" s="98">
        <v>61.7</v>
      </c>
      <c r="AH218" s="32">
        <v>78.8</v>
      </c>
      <c r="AI218" s="32">
        <v>77.6</v>
      </c>
      <c r="AJ218" s="32">
        <v>77.7</v>
      </c>
      <c r="AL218" s="99">
        <v>0.29484874880877315</v>
      </c>
      <c r="AM218" s="32">
        <v>8.134363139759897</v>
      </c>
      <c r="AN218" s="32">
        <v>0.01727023172145828</v>
      </c>
      <c r="AO218" s="101">
        <v>0.0022587753123755883</v>
      </c>
      <c r="AQ218" s="107">
        <v>0.252086</v>
      </c>
      <c r="AR218" s="32">
        <v>6.161637000000001</v>
      </c>
      <c r="AS218" s="32">
        <v>0.008753681619807913</v>
      </c>
      <c r="AT218" s="101">
        <v>0.0018112028973519276</v>
      </c>
      <c r="AW218" s="149">
        <f t="shared" si="64"/>
        <v>0.00022407636297101555</v>
      </c>
      <c r="AX218" s="149">
        <f t="shared" si="65"/>
        <v>0</v>
      </c>
      <c r="AY218" s="149">
        <f t="shared" si="66"/>
        <v>0.00907509270032613</v>
      </c>
      <c r="AZ218" s="214">
        <f t="shared" si="67"/>
        <v>0.0006162099981702928</v>
      </c>
      <c r="BA218" s="214">
        <f t="shared" si="68"/>
        <v>0</v>
      </c>
      <c r="BB218" s="214">
        <f t="shared" si="69"/>
        <v>0</v>
      </c>
      <c r="BC218" s="214">
        <f t="shared" si="70"/>
        <v>0.0058259854372464046</v>
      </c>
      <c r="BD218" s="214">
        <f t="shared" si="71"/>
        <v>0</v>
      </c>
      <c r="BE218" s="214">
        <f t="shared" si="72"/>
        <v>0.0006162099981702928</v>
      </c>
      <c r="BF218" s="149">
        <f t="shared" si="73"/>
        <v>0.016357574496884134</v>
      </c>
      <c r="BH218" s="214">
        <f t="shared" si="74"/>
        <v>0.00022407636297101555</v>
      </c>
      <c r="BI218" s="217">
        <f t="shared" si="75"/>
        <v>0</v>
      </c>
      <c r="BJ218" s="217">
        <f t="shared" si="76"/>
        <v>0.02420024720086968</v>
      </c>
      <c r="BK218" s="212">
        <f t="shared" si="77"/>
        <v>0.0006162099981702928</v>
      </c>
      <c r="BL218" s="217">
        <f t="shared" si="78"/>
        <v>0</v>
      </c>
      <c r="BM218" s="217">
        <f t="shared" si="79"/>
        <v>0</v>
      </c>
      <c r="BN218" s="217">
        <f t="shared" si="80"/>
        <v>0.015535961165990413</v>
      </c>
      <c r="BO218" s="217">
        <f t="shared" si="81"/>
        <v>0</v>
      </c>
      <c r="BP218" s="212">
        <f t="shared" si="82"/>
        <v>0.0006162099981702928</v>
      </c>
      <c r="BQ218" s="214">
        <f t="shared" si="83"/>
        <v>0.041192704726171696</v>
      </c>
      <c r="BR218" s="240"/>
    </row>
    <row r="219" spans="1:70" ht="15">
      <c r="A219" s="32">
        <v>92019</v>
      </c>
      <c r="B219" s="32" t="s">
        <v>42</v>
      </c>
      <c r="C219" s="32" t="s">
        <v>541</v>
      </c>
      <c r="D219" s="48">
        <v>9</v>
      </c>
      <c r="E219" s="48">
        <v>0</v>
      </c>
      <c r="F219" s="32" t="s">
        <v>9</v>
      </c>
      <c r="H219" s="49">
        <v>0.003748</v>
      </c>
      <c r="I219" s="50">
        <v>0.00224358824348672</v>
      </c>
      <c r="J219" s="90">
        <v>0.59860945664</v>
      </c>
      <c r="K219" s="32">
        <v>80</v>
      </c>
      <c r="L219" s="32">
        <v>0</v>
      </c>
      <c r="M219" s="32">
        <v>381.3</v>
      </c>
      <c r="N219" s="32">
        <v>1</v>
      </c>
      <c r="O219" s="32">
        <f t="shared" si="63"/>
        <v>0.00224358824348672</v>
      </c>
      <c r="P219" s="32">
        <v>88.5</v>
      </c>
      <c r="Q219" s="32">
        <v>0</v>
      </c>
      <c r="R219" s="32">
        <v>0</v>
      </c>
      <c r="S219" s="32">
        <v>16.9</v>
      </c>
      <c r="T219" s="32">
        <v>0</v>
      </c>
      <c r="U219" s="32">
        <v>107.7</v>
      </c>
      <c r="V219" s="32">
        <v>175</v>
      </c>
      <c r="W219" s="32">
        <v>1</v>
      </c>
      <c r="X219" s="32">
        <v>0</v>
      </c>
      <c r="Y219" s="32">
        <v>0</v>
      </c>
      <c r="Z219" s="32">
        <v>87.2</v>
      </c>
      <c r="AA219" s="32">
        <v>1.3</v>
      </c>
      <c r="AB219" s="32">
        <v>0</v>
      </c>
      <c r="AC219" s="32">
        <v>0</v>
      </c>
      <c r="AD219" s="32">
        <v>0</v>
      </c>
      <c r="AE219" s="32">
        <v>486.8</v>
      </c>
      <c r="AF219" s="32">
        <v>661.8</v>
      </c>
      <c r="AG219" s="98">
        <v>554.1</v>
      </c>
      <c r="AH219" s="32">
        <v>661.8</v>
      </c>
      <c r="AI219" s="32">
        <v>486.7</v>
      </c>
      <c r="AJ219" s="32">
        <v>486.8</v>
      </c>
      <c r="AL219" s="99">
        <v>0.8037160921577067</v>
      </c>
      <c r="AM219" s="32">
        <v>121.85979020748394</v>
      </c>
      <c r="AN219" s="32">
        <v>0.2587229975171308</v>
      </c>
      <c r="AO219" s="101">
        <v>0.0024463682480034875</v>
      </c>
      <c r="AQ219" s="107">
        <v>0.6633859999999999</v>
      </c>
      <c r="AR219" s="32">
        <v>110.10826529999997</v>
      </c>
      <c r="AS219" s="32">
        <v>0.15642802361540334</v>
      </c>
      <c r="AT219" s="101">
        <v>0.0037971676236252215</v>
      </c>
      <c r="AW219" s="149">
        <f t="shared" si="64"/>
        <v>0</v>
      </c>
      <c r="AX219" s="149">
        <f t="shared" si="65"/>
        <v>0.03900989699421177</v>
      </c>
      <c r="AY219" s="149">
        <f t="shared" si="66"/>
        <v>0.009054224715415006</v>
      </c>
      <c r="AZ219" s="214">
        <f t="shared" si="67"/>
        <v>0</v>
      </c>
      <c r="BA219" s="214">
        <f t="shared" si="68"/>
        <v>0</v>
      </c>
      <c r="BB219" s="214">
        <f t="shared" si="69"/>
        <v>0.017903834183024027</v>
      </c>
      <c r="BC219" s="214">
        <f t="shared" si="70"/>
        <v>0.008921224804341113</v>
      </c>
      <c r="BD219" s="214">
        <f t="shared" si="71"/>
        <v>0</v>
      </c>
      <c r="BE219" s="214">
        <f t="shared" si="72"/>
        <v>0</v>
      </c>
      <c r="BF219" s="149">
        <f t="shared" si="73"/>
        <v>0.07488918069699192</v>
      </c>
      <c r="BH219" s="214">
        <f t="shared" si="74"/>
        <v>0</v>
      </c>
      <c r="BI219" s="217">
        <f t="shared" si="75"/>
        <v>0.07151814448938826</v>
      </c>
      <c r="BJ219" s="217">
        <f t="shared" si="76"/>
        <v>0.024144599241106682</v>
      </c>
      <c r="BK219" s="212">
        <f t="shared" si="77"/>
        <v>0</v>
      </c>
      <c r="BL219" s="217">
        <f t="shared" si="78"/>
        <v>0</v>
      </c>
      <c r="BM219" s="217">
        <f t="shared" si="79"/>
        <v>0.017903834183024027</v>
      </c>
      <c r="BN219" s="217">
        <f t="shared" si="80"/>
        <v>0.023789932811576306</v>
      </c>
      <c r="BO219" s="217">
        <f t="shared" si="81"/>
        <v>0</v>
      </c>
      <c r="BP219" s="212">
        <f t="shared" si="82"/>
        <v>0</v>
      </c>
      <c r="BQ219" s="214">
        <f t="shared" si="83"/>
        <v>0.13735651072509525</v>
      </c>
      <c r="BR219" s="240"/>
    </row>
    <row r="220" spans="1:70" ht="15">
      <c r="A220" s="32">
        <v>92021</v>
      </c>
      <c r="B220" s="32" t="s">
        <v>42</v>
      </c>
      <c r="C220" s="32" t="s">
        <v>541</v>
      </c>
      <c r="D220" s="48">
        <v>9</v>
      </c>
      <c r="E220" s="48">
        <v>0</v>
      </c>
      <c r="F220" s="32" t="s">
        <v>9</v>
      </c>
      <c r="H220" s="49">
        <v>0.003906</v>
      </c>
      <c r="I220" s="50">
        <v>0.00117440046848124</v>
      </c>
      <c r="J220" s="90">
        <v>0.30066576254</v>
      </c>
      <c r="K220" s="32">
        <v>80</v>
      </c>
      <c r="L220" s="32">
        <v>0</v>
      </c>
      <c r="M220" s="32">
        <v>94.9</v>
      </c>
      <c r="N220" s="32">
        <v>1</v>
      </c>
      <c r="O220" s="32">
        <f t="shared" si="63"/>
        <v>0.00117440046848124</v>
      </c>
      <c r="P220" s="32">
        <v>57.1</v>
      </c>
      <c r="Q220" s="32">
        <v>12.5</v>
      </c>
      <c r="R220" s="32">
        <v>0</v>
      </c>
      <c r="S220" s="32">
        <v>16.2</v>
      </c>
      <c r="T220" s="32">
        <v>0</v>
      </c>
      <c r="U220" s="32">
        <v>40</v>
      </c>
      <c r="V220" s="32">
        <v>0</v>
      </c>
      <c r="W220" s="32">
        <v>0</v>
      </c>
      <c r="X220" s="32">
        <v>0</v>
      </c>
      <c r="Y220" s="32">
        <v>0</v>
      </c>
      <c r="Z220" s="32">
        <v>42.3</v>
      </c>
      <c r="AA220" s="32">
        <v>14.7</v>
      </c>
      <c r="AB220" s="32">
        <v>0</v>
      </c>
      <c r="AC220" s="32">
        <v>11.8</v>
      </c>
      <c r="AD220" s="32">
        <v>0</v>
      </c>
      <c r="AE220" s="32">
        <v>180.8</v>
      </c>
      <c r="AF220" s="32">
        <v>180.8</v>
      </c>
      <c r="AG220" s="98">
        <v>140.8</v>
      </c>
      <c r="AH220" s="32">
        <v>180.8</v>
      </c>
      <c r="AI220" s="32">
        <v>180.7</v>
      </c>
      <c r="AJ220" s="32">
        <v>180.8</v>
      </c>
      <c r="AL220" s="111">
        <v>0.39230351277479786</v>
      </c>
      <c r="AM220" s="32">
        <v>16.683606123864525</v>
      </c>
      <c r="AN220" s="32">
        <v>0.03542130327331139</v>
      </c>
      <c r="AO220" s="101">
        <v>0.0008372783481460914</v>
      </c>
      <c r="AQ220" s="107">
        <v>0.325679</v>
      </c>
      <c r="AR220" s="32">
        <v>12.690547200000001</v>
      </c>
      <c r="AS220" s="32">
        <v>0.018029138972312838</v>
      </c>
      <c r="AT220" s="101">
        <v>0.0023911557184144497</v>
      </c>
      <c r="AW220" s="149">
        <f t="shared" si="64"/>
        <v>0</v>
      </c>
      <c r="AX220" s="149">
        <f t="shared" si="65"/>
        <v>0.005082147563324458</v>
      </c>
      <c r="AY220" s="149">
        <f t="shared" si="66"/>
        <v>0.0030578569638127135</v>
      </c>
      <c r="AZ220" s="214">
        <f t="shared" si="67"/>
        <v>0.0006694082670343068</v>
      </c>
      <c r="BA220" s="214">
        <f t="shared" si="68"/>
        <v>0</v>
      </c>
      <c r="BB220" s="214">
        <f t="shared" si="69"/>
        <v>0</v>
      </c>
      <c r="BC220" s="214">
        <f t="shared" si="70"/>
        <v>0.002265277575644094</v>
      </c>
      <c r="BD220" s="214">
        <f t="shared" si="71"/>
        <v>0</v>
      </c>
      <c r="BE220" s="214">
        <f t="shared" si="72"/>
        <v>0.0006319214040803857</v>
      </c>
      <c r="BF220" s="149">
        <f t="shared" si="73"/>
        <v>0.011706611773895958</v>
      </c>
      <c r="BH220" s="214">
        <f t="shared" si="74"/>
        <v>0</v>
      </c>
      <c r="BI220" s="217">
        <f t="shared" si="75"/>
        <v>0.009317270532761506</v>
      </c>
      <c r="BJ220" s="217">
        <f t="shared" si="76"/>
        <v>0.008154285236833904</v>
      </c>
      <c r="BK220" s="212">
        <f t="shared" si="77"/>
        <v>0.0006694082670343068</v>
      </c>
      <c r="BL220" s="217">
        <f t="shared" si="78"/>
        <v>0</v>
      </c>
      <c r="BM220" s="217">
        <f t="shared" si="79"/>
        <v>0</v>
      </c>
      <c r="BN220" s="217">
        <f t="shared" si="80"/>
        <v>0.006040740201717585</v>
      </c>
      <c r="BO220" s="217">
        <f t="shared" si="81"/>
        <v>0</v>
      </c>
      <c r="BP220" s="212">
        <f t="shared" si="82"/>
        <v>0.0006319214040803857</v>
      </c>
      <c r="BQ220" s="214">
        <f t="shared" si="83"/>
        <v>0.024813625642427683</v>
      </c>
      <c r="BR220" s="240"/>
    </row>
    <row r="221" spans="1:70" ht="15">
      <c r="A221" s="32">
        <v>92026</v>
      </c>
      <c r="B221" s="32" t="s">
        <v>42</v>
      </c>
      <c r="C221" s="32" t="s">
        <v>541</v>
      </c>
      <c r="D221" s="48">
        <v>9</v>
      </c>
      <c r="E221" s="48">
        <v>0</v>
      </c>
      <c r="F221" s="32" t="s">
        <v>9</v>
      </c>
      <c r="H221" s="49">
        <v>0.003748</v>
      </c>
      <c r="I221" s="50">
        <v>0.004094962773593121</v>
      </c>
      <c r="J221" s="90">
        <v>1.0925727784400001</v>
      </c>
      <c r="K221" s="32">
        <v>80</v>
      </c>
      <c r="L221" s="32">
        <v>41.6</v>
      </c>
      <c r="M221" s="32">
        <v>0</v>
      </c>
      <c r="N221" s="32">
        <v>0</v>
      </c>
      <c r="O221" s="32">
        <f t="shared" si="63"/>
        <v>0</v>
      </c>
      <c r="P221" s="32">
        <v>48.1</v>
      </c>
      <c r="Q221" s="32">
        <v>0</v>
      </c>
      <c r="R221" s="32">
        <v>0</v>
      </c>
      <c r="S221" s="32">
        <v>10.1</v>
      </c>
      <c r="T221" s="32">
        <v>0</v>
      </c>
      <c r="U221" s="32">
        <v>80.2</v>
      </c>
      <c r="V221" s="32">
        <v>0</v>
      </c>
      <c r="W221" s="32">
        <v>0</v>
      </c>
      <c r="X221" s="32">
        <v>0</v>
      </c>
      <c r="Y221" s="32">
        <v>0</v>
      </c>
      <c r="Z221" s="32">
        <v>32.7</v>
      </c>
      <c r="AA221" s="32">
        <v>15.4</v>
      </c>
      <c r="AB221" s="32">
        <v>0</v>
      </c>
      <c r="AC221" s="32">
        <v>0</v>
      </c>
      <c r="AD221" s="32">
        <v>0</v>
      </c>
      <c r="AE221" s="32">
        <v>99.9</v>
      </c>
      <c r="AF221" s="32">
        <v>58.2</v>
      </c>
      <c r="AG221" s="98">
        <v>19.6</v>
      </c>
      <c r="AH221" s="32">
        <v>99.8</v>
      </c>
      <c r="AI221" s="32">
        <v>58.2</v>
      </c>
      <c r="AJ221" s="32">
        <v>58.3</v>
      </c>
      <c r="AL221" s="177">
        <v>0.11207101504370856</v>
      </c>
      <c r="AM221" s="32">
        <v>0.2517279845280569</v>
      </c>
      <c r="AN221" s="32">
        <v>0.000534448800585946</v>
      </c>
      <c r="AO221" s="101">
        <v>0.0008974052526091077</v>
      </c>
      <c r="AQ221" s="107">
        <v>0.10801900000000003</v>
      </c>
      <c r="AR221" s="32">
        <v>0.2931155000000001</v>
      </c>
      <c r="AS221" s="32">
        <v>0.000416421766623189</v>
      </c>
      <c r="AT221" s="101">
        <v>0.000792932578326705</v>
      </c>
      <c r="AW221" s="149">
        <f t="shared" si="64"/>
        <v>0.007767980582995206</v>
      </c>
      <c r="AX221" s="149">
        <f t="shared" si="65"/>
        <v>0</v>
      </c>
      <c r="AY221" s="149">
        <f t="shared" si="66"/>
        <v>0.008981727549088207</v>
      </c>
      <c r="AZ221" s="214">
        <f t="shared" si="67"/>
        <v>0</v>
      </c>
      <c r="BA221" s="214">
        <f t="shared" si="68"/>
        <v>0</v>
      </c>
      <c r="BB221" s="214">
        <f t="shared" si="69"/>
        <v>0</v>
      </c>
      <c r="BC221" s="214">
        <f t="shared" si="70"/>
        <v>0.006106080890960174</v>
      </c>
      <c r="BD221" s="214">
        <f t="shared" si="71"/>
        <v>0</v>
      </c>
      <c r="BE221" s="214">
        <f t="shared" si="72"/>
        <v>0</v>
      </c>
      <c r="BF221" s="149">
        <f t="shared" si="73"/>
        <v>0.022855789023043586</v>
      </c>
      <c r="BH221" s="214">
        <f t="shared" si="74"/>
        <v>0.007767980582995206</v>
      </c>
      <c r="BI221" s="217">
        <f t="shared" si="75"/>
        <v>0</v>
      </c>
      <c r="BJ221" s="217">
        <f t="shared" si="76"/>
        <v>0.02395127346423522</v>
      </c>
      <c r="BK221" s="212">
        <f t="shared" si="77"/>
        <v>0</v>
      </c>
      <c r="BL221" s="217">
        <f t="shared" si="78"/>
        <v>0</v>
      </c>
      <c r="BM221" s="217">
        <f t="shared" si="79"/>
        <v>0</v>
      </c>
      <c r="BN221" s="217">
        <f t="shared" si="80"/>
        <v>0.0162828823758938</v>
      </c>
      <c r="BO221" s="217">
        <f t="shared" si="81"/>
        <v>0</v>
      </c>
      <c r="BP221" s="212">
        <f t="shared" si="82"/>
        <v>0</v>
      </c>
      <c r="BQ221" s="214">
        <f t="shared" si="83"/>
        <v>0.048002136423124224</v>
      </c>
      <c r="BR221" s="240"/>
    </row>
    <row r="222" spans="1:70" ht="15">
      <c r="A222" s="32">
        <v>92028</v>
      </c>
      <c r="B222" s="32" t="s">
        <v>42</v>
      </c>
      <c r="C222" s="32" t="s">
        <v>541</v>
      </c>
      <c r="D222" s="48">
        <v>9</v>
      </c>
      <c r="E222" s="48">
        <v>0</v>
      </c>
      <c r="F222" s="32" t="s">
        <v>9</v>
      </c>
      <c r="H222" s="49">
        <v>0.003748</v>
      </c>
      <c r="I222" s="50">
        <v>0.004094962773593121</v>
      </c>
      <c r="J222" s="90">
        <v>1.0925727784400001</v>
      </c>
      <c r="K222" s="32">
        <v>80</v>
      </c>
      <c r="L222" s="32">
        <v>55.8</v>
      </c>
      <c r="M222" s="32">
        <v>0</v>
      </c>
      <c r="N222" s="32">
        <v>0</v>
      </c>
      <c r="O222" s="32">
        <f t="shared" si="63"/>
        <v>0</v>
      </c>
      <c r="P222" s="32">
        <v>119.6</v>
      </c>
      <c r="Q222" s="32">
        <v>0</v>
      </c>
      <c r="R222" s="32">
        <v>0</v>
      </c>
      <c r="S222" s="32">
        <v>24.9</v>
      </c>
      <c r="T222" s="32">
        <v>0</v>
      </c>
      <c r="U222" s="32">
        <v>31.9</v>
      </c>
      <c r="V222" s="32">
        <v>0</v>
      </c>
      <c r="W222" s="32">
        <v>0</v>
      </c>
      <c r="X222" s="32">
        <v>0</v>
      </c>
      <c r="Y222" s="32">
        <v>0</v>
      </c>
      <c r="Z222" s="32">
        <v>106.7</v>
      </c>
      <c r="AA222" s="32">
        <v>12.8</v>
      </c>
      <c r="AB222" s="32">
        <v>0</v>
      </c>
      <c r="AC222" s="32">
        <v>0</v>
      </c>
      <c r="AD222" s="32">
        <v>0</v>
      </c>
      <c r="AE222" s="32">
        <v>200.4</v>
      </c>
      <c r="AF222" s="32">
        <v>144.5</v>
      </c>
      <c r="AG222" s="98">
        <v>168.4</v>
      </c>
      <c r="AH222" s="32">
        <v>200.3</v>
      </c>
      <c r="AI222" s="32">
        <v>144.5</v>
      </c>
      <c r="AJ222" s="32">
        <v>144.6</v>
      </c>
      <c r="AL222" s="99">
        <v>0.4590609444237838</v>
      </c>
      <c r="AM222" s="32">
        <v>27.087942297674743</v>
      </c>
      <c r="AN222" s="32">
        <v>0.05751096088293673</v>
      </c>
      <c r="AO222" s="101">
        <v>0.003277891127128253</v>
      </c>
      <c r="AQ222" s="107">
        <v>0.3832839999999999</v>
      </c>
      <c r="AR222" s="32">
        <v>21.8021875</v>
      </c>
      <c r="AS222" s="32">
        <v>0.0309738155607602</v>
      </c>
      <c r="AT222" s="101">
        <v>0.002630230386095304</v>
      </c>
      <c r="AW222" s="149">
        <f t="shared" si="64"/>
        <v>0.010419550878152222</v>
      </c>
      <c r="AX222" s="149">
        <f t="shared" si="65"/>
        <v>0</v>
      </c>
      <c r="AY222" s="149">
        <f t="shared" si="66"/>
        <v>0.022332944176111216</v>
      </c>
      <c r="AZ222" s="214">
        <f t="shared" si="67"/>
        <v>0</v>
      </c>
      <c r="BA222" s="214">
        <f t="shared" si="68"/>
        <v>0</v>
      </c>
      <c r="BB222" s="214">
        <f t="shared" si="69"/>
        <v>0</v>
      </c>
      <c r="BC222" s="214">
        <f t="shared" si="70"/>
        <v>0.0199241232741728</v>
      </c>
      <c r="BD222" s="214">
        <f t="shared" si="71"/>
        <v>0</v>
      </c>
      <c r="BE222" s="214">
        <f t="shared" si="72"/>
        <v>0</v>
      </c>
      <c r="BF222" s="149">
        <f t="shared" si="73"/>
        <v>0.052676618328436245</v>
      </c>
      <c r="BH222" s="214">
        <f t="shared" si="74"/>
        <v>0.010419550878152222</v>
      </c>
      <c r="BI222" s="217">
        <f t="shared" si="75"/>
        <v>0</v>
      </c>
      <c r="BJ222" s="217">
        <f t="shared" si="76"/>
        <v>0.059554517802963246</v>
      </c>
      <c r="BK222" s="212">
        <f t="shared" si="77"/>
        <v>0</v>
      </c>
      <c r="BL222" s="217">
        <f t="shared" si="78"/>
        <v>0</v>
      </c>
      <c r="BM222" s="217">
        <f t="shared" si="79"/>
        <v>0</v>
      </c>
      <c r="BN222" s="217">
        <f t="shared" si="80"/>
        <v>0.05313099539779414</v>
      </c>
      <c r="BO222" s="217">
        <f t="shared" si="81"/>
        <v>0</v>
      </c>
      <c r="BP222" s="212">
        <f t="shared" si="82"/>
        <v>0</v>
      </c>
      <c r="BQ222" s="214">
        <f t="shared" si="83"/>
        <v>0.12310506407890962</v>
      </c>
      <c r="BR222" s="240"/>
    </row>
    <row r="223" spans="1:70" ht="15">
      <c r="A223" s="32">
        <v>92030</v>
      </c>
      <c r="B223" s="32" t="s">
        <v>42</v>
      </c>
      <c r="C223" s="32" t="s">
        <v>541</v>
      </c>
      <c r="D223" s="48">
        <v>9</v>
      </c>
      <c r="E223" s="48">
        <v>0</v>
      </c>
      <c r="F223" s="32" t="s">
        <v>9</v>
      </c>
      <c r="H223" s="49">
        <v>0.003906</v>
      </c>
      <c r="I223" s="50">
        <v>0.00426758927258664</v>
      </c>
      <c r="J223" s="90">
        <v>1.0925727784400001</v>
      </c>
      <c r="K223" s="32">
        <v>80</v>
      </c>
      <c r="L223" s="32">
        <v>0</v>
      </c>
      <c r="M223" s="32">
        <v>0</v>
      </c>
      <c r="N223" s="32">
        <v>0</v>
      </c>
      <c r="O223" s="32">
        <f t="shared" si="63"/>
        <v>0</v>
      </c>
      <c r="P223" s="32">
        <v>16.7</v>
      </c>
      <c r="Q223" s="32">
        <v>1.1</v>
      </c>
      <c r="R223" s="32">
        <v>0</v>
      </c>
      <c r="S223" s="32">
        <v>5.5</v>
      </c>
      <c r="T223" s="32">
        <v>0</v>
      </c>
      <c r="U223" s="32">
        <v>5.1</v>
      </c>
      <c r="V223" s="32">
        <v>0</v>
      </c>
      <c r="W223" s="32">
        <v>0</v>
      </c>
      <c r="X223" s="32">
        <v>0</v>
      </c>
      <c r="Y223" s="32">
        <v>0</v>
      </c>
      <c r="Z223" s="32">
        <v>12.5</v>
      </c>
      <c r="AA223" s="32">
        <v>4.1</v>
      </c>
      <c r="AB223" s="32">
        <v>0</v>
      </c>
      <c r="AC223" s="32">
        <v>1.1</v>
      </c>
      <c r="AD223" s="32">
        <v>0</v>
      </c>
      <c r="AE223" s="32">
        <v>23.4</v>
      </c>
      <c r="AF223" s="32">
        <v>23.4</v>
      </c>
      <c r="AG223" s="98">
        <v>18.3</v>
      </c>
      <c r="AH223" s="32">
        <v>23.4</v>
      </c>
      <c r="AI223" s="32">
        <v>23.3</v>
      </c>
      <c r="AJ223" s="32">
        <v>23.4</v>
      </c>
      <c r="AL223" s="99">
        <v>0.09964190711617511</v>
      </c>
      <c r="AM223" s="32">
        <v>0.012284541725371564</v>
      </c>
      <c r="AN223" s="32">
        <v>2.608156023328854E-05</v>
      </c>
      <c r="AO223" s="101">
        <v>0.0008327341439013553</v>
      </c>
      <c r="AQ223" s="107">
        <v>0.09664300000000003</v>
      </c>
      <c r="AR223" s="32">
        <v>0.07395990000000006</v>
      </c>
      <c r="AS223" s="32">
        <v>0.00010507295662383742</v>
      </c>
      <c r="AT223" s="101">
        <v>0.0007392941025714531</v>
      </c>
      <c r="AW223" s="149">
        <f t="shared" si="64"/>
        <v>0</v>
      </c>
      <c r="AX223" s="149">
        <f t="shared" si="65"/>
        <v>0</v>
      </c>
      <c r="AY223" s="149">
        <f t="shared" si="66"/>
        <v>0.003249854582860178</v>
      </c>
      <c r="AZ223" s="214">
        <f t="shared" si="67"/>
        <v>0.00021406227791294588</v>
      </c>
      <c r="BA223" s="214">
        <f t="shared" si="68"/>
        <v>0</v>
      </c>
      <c r="BB223" s="214">
        <f t="shared" si="69"/>
        <v>0</v>
      </c>
      <c r="BC223" s="214">
        <f t="shared" si="70"/>
        <v>0.002432525885374385</v>
      </c>
      <c r="BD223" s="214">
        <f t="shared" si="71"/>
        <v>0</v>
      </c>
      <c r="BE223" s="214">
        <f t="shared" si="72"/>
        <v>0.00021406227791294588</v>
      </c>
      <c r="BF223" s="149">
        <f t="shared" si="73"/>
        <v>0.006110505024060455</v>
      </c>
      <c r="BH223" s="214">
        <f t="shared" si="74"/>
        <v>0</v>
      </c>
      <c r="BI223" s="217">
        <f t="shared" si="75"/>
        <v>0</v>
      </c>
      <c r="BJ223" s="217">
        <f t="shared" si="76"/>
        <v>0.008666278887627141</v>
      </c>
      <c r="BK223" s="212">
        <f t="shared" si="77"/>
        <v>0.00021406227791294588</v>
      </c>
      <c r="BL223" s="217">
        <f t="shared" si="78"/>
        <v>0</v>
      </c>
      <c r="BM223" s="217">
        <f t="shared" si="79"/>
        <v>0</v>
      </c>
      <c r="BN223" s="217">
        <f t="shared" si="80"/>
        <v>0.006486735694331693</v>
      </c>
      <c r="BO223" s="217">
        <f t="shared" si="81"/>
        <v>0</v>
      </c>
      <c r="BP223" s="212">
        <f t="shared" si="82"/>
        <v>0.00021406227791294588</v>
      </c>
      <c r="BQ223" s="214">
        <f t="shared" si="83"/>
        <v>0.015581139137784725</v>
      </c>
      <c r="BR223" s="240"/>
    </row>
    <row r="224" spans="1:70" ht="15">
      <c r="A224" s="32">
        <v>92031</v>
      </c>
      <c r="B224" s="32" t="s">
        <v>42</v>
      </c>
      <c r="C224" s="32" t="s">
        <v>541</v>
      </c>
      <c r="D224" s="48">
        <v>9</v>
      </c>
      <c r="E224" s="48">
        <v>0</v>
      </c>
      <c r="F224" s="32" t="s">
        <v>9</v>
      </c>
      <c r="H224" s="49">
        <v>0.003748</v>
      </c>
      <c r="I224" s="50">
        <v>0.00224358824348672</v>
      </c>
      <c r="J224" s="90">
        <v>0.59860945664</v>
      </c>
      <c r="K224" s="32">
        <v>80</v>
      </c>
      <c r="L224" s="32">
        <v>0</v>
      </c>
      <c r="M224" s="32">
        <v>75.3</v>
      </c>
      <c r="N224" s="32">
        <v>1</v>
      </c>
      <c r="O224" s="32">
        <f t="shared" si="63"/>
        <v>0.00224358824348672</v>
      </c>
      <c r="P224" s="32">
        <v>45.9</v>
      </c>
      <c r="Q224" s="32">
        <v>0</v>
      </c>
      <c r="R224" s="32">
        <v>0</v>
      </c>
      <c r="S224" s="32">
        <v>10.2</v>
      </c>
      <c r="T224" s="32">
        <v>0</v>
      </c>
      <c r="U224" s="32">
        <v>29</v>
      </c>
      <c r="V224" s="32">
        <v>394.2</v>
      </c>
      <c r="W224" s="32">
        <v>1</v>
      </c>
      <c r="X224" s="32">
        <v>0</v>
      </c>
      <c r="Y224" s="32">
        <v>0</v>
      </c>
      <c r="Z224" s="32">
        <v>28.6</v>
      </c>
      <c r="AA224" s="32">
        <v>17.3</v>
      </c>
      <c r="AB224" s="32">
        <v>0</v>
      </c>
      <c r="AC224" s="32">
        <v>0</v>
      </c>
      <c r="AD224" s="32">
        <v>2.3</v>
      </c>
      <c r="AE224" s="32">
        <v>131.5</v>
      </c>
      <c r="AF224" s="32">
        <v>525.7</v>
      </c>
      <c r="AG224" s="98">
        <v>496.7</v>
      </c>
      <c r="AH224" s="32">
        <v>525.7</v>
      </c>
      <c r="AI224" s="32">
        <v>131.4</v>
      </c>
      <c r="AJ224" s="32">
        <v>131.5</v>
      </c>
      <c r="AL224" s="99">
        <v>0.7876368099673112</v>
      </c>
      <c r="AM224" s="32">
        <v>113.36795754558756</v>
      </c>
      <c r="AN224" s="32">
        <v>0.24069381498728284</v>
      </c>
      <c r="AO224" s="101">
        <v>0.0024545043539408117</v>
      </c>
      <c r="AQ224" s="107">
        <v>0.6432879999999999</v>
      </c>
      <c r="AR224" s="32">
        <v>99.34571989999998</v>
      </c>
      <c r="AS224" s="32">
        <v>0.14113794796662232</v>
      </c>
      <c r="AT224" s="101">
        <v>0.003759981894726926</v>
      </c>
      <c r="AW224" s="149">
        <f t="shared" si="64"/>
        <v>0</v>
      </c>
      <c r="AX224" s="149">
        <f t="shared" si="65"/>
        <v>0.00770376407989548</v>
      </c>
      <c r="AY224" s="149">
        <f t="shared" si="66"/>
        <v>0.004695919937147444</v>
      </c>
      <c r="AZ224" s="214">
        <f t="shared" si="67"/>
        <v>0</v>
      </c>
      <c r="BA224" s="214">
        <f t="shared" si="68"/>
        <v>0</v>
      </c>
      <c r="BB224" s="214">
        <f t="shared" si="69"/>
        <v>0.0403296653425604</v>
      </c>
      <c r="BC224" s="214">
        <f t="shared" si="70"/>
        <v>0.002925998043625641</v>
      </c>
      <c r="BD224" s="214">
        <f t="shared" si="71"/>
        <v>0</v>
      </c>
      <c r="BE224" s="214">
        <f t="shared" si="72"/>
        <v>0</v>
      </c>
      <c r="BF224" s="149">
        <f t="shared" si="73"/>
        <v>0.055655347403228965</v>
      </c>
      <c r="BH224" s="214">
        <f t="shared" si="74"/>
        <v>0</v>
      </c>
      <c r="BI224" s="217">
        <f t="shared" si="75"/>
        <v>0.01412356747980838</v>
      </c>
      <c r="BJ224" s="217">
        <f t="shared" si="76"/>
        <v>0.012522453165726517</v>
      </c>
      <c r="BK224" s="212">
        <f t="shared" si="77"/>
        <v>0</v>
      </c>
      <c r="BL224" s="217">
        <f t="shared" si="78"/>
        <v>0</v>
      </c>
      <c r="BM224" s="217">
        <f t="shared" si="79"/>
        <v>0.0403296653425604</v>
      </c>
      <c r="BN224" s="217">
        <f t="shared" si="80"/>
        <v>0.007802661449668375</v>
      </c>
      <c r="BO224" s="217">
        <f t="shared" si="81"/>
        <v>0</v>
      </c>
      <c r="BP224" s="212">
        <f t="shared" si="82"/>
        <v>0</v>
      </c>
      <c r="BQ224" s="214">
        <f t="shared" si="83"/>
        <v>0.07477834743776367</v>
      </c>
      <c r="BR224" s="240"/>
    </row>
    <row r="225" spans="1:70" ht="15">
      <c r="A225" s="32">
        <v>92032</v>
      </c>
      <c r="B225" s="32" t="s">
        <v>42</v>
      </c>
      <c r="C225" s="32" t="s">
        <v>541</v>
      </c>
      <c r="D225" s="48">
        <v>9</v>
      </c>
      <c r="E225" s="48">
        <v>0</v>
      </c>
      <c r="F225" s="32" t="s">
        <v>9</v>
      </c>
      <c r="H225" s="49">
        <v>0.003748</v>
      </c>
      <c r="I225" s="50">
        <v>0.0011268952779999201</v>
      </c>
      <c r="J225" s="90">
        <v>0.30066576254000005</v>
      </c>
      <c r="K225" s="32">
        <v>80</v>
      </c>
      <c r="L225" s="32">
        <v>0</v>
      </c>
      <c r="M225" s="32">
        <v>28.1</v>
      </c>
      <c r="N225" s="32">
        <v>1</v>
      </c>
      <c r="O225" s="32">
        <f t="shared" si="63"/>
        <v>0.0011268952779999201</v>
      </c>
      <c r="P225" s="32">
        <v>46.4</v>
      </c>
      <c r="Q225" s="32">
        <v>0</v>
      </c>
      <c r="R225" s="32">
        <v>0</v>
      </c>
      <c r="S225" s="32">
        <v>16.7</v>
      </c>
      <c r="T225" s="32">
        <v>0</v>
      </c>
      <c r="U225" s="32">
        <v>20.2</v>
      </c>
      <c r="V225" s="32">
        <v>0</v>
      </c>
      <c r="W225" s="32">
        <v>0</v>
      </c>
      <c r="X225" s="32">
        <v>0</v>
      </c>
      <c r="Y225" s="32">
        <v>0</v>
      </c>
      <c r="Z225" s="32">
        <v>41.7</v>
      </c>
      <c r="AA225" s="32">
        <v>4.7</v>
      </c>
      <c r="AB225" s="32">
        <v>0</v>
      </c>
      <c r="AC225" s="32">
        <v>0</v>
      </c>
      <c r="AD225" s="32">
        <v>3.2</v>
      </c>
      <c r="AE225" s="32">
        <v>91.4</v>
      </c>
      <c r="AF225" s="32">
        <v>91.4</v>
      </c>
      <c r="AG225" s="98">
        <v>71.2</v>
      </c>
      <c r="AH225" s="32">
        <v>91.4</v>
      </c>
      <c r="AI225" s="32">
        <v>91.2</v>
      </c>
      <c r="AJ225" s="32">
        <v>91.4</v>
      </c>
      <c r="AL225" s="99">
        <v>0.31673831880179304</v>
      </c>
      <c r="AM225" s="32">
        <v>9.585623674080383</v>
      </c>
      <c r="AN225" s="32">
        <v>0.020351432460261533</v>
      </c>
      <c r="AO225" s="101">
        <v>0.000666916037243843</v>
      </c>
      <c r="AQ225" s="107">
        <v>0.27261899999999994</v>
      </c>
      <c r="AR225" s="32">
        <v>7.5647957</v>
      </c>
      <c r="AS225" s="32">
        <v>0.010747113644749265</v>
      </c>
      <c r="AT225" s="101">
        <v>0.00195036508975767</v>
      </c>
      <c r="AW225" s="149">
        <f t="shared" si="64"/>
        <v>0</v>
      </c>
      <c r="AX225" s="149">
        <f t="shared" si="65"/>
        <v>0.0014439585334179777</v>
      </c>
      <c r="AY225" s="149">
        <f t="shared" si="66"/>
        <v>0.002384330105003351</v>
      </c>
      <c r="AZ225" s="214">
        <f t="shared" si="67"/>
        <v>0</v>
      </c>
      <c r="BA225" s="214">
        <f t="shared" si="68"/>
        <v>0</v>
      </c>
      <c r="BB225" s="214">
        <f t="shared" si="69"/>
        <v>0</v>
      </c>
      <c r="BC225" s="214">
        <f t="shared" si="70"/>
        <v>0.0021428139090224085</v>
      </c>
      <c r="BD225" s="214">
        <f t="shared" si="71"/>
        <v>0</v>
      </c>
      <c r="BE225" s="214">
        <f t="shared" si="72"/>
        <v>0</v>
      </c>
      <c r="BF225" s="149">
        <f t="shared" si="73"/>
        <v>0.005971102547443737</v>
      </c>
      <c r="BH225" s="214">
        <f t="shared" si="74"/>
        <v>0</v>
      </c>
      <c r="BI225" s="217">
        <f t="shared" si="75"/>
        <v>0.0026472573112662928</v>
      </c>
      <c r="BJ225" s="217">
        <f t="shared" si="76"/>
        <v>0.00635821361334227</v>
      </c>
      <c r="BK225" s="212">
        <f t="shared" si="77"/>
        <v>0</v>
      </c>
      <c r="BL225" s="217">
        <f t="shared" si="78"/>
        <v>0</v>
      </c>
      <c r="BM225" s="217">
        <f t="shared" si="79"/>
        <v>0</v>
      </c>
      <c r="BN225" s="217">
        <f t="shared" si="80"/>
        <v>0.005714170424059756</v>
      </c>
      <c r="BO225" s="217">
        <f t="shared" si="81"/>
        <v>0</v>
      </c>
      <c r="BP225" s="212">
        <f t="shared" si="82"/>
        <v>0</v>
      </c>
      <c r="BQ225" s="214">
        <f t="shared" si="83"/>
        <v>0.014719641348668318</v>
      </c>
      <c r="BR225" s="240"/>
    </row>
    <row r="226" spans="1:70" ht="15">
      <c r="A226" s="32">
        <v>1007</v>
      </c>
      <c r="B226" s="32" t="s">
        <v>546</v>
      </c>
      <c r="C226" s="32" t="s">
        <v>529</v>
      </c>
      <c r="D226" s="48">
        <v>9</v>
      </c>
      <c r="E226" s="48">
        <v>0</v>
      </c>
      <c r="F226" s="32" t="s">
        <v>152</v>
      </c>
      <c r="H226" s="49">
        <v>0.000848</v>
      </c>
      <c r="I226" s="50">
        <v>0.00025496456663392</v>
      </c>
      <c r="J226" s="90">
        <v>0.30066576254</v>
      </c>
      <c r="K226" s="32">
        <v>82</v>
      </c>
      <c r="L226" s="32">
        <v>0</v>
      </c>
      <c r="M226" s="32">
        <v>1329.6</v>
      </c>
      <c r="N226" s="32">
        <v>1</v>
      </c>
      <c r="O226" s="32">
        <f t="shared" si="63"/>
        <v>0.00025496456663392</v>
      </c>
      <c r="P226" s="32">
        <v>33.5</v>
      </c>
      <c r="Q226" s="32">
        <v>32.4</v>
      </c>
      <c r="R226" s="32">
        <v>0</v>
      </c>
      <c r="S226" s="32">
        <v>35.8</v>
      </c>
      <c r="T226" s="32">
        <v>2.2</v>
      </c>
      <c r="U226" s="32">
        <v>317.2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22.5</v>
      </c>
      <c r="AB226" s="32">
        <v>11</v>
      </c>
      <c r="AC226" s="32">
        <v>24.8</v>
      </c>
      <c r="AD226" s="32">
        <v>2.8</v>
      </c>
      <c r="AE226" s="32">
        <v>1433.7</v>
      </c>
      <c r="AF226" s="32">
        <v>1433.7</v>
      </c>
      <c r="AG226" s="98">
        <v>1116.5</v>
      </c>
      <c r="AH226" s="32">
        <v>1433.7</v>
      </c>
      <c r="AI226" s="32">
        <v>1433.5</v>
      </c>
      <c r="AJ226" s="32">
        <v>1433.7</v>
      </c>
      <c r="AL226" s="99">
        <v>0.912022799812943</v>
      </c>
      <c r="AM226" s="32">
        <v>208.98953229619076</v>
      </c>
      <c r="AN226" s="32">
        <v>0.44370992394875297</v>
      </c>
      <c r="AO226" s="101">
        <v>0.00023889546853505758</v>
      </c>
      <c r="AQ226" s="107">
        <v>0.8525320000000003</v>
      </c>
      <c r="AR226" s="32">
        <v>261.5131641999999</v>
      </c>
      <c r="AS226" s="32">
        <v>0.3715251285973756</v>
      </c>
      <c r="AT226" s="101">
        <v>0.0008162091806333886</v>
      </c>
      <c r="AW226" s="149">
        <f t="shared" si="64"/>
        <v>0</v>
      </c>
      <c r="AX226" s="149">
        <f t="shared" si="65"/>
        <v>0.015458440483518576</v>
      </c>
      <c r="AY226" s="149">
        <f t="shared" si="66"/>
        <v>0.0003894838719899762</v>
      </c>
      <c r="AZ226" s="214">
        <f t="shared" si="67"/>
        <v>0.00037669484932761877</v>
      </c>
      <c r="BA226" s="214">
        <f t="shared" si="68"/>
        <v>0</v>
      </c>
      <c r="BB226" s="214">
        <f t="shared" si="69"/>
        <v>0</v>
      </c>
      <c r="BC226" s="214">
        <f t="shared" si="70"/>
        <v>0</v>
      </c>
      <c r="BD226" s="214">
        <f t="shared" si="71"/>
        <v>0.0001278902266235743</v>
      </c>
      <c r="BE226" s="214">
        <f t="shared" si="72"/>
        <v>0.0002883343291149675</v>
      </c>
      <c r="BF226" s="149">
        <f t="shared" si="73"/>
        <v>0.016640843760574713</v>
      </c>
      <c r="BH226" s="214">
        <f t="shared" si="74"/>
        <v>0</v>
      </c>
      <c r="BI226" s="217">
        <f t="shared" si="75"/>
        <v>0.028340474219784056</v>
      </c>
      <c r="BJ226" s="217">
        <f t="shared" si="76"/>
        <v>0.0010386236586399364</v>
      </c>
      <c r="BK226" s="212">
        <f t="shared" si="77"/>
        <v>0.00037669484932761877</v>
      </c>
      <c r="BL226" s="217">
        <f t="shared" si="78"/>
        <v>0</v>
      </c>
      <c r="BM226" s="217">
        <f t="shared" si="79"/>
        <v>0</v>
      </c>
      <c r="BN226" s="217">
        <f t="shared" si="80"/>
        <v>0</v>
      </c>
      <c r="BO226" s="217">
        <f t="shared" si="81"/>
        <v>0.00034104060432953143</v>
      </c>
      <c r="BP226" s="212">
        <f t="shared" si="82"/>
        <v>0.0002883343291149675</v>
      </c>
      <c r="BQ226" s="214">
        <f t="shared" si="83"/>
        <v>0.030385167661196113</v>
      </c>
      <c r="BR226" s="240"/>
    </row>
    <row r="227" spans="1:70" ht="15">
      <c r="A227" s="32">
        <v>1065</v>
      </c>
      <c r="B227" s="32" t="s">
        <v>546</v>
      </c>
      <c r="C227" s="32" t="s">
        <v>529</v>
      </c>
      <c r="D227" s="48">
        <v>9</v>
      </c>
      <c r="E227" s="48">
        <v>0</v>
      </c>
      <c r="F227" s="32" t="s">
        <v>10</v>
      </c>
      <c r="H227" s="49">
        <v>0.002108</v>
      </c>
      <c r="I227" s="50">
        <v>0.00126186873459712</v>
      </c>
      <c r="J227" s="90">
        <v>0.59860945664</v>
      </c>
      <c r="K227" s="32">
        <v>82</v>
      </c>
      <c r="L227" s="32">
        <v>0</v>
      </c>
      <c r="M227" s="32">
        <v>350.3</v>
      </c>
      <c r="N227" s="32">
        <v>1</v>
      </c>
      <c r="O227" s="32">
        <f t="shared" si="63"/>
        <v>0.00126186873459712</v>
      </c>
      <c r="P227" s="32">
        <v>44.7</v>
      </c>
      <c r="Q227" s="32">
        <v>2.4</v>
      </c>
      <c r="R227" s="32">
        <v>0</v>
      </c>
      <c r="S227" s="32">
        <v>12</v>
      </c>
      <c r="T227" s="32">
        <v>13.5</v>
      </c>
      <c r="U227" s="32">
        <v>93.6</v>
      </c>
      <c r="V227" s="32">
        <v>662.3</v>
      </c>
      <c r="W227" s="32">
        <v>1</v>
      </c>
      <c r="X227" s="32">
        <v>0</v>
      </c>
      <c r="Y227" s="32">
        <v>0</v>
      </c>
      <c r="Z227" s="32">
        <v>13.2</v>
      </c>
      <c r="AA227" s="32">
        <v>8.5</v>
      </c>
      <c r="AB227" s="32">
        <v>22.8</v>
      </c>
      <c r="AC227" s="32">
        <v>2.4</v>
      </c>
      <c r="AD227" s="32">
        <v>7.1</v>
      </c>
      <c r="AE227" s="32">
        <v>423.1</v>
      </c>
      <c r="AF227" s="32">
        <v>1085.5</v>
      </c>
      <c r="AG227" s="98">
        <v>991.9</v>
      </c>
      <c r="AH227" s="32">
        <v>1085.5</v>
      </c>
      <c r="AI227" s="32">
        <v>422.9</v>
      </c>
      <c r="AJ227" s="32">
        <v>423.1</v>
      </c>
      <c r="AL227" s="99">
        <v>0.8933426792328248</v>
      </c>
      <c r="AM227" s="32">
        <v>189.46307281450208</v>
      </c>
      <c r="AN227" s="32">
        <v>0.4022529009274789</v>
      </c>
      <c r="AO227" s="101">
        <v>0.001241142649571162</v>
      </c>
      <c r="AQ227" s="107">
        <v>0.8204820000000004</v>
      </c>
      <c r="AR227" s="32">
        <v>227.99719679999984</v>
      </c>
      <c r="AS227" s="32">
        <v>0.3239098426271924</v>
      </c>
      <c r="AT227" s="101">
        <v>0.0020953664170692116</v>
      </c>
      <c r="AW227" s="149">
        <f t="shared" si="64"/>
        <v>0</v>
      </c>
      <c r="AX227" s="149">
        <f t="shared" si="65"/>
        <v>0.020156687368459325</v>
      </c>
      <c r="AY227" s="149">
        <f t="shared" si="66"/>
        <v>0.002572092279104002</v>
      </c>
      <c r="AZ227" s="214">
        <f t="shared" si="67"/>
        <v>0.00013809891431430883</v>
      </c>
      <c r="BA227" s="214">
        <f t="shared" si="68"/>
        <v>0</v>
      </c>
      <c r="BB227" s="214">
        <f t="shared" si="69"/>
        <v>0.03810954622931947</v>
      </c>
      <c r="BC227" s="214">
        <f t="shared" si="70"/>
        <v>0.0007595440287286986</v>
      </c>
      <c r="BD227" s="214">
        <f t="shared" si="71"/>
        <v>0.0013119396859859339</v>
      </c>
      <c r="BE227" s="214">
        <f t="shared" si="72"/>
        <v>0.00013809891431430883</v>
      </c>
      <c r="BF227" s="149">
        <f t="shared" si="73"/>
        <v>0.06318600742022605</v>
      </c>
      <c r="BH227" s="214">
        <f t="shared" si="74"/>
        <v>0</v>
      </c>
      <c r="BI227" s="217">
        <f t="shared" si="75"/>
        <v>0.03695392684217543</v>
      </c>
      <c r="BJ227" s="217">
        <f t="shared" si="76"/>
        <v>0.006858912744277339</v>
      </c>
      <c r="BK227" s="212">
        <f t="shared" si="77"/>
        <v>0.00013809891431430883</v>
      </c>
      <c r="BL227" s="217">
        <f t="shared" si="78"/>
        <v>0</v>
      </c>
      <c r="BM227" s="217">
        <f t="shared" si="79"/>
        <v>0.03810954622931947</v>
      </c>
      <c r="BN227" s="217">
        <f t="shared" si="80"/>
        <v>0.0020254507432765296</v>
      </c>
      <c r="BO227" s="217">
        <f t="shared" si="81"/>
        <v>0.0034985058292958237</v>
      </c>
      <c r="BP227" s="212">
        <f t="shared" si="82"/>
        <v>0.00013809891431430883</v>
      </c>
      <c r="BQ227" s="214">
        <f t="shared" si="83"/>
        <v>0.0877225402169732</v>
      </c>
      <c r="BR227" s="240"/>
    </row>
    <row r="228" spans="1:70" ht="15">
      <c r="A228" s="32">
        <v>71017</v>
      </c>
      <c r="B228" s="32" t="s">
        <v>294</v>
      </c>
      <c r="C228" s="32" t="s">
        <v>530</v>
      </c>
      <c r="D228" s="48">
        <v>9</v>
      </c>
      <c r="E228" s="48">
        <v>0</v>
      </c>
      <c r="F228" s="32" t="s">
        <v>10</v>
      </c>
      <c r="H228" s="49">
        <v>0.001337</v>
      </c>
      <c r="I228" s="50">
        <v>0.0014607698047742802</v>
      </c>
      <c r="J228" s="90">
        <v>1.0925727784400001</v>
      </c>
      <c r="K228" s="32">
        <v>82</v>
      </c>
      <c r="L228" s="32">
        <v>0</v>
      </c>
      <c r="M228" s="32">
        <v>0</v>
      </c>
      <c r="N228" s="32">
        <v>0</v>
      </c>
      <c r="O228" s="32">
        <f t="shared" si="63"/>
        <v>0</v>
      </c>
      <c r="P228" s="32">
        <v>36.4</v>
      </c>
      <c r="Q228" s="32">
        <v>8.8</v>
      </c>
      <c r="R228" s="32">
        <v>0</v>
      </c>
      <c r="S228" s="32">
        <v>12</v>
      </c>
      <c r="T228" s="32">
        <v>0.2</v>
      </c>
      <c r="U228" s="32">
        <v>12.7</v>
      </c>
      <c r="V228" s="32">
        <v>0</v>
      </c>
      <c r="W228" s="32">
        <v>0</v>
      </c>
      <c r="X228" s="32">
        <v>0</v>
      </c>
      <c r="Y228" s="32">
        <v>0</v>
      </c>
      <c r="Z228" s="32">
        <v>29.2</v>
      </c>
      <c r="AA228" s="32">
        <v>7</v>
      </c>
      <c r="AB228" s="32">
        <v>0</v>
      </c>
      <c r="AC228" s="32">
        <v>8.8</v>
      </c>
      <c r="AD228" s="32">
        <v>1.3</v>
      </c>
      <c r="AE228" s="32">
        <v>57.8</v>
      </c>
      <c r="AF228" s="32">
        <v>57.8</v>
      </c>
      <c r="AG228" s="98">
        <v>45</v>
      </c>
      <c r="AH228" s="32">
        <v>57.8</v>
      </c>
      <c r="AI228" s="32">
        <v>57.4</v>
      </c>
      <c r="AJ228" s="32">
        <v>57.8</v>
      </c>
      <c r="AL228" s="99">
        <v>0.19386517693817276</v>
      </c>
      <c r="AM228" s="32">
        <v>2.592142170898579</v>
      </c>
      <c r="AN228" s="32">
        <v>0.005503429731034083</v>
      </c>
      <c r="AO228" s="101">
        <v>0.0005483763257300233</v>
      </c>
      <c r="AQ228" s="107">
        <v>0.18815099999999998</v>
      </c>
      <c r="AR228" s="32">
        <v>2.6969649</v>
      </c>
      <c r="AS228" s="32">
        <v>0.0038315097228864806</v>
      </c>
      <c r="AT228" s="101">
        <v>0.000491197027931073</v>
      </c>
      <c r="AW228" s="149">
        <f t="shared" si="64"/>
        <v>0</v>
      </c>
      <c r="AX228" s="149">
        <f t="shared" si="65"/>
        <v>0</v>
      </c>
      <c r="AY228" s="149">
        <f t="shared" si="66"/>
        <v>0.002424644152756541</v>
      </c>
      <c r="AZ228" s="214">
        <f t="shared" si="67"/>
        <v>0.0005861777072598232</v>
      </c>
      <c r="BA228" s="214">
        <f t="shared" si="68"/>
        <v>0</v>
      </c>
      <c r="BB228" s="214">
        <f t="shared" si="69"/>
        <v>0</v>
      </c>
      <c r="BC228" s="214">
        <f t="shared" si="70"/>
        <v>0.0019450442104530495</v>
      </c>
      <c r="BD228" s="214">
        <f t="shared" si="71"/>
        <v>0</v>
      </c>
      <c r="BE228" s="214">
        <f t="shared" si="72"/>
        <v>0.0005861777072598232</v>
      </c>
      <c r="BF228" s="149">
        <f t="shared" si="73"/>
        <v>0.005542043777729236</v>
      </c>
      <c r="BH228" s="214">
        <f t="shared" si="74"/>
        <v>0</v>
      </c>
      <c r="BI228" s="217">
        <f t="shared" si="75"/>
        <v>0</v>
      </c>
      <c r="BJ228" s="217">
        <f t="shared" si="76"/>
        <v>0.00646571774068411</v>
      </c>
      <c r="BK228" s="212">
        <f t="shared" si="77"/>
        <v>0.0005861777072598232</v>
      </c>
      <c r="BL228" s="217">
        <f t="shared" si="78"/>
        <v>0</v>
      </c>
      <c r="BM228" s="217">
        <f t="shared" si="79"/>
        <v>0</v>
      </c>
      <c r="BN228" s="217">
        <f t="shared" si="80"/>
        <v>0.005186784561208132</v>
      </c>
      <c r="BO228" s="217">
        <f t="shared" si="81"/>
        <v>0</v>
      </c>
      <c r="BP228" s="212">
        <f t="shared" si="82"/>
        <v>0.0005861777072598232</v>
      </c>
      <c r="BQ228" s="214">
        <f t="shared" si="83"/>
        <v>0.012824857716411888</v>
      </c>
      <c r="BR228" s="240"/>
    </row>
    <row r="229" spans="1:70" ht="15">
      <c r="A229" s="32">
        <v>71019</v>
      </c>
      <c r="B229" s="32" t="s">
        <v>294</v>
      </c>
      <c r="C229" s="32" t="s">
        <v>530</v>
      </c>
      <c r="D229" s="48">
        <v>9</v>
      </c>
      <c r="E229" s="48">
        <v>0</v>
      </c>
      <c r="F229" s="32" t="s">
        <v>252</v>
      </c>
      <c r="H229" s="49">
        <v>0.007628</v>
      </c>
      <c r="I229" s="50">
        <v>0.00456619293524992</v>
      </c>
      <c r="J229" s="90">
        <v>0.59860945664</v>
      </c>
      <c r="K229" s="32">
        <v>82</v>
      </c>
      <c r="L229" s="32">
        <v>127.2</v>
      </c>
      <c r="M229" s="32">
        <v>451.9</v>
      </c>
      <c r="N229" s="32">
        <v>1</v>
      </c>
      <c r="O229" s="32">
        <f t="shared" si="63"/>
        <v>0.00456619293524992</v>
      </c>
      <c r="P229" s="32">
        <v>162.8</v>
      </c>
      <c r="Q229" s="32">
        <v>198.5</v>
      </c>
      <c r="R229" s="32">
        <v>41.1</v>
      </c>
      <c r="S229" s="32">
        <v>66.1</v>
      </c>
      <c r="T229" s="32">
        <v>20</v>
      </c>
      <c r="U229" s="32">
        <v>871.7</v>
      </c>
      <c r="V229" s="32">
        <v>792.6</v>
      </c>
      <c r="W229" s="32">
        <v>1</v>
      </c>
      <c r="X229" s="32">
        <v>35.8</v>
      </c>
      <c r="Y229" s="32">
        <v>52.2</v>
      </c>
      <c r="Z229" s="32">
        <v>86.7</v>
      </c>
      <c r="AA229" s="32">
        <v>75.9</v>
      </c>
      <c r="AB229" s="32">
        <v>0</v>
      </c>
      <c r="AC229" s="32">
        <v>198.5</v>
      </c>
      <c r="AD229" s="32">
        <v>13.3</v>
      </c>
      <c r="AE229" s="32">
        <v>1068.3</v>
      </c>
      <c r="AF229" s="32">
        <v>1733.7</v>
      </c>
      <c r="AG229" s="98">
        <v>989.2</v>
      </c>
      <c r="AH229" s="32">
        <v>1860.9</v>
      </c>
      <c r="AI229" s="32">
        <v>940.4</v>
      </c>
      <c r="AJ229" s="32">
        <v>941.1</v>
      </c>
      <c r="AL229" s="99">
        <v>0.8920808104982277</v>
      </c>
      <c r="AM229" s="32">
        <v>188.2114252166552</v>
      </c>
      <c r="AN229" s="32">
        <v>0.3995955024714443</v>
      </c>
      <c r="AO229" s="101">
        <v>0.00452050497275222</v>
      </c>
      <c r="AQ229" s="177">
        <v>0.8183740000000004</v>
      </c>
      <c r="AR229" s="32">
        <v>225.90627159999985</v>
      </c>
      <c r="AS229" s="32">
        <v>0.3209393181559142</v>
      </c>
      <c r="AT229" s="101">
        <v>0.007612448273821001</v>
      </c>
      <c r="AW229" s="149">
        <f t="shared" si="64"/>
        <v>0.026485380206188815</v>
      </c>
      <c r="AX229" s="149">
        <f t="shared" si="65"/>
        <v>0.0940938939872384</v>
      </c>
      <c r="AY229" s="149">
        <f t="shared" si="66"/>
        <v>0.03389795516955613</v>
      </c>
      <c r="AZ229" s="214">
        <f t="shared" si="67"/>
        <v>0.04133135197270817</v>
      </c>
      <c r="BA229" s="214">
        <f t="shared" si="68"/>
        <v>0.00855777615152799</v>
      </c>
      <c r="BB229" s="214">
        <f t="shared" si="69"/>
        <v>0.16503390213384633</v>
      </c>
      <c r="BC229" s="214">
        <f t="shared" si="70"/>
        <v>0.018052535093369262</v>
      </c>
      <c r="BD229" s="214">
        <f t="shared" si="71"/>
        <v>0</v>
      </c>
      <c r="BE229" s="214">
        <f t="shared" si="72"/>
        <v>0.04133135197270817</v>
      </c>
      <c r="BF229" s="149">
        <f t="shared" si="73"/>
        <v>0.42878414668714326</v>
      </c>
      <c r="BH229" s="214">
        <f t="shared" si="74"/>
        <v>0.026485380206188815</v>
      </c>
      <c r="BI229" s="217">
        <f t="shared" si="75"/>
        <v>0.17250547230993707</v>
      </c>
      <c r="BJ229" s="217">
        <f t="shared" si="76"/>
        <v>0.09039454711881634</v>
      </c>
      <c r="BK229" s="212">
        <f t="shared" si="77"/>
        <v>0.04133135197270817</v>
      </c>
      <c r="BL229" s="217">
        <f t="shared" si="78"/>
        <v>0.00855777615152799</v>
      </c>
      <c r="BM229" s="217">
        <f t="shared" si="79"/>
        <v>0.16503390213384633</v>
      </c>
      <c r="BN229" s="217">
        <f t="shared" si="80"/>
        <v>0.048140093582318036</v>
      </c>
      <c r="BO229" s="217">
        <f t="shared" si="81"/>
        <v>0</v>
      </c>
      <c r="BP229" s="212">
        <f t="shared" si="82"/>
        <v>0.04133135197270817</v>
      </c>
      <c r="BQ229" s="214">
        <f t="shared" si="83"/>
        <v>0.593779875448051</v>
      </c>
      <c r="BR229" s="240"/>
    </row>
    <row r="230" spans="1:70" ht="15">
      <c r="A230" s="32">
        <v>71026</v>
      </c>
      <c r="B230" s="32" t="s">
        <v>294</v>
      </c>
      <c r="C230" s="32" t="s">
        <v>530</v>
      </c>
      <c r="D230" s="48">
        <v>9</v>
      </c>
      <c r="E230" s="48">
        <v>0</v>
      </c>
      <c r="F230" s="32" t="s">
        <v>152</v>
      </c>
      <c r="H230" s="49">
        <v>0.001337</v>
      </c>
      <c r="I230" s="50">
        <v>0.0014607698047742802</v>
      </c>
      <c r="J230" s="90">
        <v>1.0925727784400001</v>
      </c>
      <c r="K230" s="32">
        <v>82</v>
      </c>
      <c r="L230" s="32">
        <v>0.1</v>
      </c>
      <c r="M230" s="32">
        <v>0</v>
      </c>
      <c r="N230" s="32">
        <v>0</v>
      </c>
      <c r="O230" s="32">
        <f t="shared" si="63"/>
        <v>0</v>
      </c>
      <c r="P230" s="32">
        <v>21</v>
      </c>
      <c r="Q230" s="32">
        <v>39.4</v>
      </c>
      <c r="R230" s="32">
        <v>0</v>
      </c>
      <c r="S230" s="32">
        <v>10.7</v>
      </c>
      <c r="T230" s="32">
        <v>2</v>
      </c>
      <c r="U230" s="32">
        <v>16.1</v>
      </c>
      <c r="V230" s="32">
        <v>0</v>
      </c>
      <c r="W230" s="32">
        <v>0</v>
      </c>
      <c r="X230" s="32">
        <v>0</v>
      </c>
      <c r="Y230" s="32">
        <v>0</v>
      </c>
      <c r="Z230" s="32">
        <v>14.1</v>
      </c>
      <c r="AA230" s="32">
        <v>6.8</v>
      </c>
      <c r="AB230" s="32">
        <v>0</v>
      </c>
      <c r="AC230" s="32">
        <v>39.4</v>
      </c>
      <c r="AD230" s="32">
        <v>0.5</v>
      </c>
      <c r="AE230" s="32">
        <v>73.6</v>
      </c>
      <c r="AF230" s="32">
        <v>73.4</v>
      </c>
      <c r="AG230" s="98">
        <v>57.4</v>
      </c>
      <c r="AH230" s="32">
        <v>73.5</v>
      </c>
      <c r="AI230" s="32">
        <v>73.1</v>
      </c>
      <c r="AJ230" s="32">
        <v>73.5</v>
      </c>
      <c r="AL230" s="107">
        <v>0.26604664239973147</v>
      </c>
      <c r="AM230" s="32">
        <v>6.380620879471301</v>
      </c>
      <c r="AN230" s="32">
        <v>0.013546825881994852</v>
      </c>
      <c r="AO230" s="101">
        <v>0.0007358144128711921</v>
      </c>
      <c r="AQ230" s="107">
        <v>0.23637799999999998</v>
      </c>
      <c r="AR230" s="32">
        <v>5.201038400000001</v>
      </c>
      <c r="AS230" s="32">
        <v>0.0073889835194762615</v>
      </c>
      <c r="AT230" s="101">
        <v>0.0006106748314686115</v>
      </c>
      <c r="AW230" s="149">
        <f t="shared" si="64"/>
        <v>6.6611103097707175E-06</v>
      </c>
      <c r="AX230" s="149">
        <f t="shared" si="65"/>
        <v>0</v>
      </c>
      <c r="AY230" s="149">
        <f t="shared" si="66"/>
        <v>0.0013988331650518506</v>
      </c>
      <c r="AZ230" s="214">
        <f t="shared" si="67"/>
        <v>0.0026244774620496625</v>
      </c>
      <c r="BA230" s="214">
        <f t="shared" si="68"/>
        <v>0</v>
      </c>
      <c r="BB230" s="214">
        <f t="shared" si="69"/>
        <v>0</v>
      </c>
      <c r="BC230" s="214">
        <f t="shared" si="70"/>
        <v>0.0009392165536776712</v>
      </c>
      <c r="BD230" s="214">
        <f t="shared" si="71"/>
        <v>0</v>
      </c>
      <c r="BE230" s="214">
        <f t="shared" si="72"/>
        <v>0.0026244774620496625</v>
      </c>
      <c r="BF230" s="149">
        <f t="shared" si="73"/>
        <v>0.007593665753138617</v>
      </c>
      <c r="BH230" s="214">
        <f t="shared" si="74"/>
        <v>6.6611103097707175E-06</v>
      </c>
      <c r="BI230" s="217">
        <f t="shared" si="75"/>
        <v>0</v>
      </c>
      <c r="BJ230" s="217">
        <f t="shared" si="76"/>
        <v>0.0037302217734716016</v>
      </c>
      <c r="BK230" s="212">
        <f t="shared" si="77"/>
        <v>0.0026244774620496625</v>
      </c>
      <c r="BL230" s="217">
        <f t="shared" si="78"/>
        <v>0</v>
      </c>
      <c r="BM230" s="217">
        <f t="shared" si="79"/>
        <v>0</v>
      </c>
      <c r="BN230" s="217">
        <f t="shared" si="80"/>
        <v>0.00250457747647379</v>
      </c>
      <c r="BO230" s="217">
        <f t="shared" si="81"/>
        <v>0</v>
      </c>
      <c r="BP230" s="212">
        <f t="shared" si="82"/>
        <v>0.0026244774620496625</v>
      </c>
      <c r="BQ230" s="214">
        <f t="shared" si="83"/>
        <v>0.011490415284354488</v>
      </c>
      <c r="BR230" s="240"/>
    </row>
    <row r="231" spans="1:70" ht="15">
      <c r="A231" s="32">
        <v>72009</v>
      </c>
      <c r="B231" s="32" t="s">
        <v>531</v>
      </c>
      <c r="C231" s="32" t="s">
        <v>530</v>
      </c>
      <c r="D231" s="48">
        <v>9</v>
      </c>
      <c r="E231" s="48">
        <v>0</v>
      </c>
      <c r="F231" s="32" t="s">
        <v>252</v>
      </c>
      <c r="H231" s="49">
        <v>0.008568</v>
      </c>
      <c r="I231" s="50">
        <v>0.00512888582449152</v>
      </c>
      <c r="J231" s="90">
        <v>0.5986094566400001</v>
      </c>
      <c r="K231" s="32">
        <v>82</v>
      </c>
      <c r="L231" s="32">
        <v>278.2</v>
      </c>
      <c r="M231" s="32">
        <v>394.3</v>
      </c>
      <c r="N231" s="32">
        <v>1</v>
      </c>
      <c r="O231" s="32">
        <f t="shared" si="63"/>
        <v>0.00512888582449152</v>
      </c>
      <c r="P231" s="32">
        <v>117</v>
      </c>
      <c r="Q231" s="32">
        <v>86.5</v>
      </c>
      <c r="R231" s="32">
        <v>0</v>
      </c>
      <c r="S231" s="32">
        <v>100.9</v>
      </c>
      <c r="T231" s="32">
        <v>8.3</v>
      </c>
      <c r="U231" s="32">
        <v>69.9</v>
      </c>
      <c r="V231" s="32">
        <v>936.1</v>
      </c>
      <c r="W231" s="32">
        <v>1</v>
      </c>
      <c r="X231" s="32">
        <v>270.5</v>
      </c>
      <c r="Y231" s="32">
        <v>7.7</v>
      </c>
      <c r="Z231" s="32">
        <v>89.3</v>
      </c>
      <c r="AA231" s="32">
        <v>27.5</v>
      </c>
      <c r="AB231" s="32">
        <v>0</v>
      </c>
      <c r="AC231" s="32">
        <v>86.5</v>
      </c>
      <c r="AD231" s="32">
        <v>17.5</v>
      </c>
      <c r="AE231" s="32">
        <v>985.7</v>
      </c>
      <c r="AF231" s="32">
        <v>1643.6</v>
      </c>
      <c r="AG231" s="98">
        <v>1851.8</v>
      </c>
      <c r="AH231" s="32">
        <v>1921.8</v>
      </c>
      <c r="AI231" s="32">
        <v>707</v>
      </c>
      <c r="AJ231" s="32">
        <v>707.5</v>
      </c>
      <c r="AL231" s="107">
        <v>0.9610693908809922</v>
      </c>
      <c r="AM231" s="32">
        <v>282.65346757653685</v>
      </c>
      <c r="AN231" s="32">
        <v>0.6001073222389447</v>
      </c>
      <c r="AO231" s="101">
        <v>0.003779783437290691</v>
      </c>
      <c r="AQ231" s="107">
        <v>0.9336690000000003</v>
      </c>
      <c r="AR231" s="32">
        <v>383.93744059999995</v>
      </c>
      <c r="AS231" s="32">
        <v>0.5454501972343245</v>
      </c>
      <c r="AT231" s="101">
        <v>0.0067722358430257375</v>
      </c>
      <c r="AW231" s="149">
        <f t="shared" si="64"/>
        <v>0.06506463525863346</v>
      </c>
      <c r="AX231" s="149">
        <f t="shared" si="65"/>
        <v>0.0922177774352235</v>
      </c>
      <c r="AY231" s="149">
        <f t="shared" si="66"/>
        <v>0.027363631650827155</v>
      </c>
      <c r="AZ231" s="214">
        <f t="shared" si="67"/>
        <v>0.02023037724612435</v>
      </c>
      <c r="BA231" s="214">
        <f t="shared" si="68"/>
        <v>0</v>
      </c>
      <c r="BB231" s="214">
        <f t="shared" si="69"/>
        <v>0.21893244092597694</v>
      </c>
      <c r="BC231" s="214">
        <f t="shared" si="70"/>
        <v>0.020885233388195427</v>
      </c>
      <c r="BD231" s="214">
        <f t="shared" si="71"/>
        <v>0</v>
      </c>
      <c r="BE231" s="214">
        <f t="shared" si="72"/>
        <v>0.02023037724612435</v>
      </c>
      <c r="BF231" s="149">
        <f t="shared" si="73"/>
        <v>0.4649244731511052</v>
      </c>
      <c r="BH231" s="214">
        <f t="shared" si="74"/>
        <v>0.06506463525863346</v>
      </c>
      <c r="BI231" s="217">
        <f t="shared" si="75"/>
        <v>0.16906592529790973</v>
      </c>
      <c r="BJ231" s="217">
        <f t="shared" si="76"/>
        <v>0.07296968440220575</v>
      </c>
      <c r="BK231" s="212">
        <f t="shared" si="77"/>
        <v>0.02023037724612435</v>
      </c>
      <c r="BL231" s="217">
        <f t="shared" si="78"/>
        <v>0</v>
      </c>
      <c r="BM231" s="217">
        <f t="shared" si="79"/>
        <v>0.21893244092597694</v>
      </c>
      <c r="BN231" s="217">
        <f t="shared" si="80"/>
        <v>0.055693955701854474</v>
      </c>
      <c r="BO231" s="217">
        <f t="shared" si="81"/>
        <v>0</v>
      </c>
      <c r="BP231" s="212">
        <f t="shared" si="82"/>
        <v>0.02023037724612435</v>
      </c>
      <c r="BQ231" s="214">
        <f t="shared" si="83"/>
        <v>0.622187396078829</v>
      </c>
      <c r="BR231" s="240"/>
    </row>
    <row r="232" spans="1:70" ht="15">
      <c r="A232" s="32">
        <v>72022</v>
      </c>
      <c r="B232" s="32" t="s">
        <v>531</v>
      </c>
      <c r="C232" s="32" t="s">
        <v>530</v>
      </c>
      <c r="D232" s="48">
        <v>9</v>
      </c>
      <c r="E232" s="48">
        <v>0</v>
      </c>
      <c r="F232" s="32" t="s">
        <v>409</v>
      </c>
      <c r="H232" s="49">
        <v>0.002123</v>
      </c>
      <c r="I232" s="50">
        <v>0.00127084787644672</v>
      </c>
      <c r="J232" s="90">
        <v>0.59860945664</v>
      </c>
      <c r="K232" s="32">
        <v>82</v>
      </c>
      <c r="L232" s="32">
        <v>0</v>
      </c>
      <c r="M232" s="32">
        <v>311.1</v>
      </c>
      <c r="N232" s="32">
        <v>1</v>
      </c>
      <c r="O232" s="32">
        <f t="shared" si="63"/>
        <v>0.00127084787644672</v>
      </c>
      <c r="P232" s="32">
        <v>97.7</v>
      </c>
      <c r="Q232" s="32">
        <v>42.5</v>
      </c>
      <c r="R232" s="32">
        <v>0</v>
      </c>
      <c r="S232" s="32">
        <v>32.4</v>
      </c>
      <c r="T232" s="32">
        <v>0</v>
      </c>
      <c r="U232" s="32">
        <v>13.1</v>
      </c>
      <c r="V232" s="32">
        <v>1103.3</v>
      </c>
      <c r="W232" s="32">
        <v>1</v>
      </c>
      <c r="X232" s="32">
        <v>0</v>
      </c>
      <c r="Y232" s="32">
        <v>0</v>
      </c>
      <c r="Z232" s="32">
        <v>56.9</v>
      </c>
      <c r="AA232" s="32">
        <v>40.6</v>
      </c>
      <c r="AB232" s="32">
        <v>0</v>
      </c>
      <c r="AC232" s="32">
        <v>36</v>
      </c>
      <c r="AD232" s="32">
        <v>4.3</v>
      </c>
      <c r="AE232" s="32">
        <v>484.1</v>
      </c>
      <c r="AF232" s="32">
        <v>1587.6</v>
      </c>
      <c r="AG232" s="98">
        <v>1574.5</v>
      </c>
      <c r="AH232" s="32">
        <v>1587.6</v>
      </c>
      <c r="AI232" s="32">
        <v>483.7</v>
      </c>
      <c r="AJ232" s="32">
        <v>484.1</v>
      </c>
      <c r="AL232" s="99">
        <v>0.9391515107314958</v>
      </c>
      <c r="AM232" s="32">
        <v>243.752703235292</v>
      </c>
      <c r="AN232" s="32">
        <v>0.5175163187673477</v>
      </c>
      <c r="AO232" s="101">
        <v>0.0010754522114810015</v>
      </c>
      <c r="AP232" s="32">
        <v>0.44686095403795684</v>
      </c>
      <c r="AQ232" s="111">
        <v>0.8969180000000002</v>
      </c>
      <c r="AR232" s="32">
        <v>318.70211849999987</v>
      </c>
      <c r="AS232" s="32">
        <v>0.45277202745103157</v>
      </c>
      <c r="AT232" s="101">
        <v>0.0018914184521777572</v>
      </c>
      <c r="AW232" s="149">
        <f t="shared" si="64"/>
        <v>0</v>
      </c>
      <c r="AX232" s="149">
        <f t="shared" si="65"/>
        <v>0.0180284513109334</v>
      </c>
      <c r="AY232" s="149">
        <f t="shared" si="66"/>
        <v>0.0056617797913153115</v>
      </c>
      <c r="AZ232" s="214">
        <f t="shared" si="67"/>
        <v>0.002462903184553743</v>
      </c>
      <c r="BA232" s="214">
        <f t="shared" si="68"/>
        <v>0</v>
      </c>
      <c r="BB232" s="214">
        <f t="shared" si="69"/>
        <v>0.06393696667101517</v>
      </c>
      <c r="BC232" s="214">
        <f t="shared" si="70"/>
        <v>0.0032973927341437173</v>
      </c>
      <c r="BD232" s="214">
        <f t="shared" si="71"/>
        <v>0</v>
      </c>
      <c r="BE232" s="214">
        <f t="shared" si="72"/>
        <v>0.0020862238739749353</v>
      </c>
      <c r="BF232" s="149">
        <f t="shared" si="73"/>
        <v>0.09547371756593627</v>
      </c>
      <c r="BH232" s="214">
        <f t="shared" si="74"/>
        <v>0</v>
      </c>
      <c r="BI232" s="217">
        <f t="shared" si="75"/>
        <v>0.03305216073671124</v>
      </c>
      <c r="BJ232" s="217">
        <f t="shared" si="76"/>
        <v>0.015098079443507497</v>
      </c>
      <c r="BK232" s="212">
        <f t="shared" si="77"/>
        <v>0.002462903184553743</v>
      </c>
      <c r="BL232" s="217">
        <f t="shared" si="78"/>
        <v>0</v>
      </c>
      <c r="BM232" s="217">
        <f t="shared" si="79"/>
        <v>0.06393696667101517</v>
      </c>
      <c r="BN232" s="217">
        <f t="shared" si="80"/>
        <v>0.008793047291049913</v>
      </c>
      <c r="BO232" s="217">
        <f t="shared" si="81"/>
        <v>0</v>
      </c>
      <c r="BP232" s="212">
        <f t="shared" si="82"/>
        <v>0.0020862238739749353</v>
      </c>
      <c r="BQ232" s="214">
        <f t="shared" si="83"/>
        <v>0.1254293812008125</v>
      </c>
      <c r="BR232" s="240"/>
    </row>
    <row r="233" spans="1:70" ht="15">
      <c r="A233" s="32">
        <v>81003</v>
      </c>
      <c r="B233" s="32" t="s">
        <v>547</v>
      </c>
      <c r="C233" s="32" t="s">
        <v>532</v>
      </c>
      <c r="D233" s="48">
        <v>9</v>
      </c>
      <c r="E233" s="48">
        <v>0</v>
      </c>
      <c r="F233" s="32" t="s">
        <v>252</v>
      </c>
      <c r="H233" s="49">
        <v>0.006897</v>
      </c>
      <c r="I233" s="50">
        <v>0.00412860942244608</v>
      </c>
      <c r="J233" s="90">
        <v>0.59860945664</v>
      </c>
      <c r="K233" s="32">
        <v>82</v>
      </c>
      <c r="L233" s="32">
        <v>205</v>
      </c>
      <c r="M233" s="32">
        <v>640.8</v>
      </c>
      <c r="N233" s="32">
        <v>1</v>
      </c>
      <c r="O233" s="32">
        <f t="shared" si="63"/>
        <v>0.00412860942244608</v>
      </c>
      <c r="P233" s="32">
        <v>195.7</v>
      </c>
      <c r="Q233" s="32">
        <v>0</v>
      </c>
      <c r="R233" s="32">
        <v>0</v>
      </c>
      <c r="S233" s="32">
        <v>51.5</v>
      </c>
      <c r="T233" s="32">
        <v>26.5</v>
      </c>
      <c r="U233" s="32">
        <v>235</v>
      </c>
      <c r="V233" s="32">
        <v>729.6</v>
      </c>
      <c r="W233" s="32">
        <v>1</v>
      </c>
      <c r="X233" s="32">
        <v>0</v>
      </c>
      <c r="Y233" s="32">
        <v>0</v>
      </c>
      <c r="Z233" s="32">
        <v>145.6</v>
      </c>
      <c r="AA233" s="32">
        <v>50.1</v>
      </c>
      <c r="AB233" s="32">
        <v>0</v>
      </c>
      <c r="AC233" s="32">
        <v>0</v>
      </c>
      <c r="AD233" s="32">
        <v>0</v>
      </c>
      <c r="AE233" s="32">
        <v>1119.7</v>
      </c>
      <c r="AF233" s="32">
        <v>1644.3</v>
      </c>
      <c r="AG233" s="98">
        <v>1614.3</v>
      </c>
      <c r="AH233" s="32">
        <v>1849.3</v>
      </c>
      <c r="AI233" s="32">
        <v>914.5</v>
      </c>
      <c r="AJ233" s="32">
        <v>914.7</v>
      </c>
      <c r="AL233" s="99">
        <v>0.9432801201539419</v>
      </c>
      <c r="AM233" s="32">
        <v>250.4175174259467</v>
      </c>
      <c r="AN233" s="32">
        <v>0.5316665212448421</v>
      </c>
      <c r="AO233" s="101">
        <v>0.0034401588092410978</v>
      </c>
      <c r="AQ233" s="111">
        <v>0.9038150000000003</v>
      </c>
      <c r="AR233" s="32">
        <v>329.8359455999999</v>
      </c>
      <c r="AS233" s="32">
        <v>0.46858957360692965</v>
      </c>
      <c r="AT233" s="101">
        <v>0.006065024538503282</v>
      </c>
      <c r="AW233" s="149">
        <f t="shared" si="64"/>
        <v>0.038594240881025955</v>
      </c>
      <c r="AX233" s="149">
        <f t="shared" si="65"/>
        <v>0.12063994905639723</v>
      </c>
      <c r="AY233" s="149">
        <f t="shared" si="66"/>
        <v>0.036843380197155016</v>
      </c>
      <c r="AZ233" s="214">
        <f t="shared" si="67"/>
        <v>0</v>
      </c>
      <c r="BA233" s="214">
        <f t="shared" si="68"/>
        <v>0</v>
      </c>
      <c r="BB233" s="214">
        <f t="shared" si="69"/>
        <v>0.1373578446185197</v>
      </c>
      <c r="BC233" s="214">
        <f t="shared" si="70"/>
        <v>0.027411324255011606</v>
      </c>
      <c r="BD233" s="214">
        <f t="shared" si="71"/>
        <v>0</v>
      </c>
      <c r="BE233" s="214">
        <f t="shared" si="72"/>
        <v>0</v>
      </c>
      <c r="BF233" s="149">
        <f t="shared" si="73"/>
        <v>0.3608467390081095</v>
      </c>
      <c r="BH233" s="214">
        <f t="shared" si="74"/>
        <v>0.038594240881025955</v>
      </c>
      <c r="BI233" s="217">
        <f t="shared" si="75"/>
        <v>0.22117323993672827</v>
      </c>
      <c r="BJ233" s="217">
        <f t="shared" si="76"/>
        <v>0.09824901385908005</v>
      </c>
      <c r="BK233" s="212">
        <f t="shared" si="77"/>
        <v>0</v>
      </c>
      <c r="BL233" s="217">
        <f t="shared" si="78"/>
        <v>0</v>
      </c>
      <c r="BM233" s="217">
        <f t="shared" si="79"/>
        <v>0.1373578446185197</v>
      </c>
      <c r="BN233" s="217">
        <f t="shared" si="80"/>
        <v>0.07309686468003095</v>
      </c>
      <c r="BO233" s="217">
        <f t="shared" si="81"/>
        <v>0</v>
      </c>
      <c r="BP233" s="212">
        <f t="shared" si="82"/>
        <v>0</v>
      </c>
      <c r="BQ233" s="214">
        <f t="shared" si="83"/>
        <v>0.5684712039753849</v>
      </c>
      <c r="BR233" s="240"/>
    </row>
    <row r="234" spans="1:70" ht="15">
      <c r="A234" s="32">
        <v>82007</v>
      </c>
      <c r="B234" s="32" t="s">
        <v>533</v>
      </c>
      <c r="C234" s="32" t="s">
        <v>532</v>
      </c>
      <c r="D234" s="48">
        <v>9</v>
      </c>
      <c r="E234" s="48">
        <v>0</v>
      </c>
      <c r="F234" s="32" t="s">
        <v>410</v>
      </c>
      <c r="H234" s="49">
        <v>0.006193</v>
      </c>
      <c r="I234" s="50">
        <v>0.00370718836497152</v>
      </c>
      <c r="J234" s="90">
        <v>0.5986094566400001</v>
      </c>
      <c r="K234" s="32">
        <v>82</v>
      </c>
      <c r="L234" s="32">
        <v>0</v>
      </c>
      <c r="M234" s="32">
        <v>64.4</v>
      </c>
      <c r="N234" s="32">
        <v>1</v>
      </c>
      <c r="O234" s="32">
        <f t="shared" si="63"/>
        <v>0.00370718836497152</v>
      </c>
      <c r="P234" s="32">
        <v>21.1</v>
      </c>
      <c r="Q234" s="32">
        <v>0.9</v>
      </c>
      <c r="R234" s="32">
        <v>0</v>
      </c>
      <c r="S234" s="32">
        <v>13.6</v>
      </c>
      <c r="T234" s="32">
        <v>0.8</v>
      </c>
      <c r="U234" s="32">
        <v>22.3</v>
      </c>
      <c r="V234" s="32">
        <v>91.8</v>
      </c>
      <c r="W234" s="32">
        <v>1</v>
      </c>
      <c r="X234" s="32">
        <v>0</v>
      </c>
      <c r="Y234" s="32">
        <v>0</v>
      </c>
      <c r="Z234" s="32">
        <v>12.5</v>
      </c>
      <c r="AA234" s="32">
        <v>8.6</v>
      </c>
      <c r="AB234" s="32">
        <v>0</v>
      </c>
      <c r="AC234" s="32">
        <v>0.9</v>
      </c>
      <c r="AD234" s="32">
        <v>1.1</v>
      </c>
      <c r="AE234" s="32">
        <v>100.9</v>
      </c>
      <c r="AF234" s="32">
        <v>192.8</v>
      </c>
      <c r="AG234" s="98">
        <v>170.5</v>
      </c>
      <c r="AH234" s="32">
        <v>192.8</v>
      </c>
      <c r="AI234" s="32">
        <v>100.8</v>
      </c>
      <c r="AJ234" s="32">
        <v>100.9</v>
      </c>
      <c r="AL234" s="111">
        <v>0.49069308879349094</v>
      </c>
      <c r="AM234" s="32">
        <v>32.46901437628652</v>
      </c>
      <c r="AN234" s="32">
        <v>0.06893562438895248</v>
      </c>
      <c r="AO234" s="101">
        <v>0.0031183004293532804</v>
      </c>
      <c r="AQ234" s="111">
        <v>0.4005949999999999</v>
      </c>
      <c r="AR234" s="32">
        <v>24.749088599999997</v>
      </c>
      <c r="AS234" s="32">
        <v>0.03516040331243426</v>
      </c>
      <c r="AT234" s="101">
        <v>0.004497209782517854</v>
      </c>
      <c r="AW234" s="149">
        <f t="shared" si="64"/>
        <v>0</v>
      </c>
      <c r="AX234" s="149">
        <f t="shared" si="65"/>
        <v>0.010886677640109964</v>
      </c>
      <c r="AY234" s="149">
        <f t="shared" si="66"/>
        <v>0.0035669083572409978</v>
      </c>
      <c r="AZ234" s="214">
        <f t="shared" si="67"/>
        <v>0.00015214301049843118</v>
      </c>
      <c r="BA234" s="214">
        <f t="shared" si="68"/>
        <v>0</v>
      </c>
      <c r="BB234" s="214">
        <f t="shared" si="69"/>
        <v>0.01551858707083998</v>
      </c>
      <c r="BC234" s="214">
        <f t="shared" si="70"/>
        <v>0.0021130973680337666</v>
      </c>
      <c r="BD234" s="214">
        <f t="shared" si="71"/>
        <v>0</v>
      </c>
      <c r="BE234" s="214">
        <f t="shared" si="72"/>
        <v>0.00015214301049843118</v>
      </c>
      <c r="BF234" s="149">
        <f t="shared" si="73"/>
        <v>0.032389556457221566</v>
      </c>
      <c r="BH234" s="214">
        <f t="shared" si="74"/>
        <v>0</v>
      </c>
      <c r="BI234" s="217">
        <f t="shared" si="75"/>
        <v>0.01995890900686827</v>
      </c>
      <c r="BJ234" s="217">
        <f t="shared" si="76"/>
        <v>0.009511755619309328</v>
      </c>
      <c r="BK234" s="212">
        <f t="shared" si="77"/>
        <v>0.00015214301049843118</v>
      </c>
      <c r="BL234" s="217">
        <f t="shared" si="78"/>
        <v>0</v>
      </c>
      <c r="BM234" s="217">
        <f t="shared" si="79"/>
        <v>0.01551858707083998</v>
      </c>
      <c r="BN234" s="217">
        <f t="shared" si="80"/>
        <v>0.005634926314756711</v>
      </c>
      <c r="BO234" s="217">
        <f t="shared" si="81"/>
        <v>0</v>
      </c>
      <c r="BP234" s="212">
        <f t="shared" si="82"/>
        <v>0.00015214301049843118</v>
      </c>
      <c r="BQ234" s="214">
        <f t="shared" si="83"/>
        <v>0.05092846403277115</v>
      </c>
      <c r="BR234" s="240"/>
    </row>
    <row r="235" spans="1:70" ht="15">
      <c r="A235" s="32">
        <v>82012</v>
      </c>
      <c r="B235" s="32" t="s">
        <v>533</v>
      </c>
      <c r="C235" s="32" t="s">
        <v>532</v>
      </c>
      <c r="D235" s="48">
        <v>9</v>
      </c>
      <c r="E235" s="48">
        <v>0</v>
      </c>
      <c r="F235" s="32" t="s">
        <v>143</v>
      </c>
      <c r="H235" s="49">
        <v>0.004135</v>
      </c>
      <c r="I235" s="50">
        <v>0.012289674310630598</v>
      </c>
      <c r="J235" s="90">
        <v>2.9721098695599997</v>
      </c>
      <c r="K235" s="32">
        <v>82</v>
      </c>
      <c r="L235" s="32">
        <v>0</v>
      </c>
      <c r="M235" s="32">
        <v>0</v>
      </c>
      <c r="N235" s="32">
        <v>0</v>
      </c>
      <c r="O235" s="32">
        <f t="shared" si="63"/>
        <v>0</v>
      </c>
      <c r="P235" s="32">
        <v>8.4</v>
      </c>
      <c r="Q235" s="32">
        <v>0</v>
      </c>
      <c r="R235" s="32">
        <v>0</v>
      </c>
      <c r="S235" s="32">
        <v>5.6</v>
      </c>
      <c r="T235" s="32">
        <v>0</v>
      </c>
      <c r="U235" s="32">
        <v>3</v>
      </c>
      <c r="V235" s="32">
        <v>41.6</v>
      </c>
      <c r="W235" s="32">
        <v>1</v>
      </c>
      <c r="X235" s="32">
        <v>0</v>
      </c>
      <c r="Y235" s="32">
        <v>0</v>
      </c>
      <c r="Z235" s="32">
        <v>5</v>
      </c>
      <c r="AA235" s="32">
        <v>3.5</v>
      </c>
      <c r="AB235" s="32">
        <v>0</v>
      </c>
      <c r="AC235" s="32">
        <v>0</v>
      </c>
      <c r="AD235" s="32">
        <v>0</v>
      </c>
      <c r="AE235" s="32">
        <v>14</v>
      </c>
      <c r="AF235" s="32">
        <v>55.7</v>
      </c>
      <c r="AG235" s="98">
        <v>52.7</v>
      </c>
      <c r="AH235" s="32">
        <v>55.7</v>
      </c>
      <c r="AI235" s="32">
        <v>14</v>
      </c>
      <c r="AJ235" s="32">
        <v>14</v>
      </c>
      <c r="AL235" s="177">
        <v>0.2406591326676813</v>
      </c>
      <c r="AM235" s="32">
        <v>4.950948689582562</v>
      </c>
      <c r="AN235" s="32">
        <v>0.01051145979606031</v>
      </c>
      <c r="AO235" s="101">
        <v>0.0055227429844161464</v>
      </c>
      <c r="AQ235" s="177">
        <v>0.22077499999999997</v>
      </c>
      <c r="AR235" s="32">
        <v>4.331500900000001</v>
      </c>
      <c r="AS235" s="32">
        <v>0.006153653617457736</v>
      </c>
      <c r="AT235" s="101">
        <v>0.001759100446083723</v>
      </c>
      <c r="AW235" s="149">
        <f t="shared" si="64"/>
        <v>0</v>
      </c>
      <c r="AX235" s="149">
        <f t="shared" si="65"/>
        <v>0</v>
      </c>
      <c r="AY235" s="149">
        <f t="shared" si="66"/>
        <v>0.004707436847943945</v>
      </c>
      <c r="AZ235" s="214">
        <f t="shared" si="67"/>
        <v>0</v>
      </c>
      <c r="BA235" s="214">
        <f t="shared" si="68"/>
        <v>0</v>
      </c>
      <c r="BB235" s="214">
        <f t="shared" si="69"/>
        <v>0.023313020580293824</v>
      </c>
      <c r="BC235" s="214">
        <f t="shared" si="70"/>
        <v>0.0028020457428237764</v>
      </c>
      <c r="BD235" s="214">
        <f t="shared" si="71"/>
        <v>0</v>
      </c>
      <c r="BE235" s="214">
        <f t="shared" si="72"/>
        <v>0</v>
      </c>
      <c r="BF235" s="149">
        <f t="shared" si="73"/>
        <v>0.030822503171061548</v>
      </c>
      <c r="BH235" s="214">
        <f t="shared" si="74"/>
        <v>0</v>
      </c>
      <c r="BI235" s="217">
        <f t="shared" si="75"/>
        <v>0</v>
      </c>
      <c r="BJ235" s="217">
        <f t="shared" si="76"/>
        <v>0.01255316492785052</v>
      </c>
      <c r="BK235" s="212">
        <f t="shared" si="77"/>
        <v>0</v>
      </c>
      <c r="BL235" s="217">
        <f t="shared" si="78"/>
        <v>0</v>
      </c>
      <c r="BM235" s="217">
        <f t="shared" si="79"/>
        <v>0.023313020580293824</v>
      </c>
      <c r="BN235" s="217">
        <f t="shared" si="80"/>
        <v>0.007472121980863404</v>
      </c>
      <c r="BO235" s="217">
        <f t="shared" si="81"/>
        <v>0</v>
      </c>
      <c r="BP235" s="212">
        <f t="shared" si="82"/>
        <v>0</v>
      </c>
      <c r="BQ235" s="214">
        <f t="shared" si="83"/>
        <v>0.043338307489007744</v>
      </c>
      <c r="BR235" s="240"/>
    </row>
    <row r="236" spans="1:70" ht="15">
      <c r="A236" s="32">
        <v>92009</v>
      </c>
      <c r="B236" s="32" t="s">
        <v>42</v>
      </c>
      <c r="C236" s="32" t="s">
        <v>541</v>
      </c>
      <c r="D236" s="48">
        <v>9</v>
      </c>
      <c r="E236" s="48">
        <v>0</v>
      </c>
      <c r="F236" s="32" t="s">
        <v>143</v>
      </c>
      <c r="H236" s="49">
        <v>0.003906</v>
      </c>
      <c r="I236" s="50">
        <v>0.00426758927258664</v>
      </c>
      <c r="J236" s="90">
        <v>1.0925727784400001</v>
      </c>
      <c r="K236" s="32">
        <v>82</v>
      </c>
      <c r="L236" s="32">
        <v>101.4</v>
      </c>
      <c r="M236" s="32">
        <v>0</v>
      </c>
      <c r="N236" s="32">
        <v>0</v>
      </c>
      <c r="O236" s="32">
        <f t="shared" si="63"/>
        <v>0</v>
      </c>
      <c r="P236" s="32">
        <v>122.5</v>
      </c>
      <c r="Q236" s="32">
        <v>1.8</v>
      </c>
      <c r="R236" s="32">
        <v>0</v>
      </c>
      <c r="S236" s="32">
        <v>20.1</v>
      </c>
      <c r="T236" s="32">
        <v>0</v>
      </c>
      <c r="U236" s="32">
        <v>31.9</v>
      </c>
      <c r="V236" s="32">
        <v>0</v>
      </c>
      <c r="W236" s="32">
        <v>0</v>
      </c>
      <c r="X236" s="32">
        <v>5.1</v>
      </c>
      <c r="Y236" s="32">
        <v>0</v>
      </c>
      <c r="Z236" s="32">
        <v>68.2</v>
      </c>
      <c r="AA236" s="32">
        <v>54.2</v>
      </c>
      <c r="AB236" s="32">
        <v>0</v>
      </c>
      <c r="AC236" s="32">
        <v>1.8</v>
      </c>
      <c r="AD236" s="32">
        <v>0</v>
      </c>
      <c r="AE236" s="32">
        <v>246</v>
      </c>
      <c r="AF236" s="32">
        <v>144.5</v>
      </c>
      <c r="AG236" s="98">
        <v>214</v>
      </c>
      <c r="AH236" s="32">
        <v>245.9</v>
      </c>
      <c r="AI236" s="32">
        <v>144.4</v>
      </c>
      <c r="AJ236" s="32">
        <v>144.6</v>
      </c>
      <c r="AL236" s="107">
        <v>0.6267898142083617</v>
      </c>
      <c r="AM236" s="32">
        <v>58.07576625787364</v>
      </c>
      <c r="AN236" s="32">
        <v>0.12330183979275</v>
      </c>
      <c r="AO236" s="101">
        <v>0.004287422164577485</v>
      </c>
      <c r="AQ236" s="107">
        <v>0.477973</v>
      </c>
      <c r="AR236" s="32">
        <v>39.694778400000004</v>
      </c>
      <c r="AS236" s="32">
        <v>0.05639336625679639</v>
      </c>
      <c r="AT236" s="101">
        <v>0.0032827617129024575</v>
      </c>
      <c r="AW236" s="149">
        <f t="shared" si="64"/>
        <v>0.01973264998215701</v>
      </c>
      <c r="AX236" s="149">
        <f t="shared" si="65"/>
        <v>0</v>
      </c>
      <c r="AY236" s="149">
        <f t="shared" si="66"/>
        <v>0.02383875367666897</v>
      </c>
      <c r="AZ236" s="214">
        <f t="shared" si="67"/>
        <v>0.0003502837274939115</v>
      </c>
      <c r="BA236" s="214">
        <f t="shared" si="68"/>
        <v>0</v>
      </c>
      <c r="BB236" s="214">
        <f t="shared" si="69"/>
        <v>0</v>
      </c>
      <c r="BC236" s="214">
        <f t="shared" si="70"/>
        <v>0.013271861230602646</v>
      </c>
      <c r="BD236" s="214">
        <f t="shared" si="71"/>
        <v>0</v>
      </c>
      <c r="BE236" s="214">
        <f t="shared" si="72"/>
        <v>0.0003502837274939115</v>
      </c>
      <c r="BF236" s="149">
        <f t="shared" si="73"/>
        <v>0.05754383234441645</v>
      </c>
      <c r="BH236" s="214">
        <f t="shared" si="74"/>
        <v>0.01973264998215701</v>
      </c>
      <c r="BI236" s="217">
        <f t="shared" si="75"/>
        <v>0</v>
      </c>
      <c r="BJ236" s="217">
        <f t="shared" si="76"/>
        <v>0.0635700098044506</v>
      </c>
      <c r="BK236" s="212">
        <f t="shared" si="77"/>
        <v>0.0003502837274939115</v>
      </c>
      <c r="BL236" s="217">
        <f t="shared" si="78"/>
        <v>0</v>
      </c>
      <c r="BM236" s="217">
        <f t="shared" si="79"/>
        <v>0</v>
      </c>
      <c r="BN236" s="217">
        <f t="shared" si="80"/>
        <v>0.035391629948273724</v>
      </c>
      <c r="BO236" s="217">
        <f t="shared" si="81"/>
        <v>0</v>
      </c>
      <c r="BP236" s="212">
        <f t="shared" si="82"/>
        <v>0.0003502837274939115</v>
      </c>
      <c r="BQ236" s="214">
        <f t="shared" si="83"/>
        <v>0.11939485718986914</v>
      </c>
      <c r="BR236" s="240"/>
    </row>
    <row r="237" spans="1:70" ht="15">
      <c r="A237" s="32">
        <v>92020</v>
      </c>
      <c r="B237" s="32" t="s">
        <v>42</v>
      </c>
      <c r="C237" s="32" t="s">
        <v>541</v>
      </c>
      <c r="D237" s="48">
        <v>9</v>
      </c>
      <c r="E237" s="48">
        <v>0</v>
      </c>
      <c r="F237" s="32" t="s">
        <v>409</v>
      </c>
      <c r="H237" s="49">
        <v>0.003906</v>
      </c>
      <c r="I237" s="50">
        <v>0.00117440046848124</v>
      </c>
      <c r="J237" s="90">
        <v>0.30066576254</v>
      </c>
      <c r="K237" s="32">
        <v>82</v>
      </c>
      <c r="L237" s="32">
        <v>0</v>
      </c>
      <c r="M237" s="32">
        <v>29.4</v>
      </c>
      <c r="N237" s="32">
        <v>1</v>
      </c>
      <c r="O237" s="32">
        <f t="shared" si="63"/>
        <v>0.00117440046848124</v>
      </c>
      <c r="P237" s="32">
        <v>58.9</v>
      </c>
      <c r="Q237" s="32">
        <v>0</v>
      </c>
      <c r="R237" s="32">
        <v>0</v>
      </c>
      <c r="S237" s="32">
        <v>19.2</v>
      </c>
      <c r="T237" s="32">
        <v>0</v>
      </c>
      <c r="U237" s="32">
        <v>23.8</v>
      </c>
      <c r="V237" s="32">
        <v>0</v>
      </c>
      <c r="W237" s="32">
        <v>0</v>
      </c>
      <c r="X237" s="32">
        <v>0</v>
      </c>
      <c r="Y237" s="32">
        <v>0</v>
      </c>
      <c r="Z237" s="32">
        <v>48.7</v>
      </c>
      <c r="AA237" s="32">
        <v>10.2</v>
      </c>
      <c r="AB237" s="32">
        <v>0</v>
      </c>
      <c r="AC237" s="32">
        <v>0</v>
      </c>
      <c r="AD237" s="32">
        <v>3.5</v>
      </c>
      <c r="AE237" s="32">
        <v>107.6</v>
      </c>
      <c r="AF237" s="32">
        <v>107.6</v>
      </c>
      <c r="AG237" s="98">
        <v>83.8</v>
      </c>
      <c r="AH237" s="32">
        <v>107.6</v>
      </c>
      <c r="AI237" s="32">
        <v>107.5</v>
      </c>
      <c r="AJ237" s="32">
        <v>107.6</v>
      </c>
      <c r="AL237" s="99">
        <v>0.3401114734305606</v>
      </c>
      <c r="AM237" s="32">
        <v>11.30063200103996</v>
      </c>
      <c r="AN237" s="32">
        <v>0.023992601498566433</v>
      </c>
      <c r="AO237" s="101">
        <v>0.0007413664728465934</v>
      </c>
      <c r="AQ237" s="107">
        <v>0.289245</v>
      </c>
      <c r="AR237" s="32">
        <v>8.834217</v>
      </c>
      <c r="AS237" s="32">
        <v>0.012550548332901564</v>
      </c>
      <c r="AT237" s="101">
        <v>0.002148096585462752</v>
      </c>
      <c r="AW237" s="149">
        <f t="shared" si="64"/>
        <v>0</v>
      </c>
      <c r="AX237" s="149">
        <f t="shared" si="65"/>
        <v>0.0015744482440646895</v>
      </c>
      <c r="AY237" s="149">
        <f t="shared" si="66"/>
        <v>0.0031542517542656537</v>
      </c>
      <c r="AZ237" s="214">
        <f t="shared" si="67"/>
        <v>0</v>
      </c>
      <c r="BA237" s="214">
        <f t="shared" si="68"/>
        <v>0</v>
      </c>
      <c r="BB237" s="214">
        <f t="shared" si="69"/>
        <v>0</v>
      </c>
      <c r="BC237" s="214">
        <f t="shared" si="70"/>
        <v>0.0026080146083656596</v>
      </c>
      <c r="BD237" s="214">
        <f t="shared" si="71"/>
        <v>0</v>
      </c>
      <c r="BE237" s="214">
        <f t="shared" si="72"/>
        <v>0</v>
      </c>
      <c r="BF237" s="149">
        <f t="shared" si="73"/>
        <v>0.007336714606696003</v>
      </c>
      <c r="BH237" s="214">
        <f t="shared" si="74"/>
        <v>0</v>
      </c>
      <c r="BI237" s="217">
        <f t="shared" si="75"/>
        <v>0.002886488447451931</v>
      </c>
      <c r="BJ237" s="217">
        <f t="shared" si="76"/>
        <v>0.008411338011375077</v>
      </c>
      <c r="BK237" s="212">
        <f t="shared" si="77"/>
        <v>0</v>
      </c>
      <c r="BL237" s="217">
        <f t="shared" si="78"/>
        <v>0</v>
      </c>
      <c r="BM237" s="217">
        <f t="shared" si="79"/>
        <v>0</v>
      </c>
      <c r="BN237" s="217">
        <f t="shared" si="80"/>
        <v>0.0069547056223084255</v>
      </c>
      <c r="BO237" s="217">
        <f t="shared" si="81"/>
        <v>0</v>
      </c>
      <c r="BP237" s="212">
        <f t="shared" si="82"/>
        <v>0</v>
      </c>
      <c r="BQ237" s="214">
        <f t="shared" si="83"/>
        <v>0.018252532081135434</v>
      </c>
      <c r="BR237" s="240"/>
    </row>
    <row r="238" spans="1:70" ht="15">
      <c r="A238" s="32">
        <v>92023</v>
      </c>
      <c r="B238" s="32" t="s">
        <v>42</v>
      </c>
      <c r="C238" s="32" t="s">
        <v>541</v>
      </c>
      <c r="D238" s="48">
        <v>9</v>
      </c>
      <c r="E238" s="48">
        <v>0</v>
      </c>
      <c r="F238" s="32" t="s">
        <v>252</v>
      </c>
      <c r="H238" s="49">
        <v>0.00438</v>
      </c>
      <c r="I238" s="50">
        <v>0.0026219094200832</v>
      </c>
      <c r="J238" s="90">
        <v>0.59860945664</v>
      </c>
      <c r="K238" s="32">
        <v>82</v>
      </c>
      <c r="L238" s="32">
        <v>83.7</v>
      </c>
      <c r="M238" s="32">
        <v>978.8</v>
      </c>
      <c r="N238" s="32">
        <v>1</v>
      </c>
      <c r="O238" s="32">
        <f t="shared" si="63"/>
        <v>0.0026219094200832</v>
      </c>
      <c r="P238" s="32">
        <v>236.2</v>
      </c>
      <c r="Q238" s="32">
        <v>2</v>
      </c>
      <c r="R238" s="32">
        <v>0</v>
      </c>
      <c r="S238" s="32">
        <v>59</v>
      </c>
      <c r="T238" s="32">
        <v>14.6</v>
      </c>
      <c r="U238" s="32">
        <v>285.6</v>
      </c>
      <c r="V238" s="32">
        <v>659.8</v>
      </c>
      <c r="W238" s="32">
        <v>1</v>
      </c>
      <c r="X238" s="32">
        <v>83.7</v>
      </c>
      <c r="Y238" s="32">
        <v>0</v>
      </c>
      <c r="Z238" s="32">
        <v>177.1</v>
      </c>
      <c r="AA238" s="32">
        <v>59</v>
      </c>
      <c r="AB238" s="32">
        <v>0</v>
      </c>
      <c r="AC238" s="32">
        <v>2</v>
      </c>
      <c r="AD238" s="32">
        <v>4</v>
      </c>
      <c r="AE238" s="32">
        <v>1374.6</v>
      </c>
      <c r="AF238" s="32">
        <v>1950.6</v>
      </c>
      <c r="AG238" s="98">
        <v>1748.7</v>
      </c>
      <c r="AH238" s="32">
        <v>2034.3</v>
      </c>
      <c r="AI238" s="32">
        <v>1290.6</v>
      </c>
      <c r="AJ238" s="32">
        <v>1290.9</v>
      </c>
      <c r="AL238" s="177">
        <v>0.9480414597720564</v>
      </c>
      <c r="AM238" s="32">
        <v>258.6411642172383</v>
      </c>
      <c r="AN238" s="32">
        <v>0.549126312901651</v>
      </c>
      <c r="AO238" s="101">
        <v>0.00211048697563493</v>
      </c>
      <c r="AQ238" s="107">
        <v>0.9117690000000003</v>
      </c>
      <c r="AR238" s="32">
        <v>343.5738621999999</v>
      </c>
      <c r="AS238" s="32">
        <v>0.4881066837573449</v>
      </c>
      <c r="AT238" s="101">
        <v>0.0037397579435952313</v>
      </c>
      <c r="AW238" s="149">
        <f t="shared" si="64"/>
        <v>0.010007094121819951</v>
      </c>
      <c r="AX238" s="149">
        <f t="shared" si="65"/>
        <v>0.1170244172812111</v>
      </c>
      <c r="AY238" s="149">
        <f t="shared" si="66"/>
        <v>0.028239852229078523</v>
      </c>
      <c r="AZ238" s="214">
        <f t="shared" si="67"/>
        <v>0.00023911813911158786</v>
      </c>
      <c r="BA238" s="214">
        <f t="shared" si="68"/>
        <v>0</v>
      </c>
      <c r="BB238" s="214">
        <f t="shared" si="69"/>
        <v>0.07888507409291282</v>
      </c>
      <c r="BC238" s="214">
        <f t="shared" si="70"/>
        <v>0.021173911218331103</v>
      </c>
      <c r="BD238" s="214">
        <f t="shared" si="71"/>
        <v>0</v>
      </c>
      <c r="BE238" s="214">
        <f t="shared" si="72"/>
        <v>0.00023911813911158786</v>
      </c>
      <c r="BF238" s="149">
        <f t="shared" si="73"/>
        <v>0.2558085852215767</v>
      </c>
      <c r="BH238" s="214">
        <f t="shared" si="74"/>
        <v>0.010007094121819951</v>
      </c>
      <c r="BI238" s="217">
        <f t="shared" si="75"/>
        <v>0.2145447650155537</v>
      </c>
      <c r="BJ238" s="217">
        <f t="shared" si="76"/>
        <v>0.07530627261087607</v>
      </c>
      <c r="BK238" s="212">
        <f t="shared" si="77"/>
        <v>0.00023911813911158786</v>
      </c>
      <c r="BL238" s="217">
        <f t="shared" si="78"/>
        <v>0</v>
      </c>
      <c r="BM238" s="217">
        <f t="shared" si="79"/>
        <v>0.07888507409291282</v>
      </c>
      <c r="BN238" s="217">
        <f t="shared" si="80"/>
        <v>0.05646376324888294</v>
      </c>
      <c r="BO238" s="217">
        <f t="shared" si="81"/>
        <v>0</v>
      </c>
      <c r="BP238" s="212">
        <f t="shared" si="82"/>
        <v>0.00023911813911158786</v>
      </c>
      <c r="BQ238" s="214">
        <f t="shared" si="83"/>
        <v>0.4356852053682686</v>
      </c>
      <c r="BR238" s="240"/>
    </row>
    <row r="239" spans="1:70" ht="15">
      <c r="A239" s="32">
        <v>1063</v>
      </c>
      <c r="B239" s="32" t="s">
        <v>546</v>
      </c>
      <c r="C239" s="32" t="s">
        <v>529</v>
      </c>
      <c r="D239" s="48">
        <v>9</v>
      </c>
      <c r="E239" s="48">
        <v>0</v>
      </c>
      <c r="F239" s="32" t="s">
        <v>147</v>
      </c>
      <c r="H239" s="49">
        <v>0.002108</v>
      </c>
      <c r="I239" s="50">
        <v>0.00626520760503248</v>
      </c>
      <c r="J239" s="90">
        <v>2.9721098695599997</v>
      </c>
      <c r="K239" s="32">
        <v>83</v>
      </c>
      <c r="L239" s="32">
        <v>0</v>
      </c>
      <c r="M239" s="32">
        <v>0</v>
      </c>
      <c r="N239" s="32">
        <v>0</v>
      </c>
      <c r="O239" s="32">
        <f t="shared" si="63"/>
        <v>0</v>
      </c>
      <c r="P239" s="32">
        <v>39.8</v>
      </c>
      <c r="Q239" s="32">
        <v>0</v>
      </c>
      <c r="R239" s="32">
        <v>0</v>
      </c>
      <c r="S239" s="32">
        <v>32.5</v>
      </c>
      <c r="T239" s="32">
        <v>0</v>
      </c>
      <c r="U239" s="32">
        <v>16</v>
      </c>
      <c r="V239" s="32">
        <v>454.1</v>
      </c>
      <c r="W239" s="32">
        <v>1</v>
      </c>
      <c r="X239" s="32">
        <v>0</v>
      </c>
      <c r="Y239" s="32">
        <v>0</v>
      </c>
      <c r="Z239" s="32">
        <v>38.7</v>
      </c>
      <c r="AA239" s="32">
        <v>1.1</v>
      </c>
      <c r="AB239" s="32">
        <v>0</v>
      </c>
      <c r="AC239" s="32">
        <v>0</v>
      </c>
      <c r="AD239" s="32">
        <v>0.8</v>
      </c>
      <c r="AE239" s="32">
        <v>72.4</v>
      </c>
      <c r="AF239" s="32">
        <v>526.6</v>
      </c>
      <c r="AG239" s="98">
        <v>510.6</v>
      </c>
      <c r="AH239" s="32">
        <v>526.6</v>
      </c>
      <c r="AI239" s="32">
        <v>72.3</v>
      </c>
      <c r="AJ239" s="32">
        <v>72.4</v>
      </c>
      <c r="AL239" s="99">
        <v>0.7939020175723437</v>
      </c>
      <c r="AM239" s="32">
        <v>116.56697254871715</v>
      </c>
      <c r="AN239" s="32">
        <v>0.24748570876375128</v>
      </c>
      <c r="AO239" s="101">
        <v>0.006850123025129467</v>
      </c>
      <c r="AQ239" s="107">
        <v>0.6453959999999999</v>
      </c>
      <c r="AR239" s="32">
        <v>100.42206469999998</v>
      </c>
      <c r="AS239" s="32">
        <v>0.14266708376159626</v>
      </c>
      <c r="AT239" s="101">
        <v>0.0021182848651169132</v>
      </c>
      <c r="AW239" s="149">
        <f t="shared" si="64"/>
        <v>0</v>
      </c>
      <c r="AX239" s="149">
        <f t="shared" si="65"/>
        <v>0</v>
      </c>
      <c r="AY239" s="149">
        <f t="shared" si="66"/>
        <v>0.011370599978221345</v>
      </c>
      <c r="AZ239" s="214">
        <f t="shared" si="67"/>
        <v>0</v>
      </c>
      <c r="BA239" s="214">
        <f t="shared" si="68"/>
        <v>0</v>
      </c>
      <c r="BB239" s="214">
        <f t="shared" si="69"/>
        <v>0.12973340326910335</v>
      </c>
      <c r="BC239" s="214">
        <f t="shared" si="70"/>
        <v>0.011056337164752917</v>
      </c>
      <c r="BD239" s="214">
        <f t="shared" si="71"/>
        <v>0</v>
      </c>
      <c r="BE239" s="214">
        <f t="shared" si="72"/>
        <v>0</v>
      </c>
      <c r="BF239" s="149">
        <f t="shared" si="73"/>
        <v>0.1521603404120776</v>
      </c>
      <c r="BH239" s="214">
        <f t="shared" si="74"/>
        <v>0</v>
      </c>
      <c r="BI239" s="217">
        <f t="shared" si="75"/>
        <v>0</v>
      </c>
      <c r="BJ239" s="217">
        <f t="shared" si="76"/>
        <v>0.03032159994192359</v>
      </c>
      <c r="BK239" s="212">
        <f t="shared" si="77"/>
        <v>0</v>
      </c>
      <c r="BL239" s="217">
        <f t="shared" si="78"/>
        <v>0</v>
      </c>
      <c r="BM239" s="217">
        <f t="shared" si="79"/>
        <v>0.12973340326910335</v>
      </c>
      <c r="BN239" s="217">
        <f t="shared" si="80"/>
        <v>0.02948356577267445</v>
      </c>
      <c r="BO239" s="217">
        <f t="shared" si="81"/>
        <v>0</v>
      </c>
      <c r="BP239" s="212">
        <f t="shared" si="82"/>
        <v>0</v>
      </c>
      <c r="BQ239" s="214">
        <f t="shared" si="83"/>
        <v>0.1895385689837014</v>
      </c>
      <c r="BR239" s="240"/>
    </row>
    <row r="240" spans="1:70" ht="15">
      <c r="A240" s="32">
        <v>1080</v>
      </c>
      <c r="B240" s="32" t="s">
        <v>546</v>
      </c>
      <c r="C240" s="32" t="s">
        <v>529</v>
      </c>
      <c r="D240" s="48">
        <v>9</v>
      </c>
      <c r="E240" s="48">
        <v>0</v>
      </c>
      <c r="F240" s="32" t="s">
        <v>9</v>
      </c>
      <c r="H240" s="49">
        <v>0.002108</v>
      </c>
      <c r="I240" s="50">
        <v>0.00626520760503248</v>
      </c>
      <c r="J240" s="90">
        <v>2.9721098695599997</v>
      </c>
      <c r="K240" s="32">
        <v>83</v>
      </c>
      <c r="L240" s="32">
        <v>6.8</v>
      </c>
      <c r="M240" s="32">
        <v>0</v>
      </c>
      <c r="N240" s="32">
        <v>0</v>
      </c>
      <c r="O240" s="32">
        <f t="shared" si="63"/>
        <v>0</v>
      </c>
      <c r="P240" s="32">
        <v>6.4</v>
      </c>
      <c r="Q240" s="32">
        <v>0</v>
      </c>
      <c r="R240" s="32">
        <v>0</v>
      </c>
      <c r="S240" s="32">
        <v>9.3</v>
      </c>
      <c r="T240" s="32">
        <v>0</v>
      </c>
      <c r="U240" s="32">
        <v>3.4</v>
      </c>
      <c r="V240" s="32">
        <v>87.5</v>
      </c>
      <c r="W240" s="32">
        <v>1</v>
      </c>
      <c r="X240" s="32">
        <v>6.8</v>
      </c>
      <c r="Y240" s="32">
        <v>0</v>
      </c>
      <c r="Z240" s="32">
        <v>6.4</v>
      </c>
      <c r="AA240" s="32">
        <v>0</v>
      </c>
      <c r="AB240" s="32">
        <v>0</v>
      </c>
      <c r="AC240" s="32">
        <v>0</v>
      </c>
      <c r="AD240" s="32">
        <v>8.1</v>
      </c>
      <c r="AE240" s="32">
        <v>22.6</v>
      </c>
      <c r="AF240" s="32">
        <v>103.2</v>
      </c>
      <c r="AG240" s="98">
        <v>106.6</v>
      </c>
      <c r="AH240" s="32">
        <v>110</v>
      </c>
      <c r="AI240" s="32">
        <v>15.7</v>
      </c>
      <c r="AJ240" s="32">
        <v>15.8</v>
      </c>
      <c r="AL240" s="99">
        <v>0.37616632849207726</v>
      </c>
      <c r="AM240" s="32">
        <v>14.608885805479327</v>
      </c>
      <c r="AN240" s="32">
        <v>0.031016422394488503</v>
      </c>
      <c r="AO240" s="101">
        <v>0.004294502688052764</v>
      </c>
      <c r="AQ240" s="107">
        <v>0.311752</v>
      </c>
      <c r="AR240" s="32">
        <v>10.913207400000001</v>
      </c>
      <c r="AS240" s="32">
        <v>0.015504117336112415</v>
      </c>
      <c r="AT240" s="101">
        <v>0.0012452103752061093</v>
      </c>
      <c r="AW240" s="149">
        <f t="shared" si="64"/>
        <v>0.0019427155741684713</v>
      </c>
      <c r="AX240" s="149">
        <f t="shared" si="65"/>
        <v>0</v>
      </c>
      <c r="AY240" s="149">
        <f t="shared" si="66"/>
        <v>0.0018284381874526788</v>
      </c>
      <c r="AZ240" s="214">
        <f t="shared" si="67"/>
        <v>0</v>
      </c>
      <c r="BA240" s="214">
        <f t="shared" si="68"/>
        <v>0</v>
      </c>
      <c r="BB240" s="214">
        <f t="shared" si="69"/>
        <v>0.02499817834407959</v>
      </c>
      <c r="BC240" s="214">
        <f t="shared" si="70"/>
        <v>0.0018284381874526788</v>
      </c>
      <c r="BD240" s="214">
        <f t="shared" si="71"/>
        <v>0</v>
      </c>
      <c r="BE240" s="214">
        <f t="shared" si="72"/>
        <v>0</v>
      </c>
      <c r="BF240" s="149">
        <f t="shared" si="73"/>
        <v>0.03059777029315342</v>
      </c>
      <c r="BH240" s="214">
        <f t="shared" si="74"/>
        <v>0.0019427155741684713</v>
      </c>
      <c r="BI240" s="217">
        <f t="shared" si="75"/>
        <v>0</v>
      </c>
      <c r="BJ240" s="217">
        <f t="shared" si="76"/>
        <v>0.004875835166540477</v>
      </c>
      <c r="BK240" s="212">
        <f t="shared" si="77"/>
        <v>0</v>
      </c>
      <c r="BL240" s="217">
        <f t="shared" si="78"/>
        <v>0</v>
      </c>
      <c r="BM240" s="217">
        <f t="shared" si="79"/>
        <v>0.02499817834407959</v>
      </c>
      <c r="BN240" s="217">
        <f t="shared" si="80"/>
        <v>0.004875835166540477</v>
      </c>
      <c r="BO240" s="217">
        <f t="shared" si="81"/>
        <v>0</v>
      </c>
      <c r="BP240" s="212">
        <f t="shared" si="82"/>
        <v>0</v>
      </c>
      <c r="BQ240" s="214">
        <f t="shared" si="83"/>
        <v>0.03669256425132902</v>
      </c>
      <c r="BR240" s="240"/>
    </row>
    <row r="241" spans="1:70" ht="15">
      <c r="A241" s="32">
        <v>71022</v>
      </c>
      <c r="B241" s="32" t="s">
        <v>294</v>
      </c>
      <c r="C241" s="32" t="s">
        <v>530</v>
      </c>
      <c r="D241" s="48">
        <v>9</v>
      </c>
      <c r="E241" s="48">
        <v>0</v>
      </c>
      <c r="F241" s="32" t="s">
        <v>147</v>
      </c>
      <c r="H241" s="49">
        <v>0.001337</v>
      </c>
      <c r="I241" s="50">
        <v>0.00397371089560172</v>
      </c>
      <c r="J241" s="90">
        <v>2.9721098695599997</v>
      </c>
      <c r="K241" s="32">
        <v>83</v>
      </c>
      <c r="L241" s="32">
        <v>59</v>
      </c>
      <c r="M241" s="32">
        <v>0</v>
      </c>
      <c r="N241" s="32">
        <v>0</v>
      </c>
      <c r="O241" s="32">
        <f t="shared" si="63"/>
        <v>0</v>
      </c>
      <c r="P241" s="32">
        <v>31.9</v>
      </c>
      <c r="Q241" s="32">
        <v>0</v>
      </c>
      <c r="R241" s="32">
        <v>0</v>
      </c>
      <c r="S241" s="32">
        <v>16.5</v>
      </c>
      <c r="T241" s="32">
        <v>9.8</v>
      </c>
      <c r="U241" s="32">
        <v>3.8</v>
      </c>
      <c r="V241" s="32">
        <v>71.9</v>
      </c>
      <c r="W241" s="32">
        <v>1</v>
      </c>
      <c r="X241" s="32">
        <v>57</v>
      </c>
      <c r="Y241" s="32">
        <v>0</v>
      </c>
      <c r="Z241" s="32">
        <v>26.1</v>
      </c>
      <c r="AA241" s="32">
        <v>5.6</v>
      </c>
      <c r="AB241" s="32">
        <v>0</v>
      </c>
      <c r="AC241" s="32">
        <v>0</v>
      </c>
      <c r="AD241" s="32">
        <v>1.7</v>
      </c>
      <c r="AE241" s="32">
        <v>117.5</v>
      </c>
      <c r="AF241" s="32">
        <v>130.4</v>
      </c>
      <c r="AG241" s="98">
        <v>185.6</v>
      </c>
      <c r="AH241" s="32">
        <v>189.4</v>
      </c>
      <c r="AI241" s="32">
        <v>58.2</v>
      </c>
      <c r="AJ241" s="32">
        <v>58.5</v>
      </c>
      <c r="AL241" s="99">
        <v>0.5719639202898569</v>
      </c>
      <c r="AM241" s="32">
        <v>46.96434632288743</v>
      </c>
      <c r="AN241" s="32">
        <v>0.09971095827755533</v>
      </c>
      <c r="AO241" s="101">
        <v>0.0037436253194198924</v>
      </c>
      <c r="AQ241" s="107">
        <v>0.43199099999999996</v>
      </c>
      <c r="AR241" s="32">
        <v>30.369002599999995</v>
      </c>
      <c r="AS241" s="32">
        <v>0.043144472787267185</v>
      </c>
      <c r="AT241" s="101">
        <v>0.0010384593859895169</v>
      </c>
      <c r="AW241" s="149">
        <f t="shared" si="64"/>
        <v>0.010690871793526865</v>
      </c>
      <c r="AX241" s="149">
        <f t="shared" si="65"/>
        <v>0</v>
      </c>
      <c r="AY241" s="149">
        <f t="shared" si="66"/>
        <v>0.005780318817178084</v>
      </c>
      <c r="AZ241" s="214">
        <f t="shared" si="67"/>
        <v>0</v>
      </c>
      <c r="BA241" s="214">
        <f t="shared" si="68"/>
        <v>0</v>
      </c>
      <c r="BB241" s="214">
        <f t="shared" si="69"/>
        <v>0.013028367490755623</v>
      </c>
      <c r="BC241" s="214">
        <f t="shared" si="70"/>
        <v>0.004729351759509342</v>
      </c>
      <c r="BD241" s="214">
        <f t="shared" si="71"/>
        <v>0</v>
      </c>
      <c r="BE241" s="214">
        <f t="shared" si="72"/>
        <v>0</v>
      </c>
      <c r="BF241" s="149">
        <f t="shared" si="73"/>
        <v>0.034228909860969915</v>
      </c>
      <c r="BH241" s="214">
        <f t="shared" si="74"/>
        <v>0.010690871793526865</v>
      </c>
      <c r="BI241" s="217">
        <f t="shared" si="75"/>
        <v>0</v>
      </c>
      <c r="BJ241" s="217">
        <f t="shared" si="76"/>
        <v>0.015414183512474894</v>
      </c>
      <c r="BK241" s="212">
        <f t="shared" si="77"/>
        <v>0</v>
      </c>
      <c r="BL241" s="217">
        <f t="shared" si="78"/>
        <v>0</v>
      </c>
      <c r="BM241" s="217">
        <f t="shared" si="79"/>
        <v>0.013028367490755623</v>
      </c>
      <c r="BN241" s="217">
        <f t="shared" si="80"/>
        <v>0.012611604692024913</v>
      </c>
      <c r="BO241" s="217">
        <f t="shared" si="81"/>
        <v>0</v>
      </c>
      <c r="BP241" s="212">
        <f t="shared" si="82"/>
        <v>0</v>
      </c>
      <c r="BQ241" s="214">
        <f t="shared" si="83"/>
        <v>0.0517450274887823</v>
      </c>
      <c r="BR241" s="240"/>
    </row>
    <row r="242" spans="1:70" ht="15">
      <c r="A242" s="32">
        <v>71025</v>
      </c>
      <c r="B242" s="32" t="s">
        <v>294</v>
      </c>
      <c r="C242" s="32" t="s">
        <v>530</v>
      </c>
      <c r="D242" s="48">
        <v>9</v>
      </c>
      <c r="E242" s="48">
        <v>0</v>
      </c>
      <c r="F242" s="32" t="s">
        <v>147</v>
      </c>
      <c r="H242" s="49">
        <v>0.001337</v>
      </c>
      <c r="I242" s="50">
        <v>0.00397371089560172</v>
      </c>
      <c r="J242" s="90">
        <v>2.9721098695599997</v>
      </c>
      <c r="K242" s="32">
        <v>83</v>
      </c>
      <c r="L242" s="32">
        <v>0</v>
      </c>
      <c r="M242" s="32">
        <v>0</v>
      </c>
      <c r="N242" s="32">
        <v>0</v>
      </c>
      <c r="O242" s="32">
        <f t="shared" si="63"/>
        <v>0</v>
      </c>
      <c r="P242" s="32">
        <v>24.2</v>
      </c>
      <c r="Q242" s="32">
        <v>0</v>
      </c>
      <c r="R242" s="32">
        <v>0</v>
      </c>
      <c r="S242" s="32">
        <v>17.1</v>
      </c>
      <c r="T242" s="32">
        <v>2.1</v>
      </c>
      <c r="U242" s="32">
        <v>9.6</v>
      </c>
      <c r="V242" s="32">
        <v>252.7</v>
      </c>
      <c r="W242" s="32">
        <v>1</v>
      </c>
      <c r="X242" s="32">
        <v>0</v>
      </c>
      <c r="Y242" s="32">
        <v>0</v>
      </c>
      <c r="Z242" s="32">
        <v>11.1</v>
      </c>
      <c r="AA242" s="32">
        <v>13.1</v>
      </c>
      <c r="AB242" s="32">
        <v>0</v>
      </c>
      <c r="AC242" s="32">
        <v>0</v>
      </c>
      <c r="AD242" s="32">
        <v>1</v>
      </c>
      <c r="AE242" s="32">
        <v>43.6</v>
      </c>
      <c r="AF242" s="32">
        <v>296.5</v>
      </c>
      <c r="AG242" s="98">
        <v>286.9</v>
      </c>
      <c r="AH242" s="32">
        <v>296.5</v>
      </c>
      <c r="AI242" s="32">
        <v>43.4</v>
      </c>
      <c r="AJ242" s="32">
        <v>43.6</v>
      </c>
      <c r="AL242" s="99">
        <v>0.6853710313192628</v>
      </c>
      <c r="AM242" s="32">
        <v>74.07586457237429</v>
      </c>
      <c r="AN242" s="32">
        <v>0.1572719737429902</v>
      </c>
      <c r="AO242" s="101">
        <v>0.004190853865902245</v>
      </c>
      <c r="AQ242" s="107">
        <v>0.5154160000000001</v>
      </c>
      <c r="AR242" s="32">
        <v>49.744015999999995</v>
      </c>
      <c r="AS242" s="32">
        <v>0.07067006358125781</v>
      </c>
      <c r="AT242" s="101">
        <v>0.00118819166302679</v>
      </c>
      <c r="AW242" s="149">
        <f t="shared" si="64"/>
        <v>0</v>
      </c>
      <c r="AX242" s="149">
        <f t="shared" si="65"/>
        <v>0</v>
      </c>
      <c r="AY242" s="149">
        <f t="shared" si="66"/>
        <v>0.004385069447514409</v>
      </c>
      <c r="AZ242" s="214">
        <f t="shared" si="67"/>
        <v>0</v>
      </c>
      <c r="BA242" s="214">
        <f t="shared" si="68"/>
        <v>0</v>
      </c>
      <c r="BB242" s="214">
        <f t="shared" si="69"/>
        <v>0.04578954749532608</v>
      </c>
      <c r="BC242" s="214">
        <f t="shared" si="70"/>
        <v>0.002011333506917766</v>
      </c>
      <c r="BD242" s="214">
        <f t="shared" si="71"/>
        <v>0</v>
      </c>
      <c r="BE242" s="214">
        <f t="shared" si="72"/>
        <v>0</v>
      </c>
      <c r="BF242" s="149">
        <f t="shared" si="73"/>
        <v>0.05218595044975826</v>
      </c>
      <c r="BH242" s="214">
        <f t="shared" si="74"/>
        <v>0</v>
      </c>
      <c r="BI242" s="217">
        <f t="shared" si="75"/>
        <v>0</v>
      </c>
      <c r="BJ242" s="217">
        <f t="shared" si="76"/>
        <v>0.011693518526705091</v>
      </c>
      <c r="BK242" s="212">
        <f t="shared" si="77"/>
        <v>0</v>
      </c>
      <c r="BL242" s="217">
        <f t="shared" si="78"/>
        <v>0</v>
      </c>
      <c r="BM242" s="217">
        <f t="shared" si="79"/>
        <v>0.04578954749532608</v>
      </c>
      <c r="BN242" s="217">
        <f t="shared" si="80"/>
        <v>0.005363556018447377</v>
      </c>
      <c r="BO242" s="217">
        <f t="shared" si="81"/>
        <v>0</v>
      </c>
      <c r="BP242" s="212">
        <f t="shared" si="82"/>
        <v>0</v>
      </c>
      <c r="BQ242" s="214">
        <f t="shared" si="83"/>
        <v>0.06284662204047854</v>
      </c>
      <c r="BR242" s="240"/>
    </row>
    <row r="243" spans="1:70" ht="15">
      <c r="A243" s="32">
        <v>81005</v>
      </c>
      <c r="B243" s="32" t="s">
        <v>547</v>
      </c>
      <c r="C243" s="32" t="s">
        <v>532</v>
      </c>
      <c r="D243" s="48">
        <v>9</v>
      </c>
      <c r="E243" s="48">
        <v>0</v>
      </c>
      <c r="F243" s="32" t="s">
        <v>9</v>
      </c>
      <c r="H243" s="49">
        <v>0.00293</v>
      </c>
      <c r="I243" s="50">
        <v>0.0087082819178108</v>
      </c>
      <c r="J243" s="90">
        <v>2.97210986956</v>
      </c>
      <c r="K243" s="32">
        <v>83</v>
      </c>
      <c r="L243" s="32">
        <v>0</v>
      </c>
      <c r="M243" s="32">
        <v>0</v>
      </c>
      <c r="N243" s="32">
        <v>0</v>
      </c>
      <c r="O243" s="32">
        <f t="shared" si="63"/>
        <v>0</v>
      </c>
      <c r="P243" s="32">
        <v>61.7</v>
      </c>
      <c r="Q243" s="32">
        <v>9</v>
      </c>
      <c r="R243" s="32">
        <v>0</v>
      </c>
      <c r="S243" s="32">
        <v>37.5</v>
      </c>
      <c r="T243" s="32">
        <v>0</v>
      </c>
      <c r="U243" s="32">
        <v>23.9</v>
      </c>
      <c r="V243" s="32">
        <v>39.7</v>
      </c>
      <c r="W243" s="32">
        <v>1</v>
      </c>
      <c r="X243" s="32">
        <v>0</v>
      </c>
      <c r="Y243" s="32">
        <v>0</v>
      </c>
      <c r="Z243" s="32">
        <v>45.4</v>
      </c>
      <c r="AA243" s="32">
        <v>16.4</v>
      </c>
      <c r="AB243" s="32">
        <v>0</v>
      </c>
      <c r="AC243" s="32">
        <v>9</v>
      </c>
      <c r="AD243" s="32">
        <v>2.5</v>
      </c>
      <c r="AE243" s="32">
        <v>108.3</v>
      </c>
      <c r="AF243" s="32">
        <v>148.1</v>
      </c>
      <c r="AG243" s="98">
        <v>124.2</v>
      </c>
      <c r="AH243" s="32">
        <v>148.1</v>
      </c>
      <c r="AI243" s="32">
        <v>108.2</v>
      </c>
      <c r="AJ243" s="32">
        <v>108.3</v>
      </c>
      <c r="AL243" s="177">
        <v>0.3867719992375417</v>
      </c>
      <c r="AM243" s="32">
        <v>15.913483243956403</v>
      </c>
      <c r="AN243" s="32">
        <v>0.03378623973342588</v>
      </c>
      <c r="AO243" s="101">
        <v>0.006091961669965765</v>
      </c>
      <c r="AQ243" s="107">
        <v>0.32030699999999995</v>
      </c>
      <c r="AR243" s="32">
        <v>11.937101600000002</v>
      </c>
      <c r="AS243" s="32">
        <v>0.016958737892170478</v>
      </c>
      <c r="AT243" s="101">
        <v>0.0017705507026201186</v>
      </c>
      <c r="AW243" s="149">
        <f t="shared" si="64"/>
        <v>0</v>
      </c>
      <c r="AX243" s="149">
        <f t="shared" si="65"/>
        <v>0</v>
      </c>
      <c r="AY243" s="149">
        <f t="shared" si="66"/>
        <v>0.02450092534139904</v>
      </c>
      <c r="AZ243" s="214">
        <f t="shared" si="67"/>
        <v>0.0035738788990695523</v>
      </c>
      <c r="BA243" s="214">
        <f t="shared" si="68"/>
        <v>0</v>
      </c>
      <c r="BB243" s="214">
        <f t="shared" si="69"/>
        <v>0.01576477692145125</v>
      </c>
      <c r="BC243" s="214">
        <f t="shared" si="70"/>
        <v>0.01802823355752863</v>
      </c>
      <c r="BD243" s="214">
        <f t="shared" si="71"/>
        <v>0</v>
      </c>
      <c r="BE243" s="214">
        <f t="shared" si="72"/>
        <v>0.0035738788990695523</v>
      </c>
      <c r="BF243" s="149">
        <f t="shared" si="73"/>
        <v>0.06544169361851802</v>
      </c>
      <c r="BH243" s="214">
        <f t="shared" si="74"/>
        <v>0</v>
      </c>
      <c r="BI243" s="217">
        <f t="shared" si="75"/>
        <v>0</v>
      </c>
      <c r="BJ243" s="217">
        <f t="shared" si="76"/>
        <v>0.06533580091039745</v>
      </c>
      <c r="BK243" s="212">
        <f t="shared" si="77"/>
        <v>0.0035738788990695523</v>
      </c>
      <c r="BL243" s="217">
        <f t="shared" si="78"/>
        <v>0</v>
      </c>
      <c r="BM243" s="217">
        <f t="shared" si="79"/>
        <v>0.01576477692145125</v>
      </c>
      <c r="BN243" s="217">
        <f t="shared" si="80"/>
        <v>0.048075289486743014</v>
      </c>
      <c r="BO243" s="217">
        <f t="shared" si="81"/>
        <v>0</v>
      </c>
      <c r="BP243" s="212">
        <f t="shared" si="82"/>
        <v>0.0035738788990695523</v>
      </c>
      <c r="BQ243" s="214">
        <f t="shared" si="83"/>
        <v>0.13632362511673082</v>
      </c>
      <c r="BR243" s="240"/>
    </row>
    <row r="244" spans="1:70" ht="15">
      <c r="A244" s="32">
        <v>81013</v>
      </c>
      <c r="B244" s="32" t="s">
        <v>547</v>
      </c>
      <c r="C244" s="32" t="s">
        <v>532</v>
      </c>
      <c r="D244" s="48">
        <v>9</v>
      </c>
      <c r="E244" s="48">
        <v>0</v>
      </c>
      <c r="F244" s="32" t="s">
        <v>9</v>
      </c>
      <c r="H244" s="49">
        <v>0.006897</v>
      </c>
      <c r="I244" s="50">
        <v>0.02049864177035532</v>
      </c>
      <c r="J244" s="90">
        <v>2.9721098695599997</v>
      </c>
      <c r="K244" s="32">
        <v>83</v>
      </c>
      <c r="L244" s="32">
        <v>0</v>
      </c>
      <c r="M244" s="32">
        <v>0</v>
      </c>
      <c r="N244" s="32">
        <v>0</v>
      </c>
      <c r="O244" s="32">
        <f t="shared" si="63"/>
        <v>0</v>
      </c>
      <c r="P244" s="32">
        <v>19.2</v>
      </c>
      <c r="Q244" s="32">
        <v>0</v>
      </c>
      <c r="R244" s="32">
        <v>0</v>
      </c>
      <c r="S244" s="32">
        <v>10.4</v>
      </c>
      <c r="T244" s="32">
        <v>0</v>
      </c>
      <c r="U244" s="32">
        <v>6.5</v>
      </c>
      <c r="V244" s="32">
        <v>186.4</v>
      </c>
      <c r="W244" s="32">
        <v>1</v>
      </c>
      <c r="X244" s="32">
        <v>0</v>
      </c>
      <c r="Y244" s="32">
        <v>0</v>
      </c>
      <c r="Z244" s="32">
        <v>15.1</v>
      </c>
      <c r="AA244" s="32">
        <v>4</v>
      </c>
      <c r="AB244" s="32">
        <v>0</v>
      </c>
      <c r="AC244" s="32">
        <v>0</v>
      </c>
      <c r="AD244" s="32">
        <v>0</v>
      </c>
      <c r="AE244" s="32">
        <v>29.7</v>
      </c>
      <c r="AF244" s="32">
        <v>216.1</v>
      </c>
      <c r="AG244" s="98">
        <v>209.6</v>
      </c>
      <c r="AH244" s="32">
        <v>216.1</v>
      </c>
      <c r="AI244" s="32">
        <v>29.6</v>
      </c>
      <c r="AJ244" s="32">
        <v>29.7</v>
      </c>
      <c r="AL244" s="99">
        <v>0.6222672603691412</v>
      </c>
      <c r="AM244" s="32">
        <v>57.10862814061035</v>
      </c>
      <c r="AN244" s="32">
        <v>0.12124848919789509</v>
      </c>
      <c r="AO244" s="101">
        <v>0.020307203306129968</v>
      </c>
      <c r="AQ244" s="107">
        <v>0.47321899999999995</v>
      </c>
      <c r="AR244" s="32">
        <v>38.679712</v>
      </c>
      <c r="AS244" s="32">
        <v>0.05495128713260186</v>
      </c>
      <c r="AT244" s="101">
        <v>0.005736180889256567</v>
      </c>
      <c r="AW244" s="149">
        <f t="shared" si="64"/>
        <v>0</v>
      </c>
      <c r="AX244" s="149">
        <f t="shared" si="65"/>
        <v>0</v>
      </c>
      <c r="AY244" s="149">
        <f t="shared" si="66"/>
        <v>0.017946970842781487</v>
      </c>
      <c r="AZ244" s="214">
        <f t="shared" si="67"/>
        <v>0</v>
      </c>
      <c r="BA244" s="214">
        <f t="shared" si="68"/>
        <v>0</v>
      </c>
      <c r="BB244" s="214">
        <f t="shared" si="69"/>
        <v>0.17423517526533694</v>
      </c>
      <c r="BC244" s="214">
        <f t="shared" si="70"/>
        <v>0.014114544777395857</v>
      </c>
      <c r="BD244" s="214">
        <f t="shared" si="71"/>
        <v>0</v>
      </c>
      <c r="BE244" s="214">
        <f t="shared" si="72"/>
        <v>0</v>
      </c>
      <c r="BF244" s="149">
        <f t="shared" si="73"/>
        <v>0.20629669088551428</v>
      </c>
      <c r="BH244" s="214">
        <f t="shared" si="74"/>
        <v>0</v>
      </c>
      <c r="BI244" s="217">
        <f t="shared" si="75"/>
        <v>0</v>
      </c>
      <c r="BJ244" s="217">
        <f t="shared" si="76"/>
        <v>0.04785858891408397</v>
      </c>
      <c r="BK244" s="212">
        <f t="shared" si="77"/>
        <v>0</v>
      </c>
      <c r="BL244" s="217">
        <f t="shared" si="78"/>
        <v>0</v>
      </c>
      <c r="BM244" s="217">
        <f t="shared" si="79"/>
        <v>0.17423517526533694</v>
      </c>
      <c r="BN244" s="217">
        <f t="shared" si="80"/>
        <v>0.037638786073055625</v>
      </c>
      <c r="BO244" s="217">
        <f t="shared" si="81"/>
        <v>0</v>
      </c>
      <c r="BP244" s="212">
        <f t="shared" si="82"/>
        <v>0</v>
      </c>
      <c r="BQ244" s="214">
        <f t="shared" si="83"/>
        <v>0.25973255025247655</v>
      </c>
      <c r="BR244" s="240"/>
    </row>
    <row r="245" spans="1:70" ht="15">
      <c r="A245" s="32">
        <v>81022</v>
      </c>
      <c r="B245" s="32" t="s">
        <v>547</v>
      </c>
      <c r="C245" s="32" t="s">
        <v>532</v>
      </c>
      <c r="D245" s="48">
        <v>9</v>
      </c>
      <c r="E245" s="48">
        <v>0</v>
      </c>
      <c r="F245" s="32" t="s">
        <v>9</v>
      </c>
      <c r="H245" s="49">
        <v>0.006897</v>
      </c>
      <c r="I245" s="50">
        <v>0.02049864177035532</v>
      </c>
      <c r="J245" s="90">
        <v>2.9721098695599997</v>
      </c>
      <c r="K245" s="32">
        <v>83</v>
      </c>
      <c r="L245" s="32">
        <v>0</v>
      </c>
      <c r="M245" s="32">
        <v>0</v>
      </c>
      <c r="N245" s="32">
        <v>0</v>
      </c>
      <c r="O245" s="32">
        <f t="shared" si="63"/>
        <v>0</v>
      </c>
      <c r="P245" s="32">
        <v>26.3</v>
      </c>
      <c r="Q245" s="32">
        <v>0</v>
      </c>
      <c r="R245" s="32">
        <v>0</v>
      </c>
      <c r="S245" s="32">
        <v>7.2</v>
      </c>
      <c r="T245" s="32">
        <v>0</v>
      </c>
      <c r="U245" s="32">
        <v>7.4</v>
      </c>
      <c r="V245" s="32">
        <v>62.3</v>
      </c>
      <c r="W245" s="32">
        <v>1</v>
      </c>
      <c r="X245" s="32">
        <v>0</v>
      </c>
      <c r="Y245" s="32">
        <v>0</v>
      </c>
      <c r="Z245" s="32">
        <v>20</v>
      </c>
      <c r="AA245" s="32">
        <v>6.3</v>
      </c>
      <c r="AB245" s="32">
        <v>0</v>
      </c>
      <c r="AC245" s="32">
        <v>0</v>
      </c>
      <c r="AD245" s="32">
        <v>0</v>
      </c>
      <c r="AE245" s="32">
        <v>33.6</v>
      </c>
      <c r="AF245" s="32">
        <v>95.9</v>
      </c>
      <c r="AG245" s="98">
        <v>88.5</v>
      </c>
      <c r="AH245" s="32">
        <v>95.9</v>
      </c>
      <c r="AI245" s="32">
        <v>33.5</v>
      </c>
      <c r="AJ245" s="32">
        <v>33.6</v>
      </c>
      <c r="AL245" s="177">
        <v>0.36712075638763986</v>
      </c>
      <c r="AM245" s="32">
        <v>13.671421619181304</v>
      </c>
      <c r="AN245" s="32">
        <v>0.029026073125619608</v>
      </c>
      <c r="AO245" s="101">
        <v>0.013519722172322491</v>
      </c>
      <c r="AQ245" s="107">
        <v>0.30210099999999995</v>
      </c>
      <c r="AR245" s="32">
        <v>9.954096000000002</v>
      </c>
      <c r="AS245" s="32">
        <v>0.014141532063151963</v>
      </c>
      <c r="AT245" s="101">
        <v>0.003930525079060027</v>
      </c>
      <c r="AW245" s="149">
        <f t="shared" si="64"/>
        <v>0</v>
      </c>
      <c r="AX245" s="149">
        <f t="shared" si="65"/>
        <v>0</v>
      </c>
      <c r="AY245" s="149">
        <f t="shared" si="66"/>
        <v>0.02458361110235173</v>
      </c>
      <c r="AZ245" s="214">
        <f t="shared" si="67"/>
        <v>0</v>
      </c>
      <c r="BA245" s="214">
        <f t="shared" si="68"/>
        <v>0</v>
      </c>
      <c r="BB245" s="214">
        <f t="shared" si="69"/>
        <v>0.05823418143256701</v>
      </c>
      <c r="BC245" s="214">
        <f t="shared" si="70"/>
        <v>0.01869476129456405</v>
      </c>
      <c r="BD245" s="214">
        <f t="shared" si="71"/>
        <v>0</v>
      </c>
      <c r="BE245" s="214">
        <f t="shared" si="72"/>
        <v>0</v>
      </c>
      <c r="BF245" s="149">
        <f t="shared" si="73"/>
        <v>0.1015125538294828</v>
      </c>
      <c r="BH245" s="214">
        <f t="shared" si="74"/>
        <v>0</v>
      </c>
      <c r="BI245" s="217">
        <f t="shared" si="75"/>
        <v>0</v>
      </c>
      <c r="BJ245" s="217">
        <f t="shared" si="76"/>
        <v>0.06555629627293795</v>
      </c>
      <c r="BK245" s="212">
        <f t="shared" si="77"/>
        <v>0</v>
      </c>
      <c r="BL245" s="217">
        <f t="shared" si="78"/>
        <v>0</v>
      </c>
      <c r="BM245" s="217">
        <f t="shared" si="79"/>
        <v>0.05823418143256701</v>
      </c>
      <c r="BN245" s="217">
        <f t="shared" si="80"/>
        <v>0.049852696785504136</v>
      </c>
      <c r="BO245" s="217">
        <f t="shared" si="81"/>
        <v>0</v>
      </c>
      <c r="BP245" s="212">
        <f t="shared" si="82"/>
        <v>0</v>
      </c>
      <c r="BQ245" s="214">
        <f t="shared" si="83"/>
        <v>0.1736431744910091</v>
      </c>
      <c r="BR245" s="240"/>
    </row>
    <row r="246" spans="1:70" ht="15">
      <c r="A246" s="32">
        <v>82008</v>
      </c>
      <c r="B246" s="32" t="s">
        <v>533</v>
      </c>
      <c r="C246" s="32" t="s">
        <v>532</v>
      </c>
      <c r="D246" s="48">
        <v>9</v>
      </c>
      <c r="E246" s="48">
        <v>0</v>
      </c>
      <c r="F246" s="32" t="s">
        <v>147</v>
      </c>
      <c r="H246" s="49">
        <v>0.006193</v>
      </c>
      <c r="I246" s="50">
        <v>0.018406276422185078</v>
      </c>
      <c r="J246" s="90">
        <v>2.9721098695599997</v>
      </c>
      <c r="K246" s="32">
        <v>83</v>
      </c>
      <c r="L246" s="32">
        <v>0</v>
      </c>
      <c r="M246" s="32">
        <v>0</v>
      </c>
      <c r="N246" s="32">
        <v>0</v>
      </c>
      <c r="O246" s="32">
        <f t="shared" si="63"/>
        <v>0</v>
      </c>
      <c r="P246" s="32">
        <v>22.1</v>
      </c>
      <c r="Q246" s="32">
        <v>3</v>
      </c>
      <c r="R246" s="32">
        <v>0</v>
      </c>
      <c r="S246" s="32">
        <v>11</v>
      </c>
      <c r="T246" s="32">
        <v>5.3</v>
      </c>
      <c r="U246" s="32">
        <v>9.2</v>
      </c>
      <c r="V246" s="32">
        <v>24.2</v>
      </c>
      <c r="W246" s="32">
        <v>1</v>
      </c>
      <c r="X246" s="32">
        <v>0</v>
      </c>
      <c r="Y246" s="32">
        <v>0</v>
      </c>
      <c r="Z246" s="32">
        <v>12.8</v>
      </c>
      <c r="AA246" s="32">
        <v>9.2</v>
      </c>
      <c r="AB246" s="32">
        <v>0</v>
      </c>
      <c r="AC246" s="32">
        <v>2.1</v>
      </c>
      <c r="AD246" s="32">
        <v>0</v>
      </c>
      <c r="AE246" s="32">
        <v>41.6</v>
      </c>
      <c r="AF246" s="32">
        <v>65.8</v>
      </c>
      <c r="AG246" s="98">
        <v>56.6</v>
      </c>
      <c r="AH246" s="32">
        <v>65.8</v>
      </c>
      <c r="AI246" s="32">
        <v>41.4</v>
      </c>
      <c r="AJ246" s="32">
        <v>41.6</v>
      </c>
      <c r="AL246" s="99">
        <v>0.2645858725949572</v>
      </c>
      <c r="AM246" s="32">
        <v>6.296772692677257</v>
      </c>
      <c r="AN246" s="32">
        <v>0.013368806092310372</v>
      </c>
      <c r="AO246" s="101">
        <v>0.0089498625694204</v>
      </c>
      <c r="AQ246" s="107">
        <v>0.23504099999999997</v>
      </c>
      <c r="AR246" s="32">
        <v>5.124294600000001</v>
      </c>
      <c r="AS246" s="32">
        <v>0.007279955546634919</v>
      </c>
      <c r="AT246" s="101">
        <v>0.002785779039500405</v>
      </c>
      <c r="AW246" s="149">
        <f t="shared" si="64"/>
        <v>0</v>
      </c>
      <c r="AX246" s="149">
        <f t="shared" si="65"/>
        <v>0</v>
      </c>
      <c r="AY246" s="149">
        <f t="shared" si="66"/>
        <v>0.018549109127221235</v>
      </c>
      <c r="AZ246" s="214">
        <f t="shared" si="67"/>
        <v>0.0025179786145549184</v>
      </c>
      <c r="BA246" s="214">
        <f t="shared" si="68"/>
        <v>0</v>
      </c>
      <c r="BB246" s="214">
        <f t="shared" si="69"/>
        <v>0.020311694157409677</v>
      </c>
      <c r="BC246" s="214">
        <f t="shared" si="70"/>
        <v>0.010743375422100987</v>
      </c>
      <c r="BD246" s="214">
        <f t="shared" si="71"/>
        <v>0</v>
      </c>
      <c r="BE246" s="214">
        <f t="shared" si="72"/>
        <v>0.001762585030188443</v>
      </c>
      <c r="BF246" s="149">
        <f t="shared" si="73"/>
        <v>0.05388474235147526</v>
      </c>
      <c r="BH246" s="214">
        <f t="shared" si="74"/>
        <v>0</v>
      </c>
      <c r="BI246" s="217">
        <f t="shared" si="75"/>
        <v>0</v>
      </c>
      <c r="BJ246" s="217">
        <f t="shared" si="76"/>
        <v>0.0494642910059233</v>
      </c>
      <c r="BK246" s="212">
        <f t="shared" si="77"/>
        <v>0.0025179786145549184</v>
      </c>
      <c r="BL246" s="217">
        <f t="shared" si="78"/>
        <v>0</v>
      </c>
      <c r="BM246" s="217">
        <f t="shared" si="79"/>
        <v>0.020311694157409677</v>
      </c>
      <c r="BN246" s="217">
        <f t="shared" si="80"/>
        <v>0.028649001125602633</v>
      </c>
      <c r="BO246" s="217">
        <f t="shared" si="81"/>
        <v>0</v>
      </c>
      <c r="BP246" s="212">
        <f t="shared" si="82"/>
        <v>0.001762585030188443</v>
      </c>
      <c r="BQ246" s="214">
        <f t="shared" si="83"/>
        <v>0.10270554993367897</v>
      </c>
      <c r="BR246" s="240"/>
    </row>
    <row r="247" spans="1:70" ht="15">
      <c r="A247" s="32">
        <v>82015</v>
      </c>
      <c r="B247" s="32" t="s">
        <v>533</v>
      </c>
      <c r="C247" s="32" t="s">
        <v>532</v>
      </c>
      <c r="D247" s="48">
        <v>9</v>
      </c>
      <c r="E247" s="48">
        <v>0</v>
      </c>
      <c r="F247" s="32" t="s">
        <v>147</v>
      </c>
      <c r="H247" s="49">
        <v>0.004135</v>
      </c>
      <c r="I247" s="50">
        <v>0.012289674310630598</v>
      </c>
      <c r="J247" s="90">
        <v>2.9721098695599997</v>
      </c>
      <c r="K247" s="32">
        <v>83</v>
      </c>
      <c r="L247" s="32">
        <v>0</v>
      </c>
      <c r="M247" s="32">
        <v>0</v>
      </c>
      <c r="N247" s="32">
        <v>0</v>
      </c>
      <c r="O247" s="32">
        <f t="shared" si="63"/>
        <v>0</v>
      </c>
      <c r="P247" s="32">
        <v>31.2</v>
      </c>
      <c r="Q247" s="32">
        <v>4.9</v>
      </c>
      <c r="R247" s="32">
        <v>0</v>
      </c>
      <c r="S247" s="32">
        <v>18.9</v>
      </c>
      <c r="T247" s="32">
        <v>0</v>
      </c>
      <c r="U247" s="32">
        <v>0.7</v>
      </c>
      <c r="V247" s="32">
        <v>230.3</v>
      </c>
      <c r="W247" s="32">
        <v>1</v>
      </c>
      <c r="X247" s="32">
        <v>0</v>
      </c>
      <c r="Y247" s="32">
        <v>0</v>
      </c>
      <c r="Z247" s="32">
        <v>31.2</v>
      </c>
      <c r="AA247" s="32">
        <v>0</v>
      </c>
      <c r="AB247" s="32">
        <v>0</v>
      </c>
      <c r="AC247" s="32">
        <v>0</v>
      </c>
      <c r="AD247" s="32">
        <v>0</v>
      </c>
      <c r="AE247" s="32">
        <v>55.1</v>
      </c>
      <c r="AF247" s="32">
        <v>285.4</v>
      </c>
      <c r="AG247" s="98">
        <v>284.7</v>
      </c>
      <c r="AH247" s="32">
        <v>285.4</v>
      </c>
      <c r="AI247" s="32">
        <v>55</v>
      </c>
      <c r="AJ247" s="32">
        <v>55.1</v>
      </c>
      <c r="AL247" s="107">
        <v>0.6813973204236611</v>
      </c>
      <c r="AM247" s="32">
        <v>72.93580691642616</v>
      </c>
      <c r="AN247" s="32">
        <v>0.15485149416078314</v>
      </c>
      <c r="AO247" s="101">
        <v>0.012882411457507608</v>
      </c>
      <c r="AQ247" s="107">
        <v>0.5140790000000001</v>
      </c>
      <c r="AR247" s="32">
        <v>49.360430699999995</v>
      </c>
      <c r="AS247" s="32">
        <v>0.07012511366125465</v>
      </c>
      <c r="AT247" s="101">
        <v>0.0036613160670437798</v>
      </c>
      <c r="AW247" s="149">
        <f t="shared" si="64"/>
        <v>0</v>
      </c>
      <c r="AX247" s="149">
        <f t="shared" si="65"/>
        <v>0</v>
      </c>
      <c r="AY247" s="149">
        <f t="shared" si="66"/>
        <v>0.017484765435220366</v>
      </c>
      <c r="AZ247" s="214">
        <f t="shared" si="67"/>
        <v>0.0027460048279673013</v>
      </c>
      <c r="BA247" s="214">
        <f t="shared" si="68"/>
        <v>0</v>
      </c>
      <c r="BB247" s="214">
        <f t="shared" si="69"/>
        <v>0.12906222691446315</v>
      </c>
      <c r="BC247" s="214">
        <f t="shared" si="70"/>
        <v>0.017484765435220366</v>
      </c>
      <c r="BD247" s="214">
        <f t="shared" si="71"/>
        <v>0</v>
      </c>
      <c r="BE247" s="214">
        <f t="shared" si="72"/>
        <v>0</v>
      </c>
      <c r="BF247" s="149">
        <f t="shared" si="73"/>
        <v>0.1667777626128712</v>
      </c>
      <c r="BH247" s="214">
        <f t="shared" si="74"/>
        <v>0</v>
      </c>
      <c r="BI247" s="217">
        <f t="shared" si="75"/>
        <v>0</v>
      </c>
      <c r="BJ247" s="217">
        <f t="shared" si="76"/>
        <v>0.04662604116058765</v>
      </c>
      <c r="BK247" s="212">
        <f t="shared" si="77"/>
        <v>0.0027460048279673013</v>
      </c>
      <c r="BL247" s="217">
        <f t="shared" si="78"/>
        <v>0</v>
      </c>
      <c r="BM247" s="217">
        <f t="shared" si="79"/>
        <v>0.12906222691446315</v>
      </c>
      <c r="BN247" s="217">
        <f t="shared" si="80"/>
        <v>0.04662604116058765</v>
      </c>
      <c r="BO247" s="217">
        <f t="shared" si="81"/>
        <v>0</v>
      </c>
      <c r="BP247" s="212">
        <f t="shared" si="82"/>
        <v>0</v>
      </c>
      <c r="BQ247" s="214">
        <f t="shared" si="83"/>
        <v>0.22506031406360577</v>
      </c>
      <c r="BR247" s="240"/>
    </row>
    <row r="248" spans="1:70" ht="15">
      <c r="A248" s="32">
        <v>82020</v>
      </c>
      <c r="B248" s="32" t="s">
        <v>533</v>
      </c>
      <c r="C248" s="32" t="s">
        <v>532</v>
      </c>
      <c r="D248" s="48">
        <v>9</v>
      </c>
      <c r="E248" s="48">
        <v>0</v>
      </c>
      <c r="F248" s="32" t="s">
        <v>9</v>
      </c>
      <c r="H248" s="49">
        <v>0.006193</v>
      </c>
      <c r="I248" s="50">
        <v>0.018406276422185078</v>
      </c>
      <c r="J248" s="90">
        <v>2.9721098695599997</v>
      </c>
      <c r="K248" s="32">
        <v>83</v>
      </c>
      <c r="L248" s="32">
        <v>0</v>
      </c>
      <c r="M248" s="32">
        <v>0</v>
      </c>
      <c r="N248" s="32">
        <v>0</v>
      </c>
      <c r="O248" s="32">
        <f t="shared" si="63"/>
        <v>0</v>
      </c>
      <c r="P248" s="32">
        <v>7</v>
      </c>
      <c r="Q248" s="32">
        <v>1.7</v>
      </c>
      <c r="R248" s="32">
        <v>0</v>
      </c>
      <c r="S248" s="32">
        <v>5.3</v>
      </c>
      <c r="T248" s="32">
        <v>0</v>
      </c>
      <c r="U248" s="32">
        <v>3</v>
      </c>
      <c r="V248" s="32">
        <v>49.4</v>
      </c>
      <c r="W248" s="32">
        <v>1</v>
      </c>
      <c r="X248" s="32">
        <v>0</v>
      </c>
      <c r="Y248" s="32">
        <v>0</v>
      </c>
      <c r="Z248" s="32">
        <v>6.2</v>
      </c>
      <c r="AA248" s="32">
        <v>0.7</v>
      </c>
      <c r="AB248" s="32">
        <v>0</v>
      </c>
      <c r="AC248" s="32">
        <v>1.7</v>
      </c>
      <c r="AD248" s="32">
        <v>0</v>
      </c>
      <c r="AE248" s="32">
        <v>14</v>
      </c>
      <c r="AF248" s="32">
        <v>63.5</v>
      </c>
      <c r="AG248" s="98">
        <v>60.5</v>
      </c>
      <c r="AH248" s="32">
        <v>63.5</v>
      </c>
      <c r="AI248" s="32">
        <v>14</v>
      </c>
      <c r="AJ248" s="32">
        <v>14</v>
      </c>
      <c r="AL248" s="107">
        <v>0.28445291882191653</v>
      </c>
      <c r="AM248" s="32">
        <v>7.494200603013498</v>
      </c>
      <c r="AN248" s="32">
        <v>0.015911089627719248</v>
      </c>
      <c r="AO248" s="101">
        <v>0.009590436558444073</v>
      </c>
      <c r="AQ248" s="107">
        <v>0.24257099999999998</v>
      </c>
      <c r="AR248" s="32">
        <v>5.5757149</v>
      </c>
      <c r="AS248" s="32">
        <v>0.007921276932967507</v>
      </c>
      <c r="AT248" s="101">
        <v>0.0028713147140180173</v>
      </c>
      <c r="AW248" s="149">
        <f t="shared" si="64"/>
        <v>0</v>
      </c>
      <c r="AX248" s="149">
        <f t="shared" si="65"/>
        <v>0</v>
      </c>
      <c r="AY248" s="149">
        <f t="shared" si="66"/>
        <v>0.005875283433961476</v>
      </c>
      <c r="AZ248" s="214">
        <f t="shared" si="67"/>
        <v>0.0014268545482477872</v>
      </c>
      <c r="BA248" s="214">
        <f t="shared" si="68"/>
        <v>0</v>
      </c>
      <c r="BB248" s="214">
        <f t="shared" si="69"/>
        <v>0.04146271451967099</v>
      </c>
      <c r="BC248" s="214">
        <f t="shared" si="70"/>
        <v>0.005203822470080165</v>
      </c>
      <c r="BD248" s="214">
        <f t="shared" si="71"/>
        <v>0</v>
      </c>
      <c r="BE248" s="214">
        <f t="shared" si="72"/>
        <v>0.0014268545482477872</v>
      </c>
      <c r="BF248" s="149">
        <f t="shared" si="73"/>
        <v>0.05539552952020821</v>
      </c>
      <c r="BH248" s="214">
        <f t="shared" si="74"/>
        <v>0</v>
      </c>
      <c r="BI248" s="217">
        <f t="shared" si="75"/>
        <v>0</v>
      </c>
      <c r="BJ248" s="217">
        <f t="shared" si="76"/>
        <v>0.015667422490563937</v>
      </c>
      <c r="BK248" s="212">
        <f t="shared" si="77"/>
        <v>0.0014268545482477872</v>
      </c>
      <c r="BL248" s="217">
        <f t="shared" si="78"/>
        <v>0</v>
      </c>
      <c r="BM248" s="217">
        <f t="shared" si="79"/>
        <v>0.04146271451967099</v>
      </c>
      <c r="BN248" s="217">
        <f t="shared" si="80"/>
        <v>0.013876859920213775</v>
      </c>
      <c r="BO248" s="217">
        <f t="shared" si="81"/>
        <v>0</v>
      </c>
      <c r="BP248" s="212">
        <f t="shared" si="82"/>
        <v>0.0014268545482477872</v>
      </c>
      <c r="BQ248" s="214">
        <f t="shared" si="83"/>
        <v>0.07386070602694428</v>
      </c>
      <c r="BR248" s="240"/>
    </row>
    <row r="249" spans="1:70" ht="15">
      <c r="A249" s="32">
        <v>82022</v>
      </c>
      <c r="B249" s="32" t="s">
        <v>533</v>
      </c>
      <c r="C249" s="32" t="s">
        <v>532</v>
      </c>
      <c r="D249" s="48">
        <v>9</v>
      </c>
      <c r="E249" s="48">
        <v>0</v>
      </c>
      <c r="F249" s="32" t="s">
        <v>9</v>
      </c>
      <c r="H249" s="49">
        <v>0.006193</v>
      </c>
      <c r="I249" s="50">
        <v>0.018406276422185078</v>
      </c>
      <c r="J249" s="90">
        <v>2.9721098695599997</v>
      </c>
      <c r="K249" s="32">
        <v>83</v>
      </c>
      <c r="L249" s="32">
        <v>0</v>
      </c>
      <c r="M249" s="32">
        <v>0</v>
      </c>
      <c r="N249" s="32">
        <v>0</v>
      </c>
      <c r="O249" s="32">
        <f t="shared" si="63"/>
        <v>0</v>
      </c>
      <c r="P249" s="32">
        <v>10.9</v>
      </c>
      <c r="Q249" s="32">
        <v>0.4</v>
      </c>
      <c r="R249" s="32">
        <v>0</v>
      </c>
      <c r="S249" s="32">
        <v>6.5</v>
      </c>
      <c r="T249" s="32">
        <v>0</v>
      </c>
      <c r="U249" s="32">
        <v>3.9</v>
      </c>
      <c r="V249" s="32">
        <v>160.3</v>
      </c>
      <c r="W249" s="32">
        <v>1</v>
      </c>
      <c r="X249" s="32">
        <v>0</v>
      </c>
      <c r="Y249" s="32">
        <v>0</v>
      </c>
      <c r="Z249" s="32">
        <v>7.9</v>
      </c>
      <c r="AA249" s="32">
        <v>2.9</v>
      </c>
      <c r="AB249" s="32">
        <v>0</v>
      </c>
      <c r="AC249" s="32">
        <v>0.4</v>
      </c>
      <c r="AD249" s="32">
        <v>0</v>
      </c>
      <c r="AE249" s="32">
        <v>17.8</v>
      </c>
      <c r="AF249" s="32">
        <v>178.2</v>
      </c>
      <c r="AG249" s="98">
        <v>174.3</v>
      </c>
      <c r="AH249" s="32">
        <v>178.2</v>
      </c>
      <c r="AI249" s="32">
        <v>17.8</v>
      </c>
      <c r="AJ249" s="32">
        <v>17.8</v>
      </c>
      <c r="AL249" s="111">
        <v>0.509099365215676</v>
      </c>
      <c r="AM249" s="32">
        <v>35.67722835667338</v>
      </c>
      <c r="AN249" s="32">
        <v>0.07574704870101467</v>
      </c>
      <c r="AO249" s="101">
        <v>0.0157393869989129</v>
      </c>
      <c r="AP249" s="32">
        <v>0.03501627941871489</v>
      </c>
      <c r="AQ249" s="107">
        <v>0.4067879999999999</v>
      </c>
      <c r="AR249" s="32">
        <v>25.828528499999997</v>
      </c>
      <c r="AS249" s="32">
        <v>0.03669393623758342</v>
      </c>
      <c r="AT249" s="101">
        <v>0.004555128994166742</v>
      </c>
      <c r="AW249" s="149">
        <f t="shared" si="64"/>
        <v>0</v>
      </c>
      <c r="AX249" s="149">
        <f t="shared" si="65"/>
        <v>0</v>
      </c>
      <c r="AY249" s="149">
        <f t="shared" si="66"/>
        <v>0.009148655632882871</v>
      </c>
      <c r="AZ249" s="214">
        <f t="shared" si="67"/>
        <v>0.00033573048194065585</v>
      </c>
      <c r="BA249" s="214">
        <f t="shared" si="68"/>
        <v>0</v>
      </c>
      <c r="BB249" s="214">
        <f t="shared" si="69"/>
        <v>0.13454399063771783</v>
      </c>
      <c r="BC249" s="214">
        <f t="shared" si="70"/>
        <v>0.006630677018327953</v>
      </c>
      <c r="BD249" s="214">
        <f t="shared" si="71"/>
        <v>0</v>
      </c>
      <c r="BE249" s="214">
        <f t="shared" si="72"/>
        <v>0.00033573048194065585</v>
      </c>
      <c r="BF249" s="149">
        <f t="shared" si="73"/>
        <v>0.15099478425280996</v>
      </c>
      <c r="BH249" s="214">
        <f t="shared" si="74"/>
        <v>0</v>
      </c>
      <c r="BI249" s="217">
        <f t="shared" si="75"/>
        <v>0</v>
      </c>
      <c r="BJ249" s="217">
        <f t="shared" si="76"/>
        <v>0.02439641502102099</v>
      </c>
      <c r="BK249" s="212">
        <f t="shared" si="77"/>
        <v>0.00033573048194065585</v>
      </c>
      <c r="BL249" s="217">
        <f t="shared" si="78"/>
        <v>0</v>
      </c>
      <c r="BM249" s="217">
        <f t="shared" si="79"/>
        <v>0.13454399063771783</v>
      </c>
      <c r="BN249" s="217">
        <f t="shared" si="80"/>
        <v>0.017681805382207875</v>
      </c>
      <c r="BO249" s="217">
        <f t="shared" si="81"/>
        <v>0</v>
      </c>
      <c r="BP249" s="212">
        <f t="shared" si="82"/>
        <v>0.00033573048194065585</v>
      </c>
      <c r="BQ249" s="214">
        <f t="shared" si="83"/>
        <v>0.177293672004828</v>
      </c>
      <c r="BR249" s="240"/>
    </row>
    <row r="250" spans="1:70" ht="15">
      <c r="A250" s="32">
        <v>83003</v>
      </c>
      <c r="B250" s="32" t="s">
        <v>428</v>
      </c>
      <c r="C250" s="32" t="s">
        <v>532</v>
      </c>
      <c r="D250" s="48">
        <v>9</v>
      </c>
      <c r="E250" s="48">
        <v>0</v>
      </c>
      <c r="F250" s="32" t="s">
        <v>9</v>
      </c>
      <c r="H250" s="49">
        <v>0.005767</v>
      </c>
      <c r="I250" s="50">
        <v>0.01714015761775252</v>
      </c>
      <c r="J250" s="90">
        <v>2.9721098695599997</v>
      </c>
      <c r="K250" s="32">
        <v>83</v>
      </c>
      <c r="L250" s="32">
        <v>0.8</v>
      </c>
      <c r="M250" s="32">
        <v>0</v>
      </c>
      <c r="N250" s="32">
        <v>0</v>
      </c>
      <c r="O250" s="32">
        <f t="shared" si="63"/>
        <v>0</v>
      </c>
      <c r="P250" s="32">
        <v>54.2</v>
      </c>
      <c r="Q250" s="32">
        <v>2.6</v>
      </c>
      <c r="R250" s="32">
        <v>0</v>
      </c>
      <c r="S250" s="32">
        <v>10.3</v>
      </c>
      <c r="T250" s="32">
        <v>4.5</v>
      </c>
      <c r="U250" s="32">
        <v>15.8</v>
      </c>
      <c r="V250" s="32">
        <v>290.9</v>
      </c>
      <c r="W250" s="32">
        <v>1</v>
      </c>
      <c r="X250" s="32">
        <v>0</v>
      </c>
      <c r="Y250" s="32">
        <v>0</v>
      </c>
      <c r="Z250" s="32">
        <v>46</v>
      </c>
      <c r="AA250" s="32">
        <v>8.1</v>
      </c>
      <c r="AB250" s="32">
        <v>0</v>
      </c>
      <c r="AC250" s="32">
        <v>2.2</v>
      </c>
      <c r="AD250" s="32">
        <v>0.3</v>
      </c>
      <c r="AE250" s="32">
        <v>72.6</v>
      </c>
      <c r="AF250" s="32">
        <v>362.7</v>
      </c>
      <c r="AG250" s="98">
        <v>347.7</v>
      </c>
      <c r="AH250" s="32">
        <v>363.5</v>
      </c>
      <c r="AI250" s="32">
        <v>71.6</v>
      </c>
      <c r="AJ250" s="32">
        <v>71.8</v>
      </c>
      <c r="AL250" s="177">
        <v>0.7201872695318299</v>
      </c>
      <c r="AM250" s="32">
        <v>85.54867893453616</v>
      </c>
      <c r="AN250" s="32">
        <v>0.18163013911224107</v>
      </c>
      <c r="AO250" s="101">
        <v>0.018384997914948985</v>
      </c>
      <c r="AQ250" s="107">
        <v>0.5537960000000001</v>
      </c>
      <c r="AR250" s="32">
        <v>61.96649239999999</v>
      </c>
      <c r="AS250" s="32">
        <v>0.08803422622362314</v>
      </c>
      <c r="AT250" s="101">
        <v>0.005355266559634358</v>
      </c>
      <c r="AW250" s="149">
        <f t="shared" si="64"/>
        <v>0.000625272949895612</v>
      </c>
      <c r="AX250" s="149">
        <f t="shared" si="65"/>
        <v>0</v>
      </c>
      <c r="AY250" s="149">
        <f t="shared" si="66"/>
        <v>0.04236224235542771</v>
      </c>
      <c r="AZ250" s="214">
        <f t="shared" si="67"/>
        <v>0.0020321370871607385</v>
      </c>
      <c r="BA250" s="214">
        <f t="shared" si="68"/>
        <v>0</v>
      </c>
      <c r="BB250" s="214">
        <f t="shared" si="69"/>
        <v>0.22736487640579187</v>
      </c>
      <c r="BC250" s="214">
        <f t="shared" si="70"/>
        <v>0.03595319461899769</v>
      </c>
      <c r="BD250" s="214">
        <f t="shared" si="71"/>
        <v>0</v>
      </c>
      <c r="BE250" s="214">
        <f t="shared" si="72"/>
        <v>0.0017195006122129328</v>
      </c>
      <c r="BF250" s="149">
        <f t="shared" si="73"/>
        <v>0.31005722402948654</v>
      </c>
      <c r="BH250" s="214">
        <f t="shared" si="74"/>
        <v>0.000625272949895612</v>
      </c>
      <c r="BI250" s="217">
        <f t="shared" si="75"/>
        <v>0</v>
      </c>
      <c r="BJ250" s="217">
        <f t="shared" si="76"/>
        <v>0.1129659796144739</v>
      </c>
      <c r="BK250" s="212">
        <f t="shared" si="77"/>
        <v>0.0020321370871607385</v>
      </c>
      <c r="BL250" s="217">
        <f t="shared" si="78"/>
        <v>0</v>
      </c>
      <c r="BM250" s="217">
        <f t="shared" si="79"/>
        <v>0.22736487640579187</v>
      </c>
      <c r="BN250" s="217">
        <f t="shared" si="80"/>
        <v>0.0958751856506605</v>
      </c>
      <c r="BO250" s="217">
        <f t="shared" si="81"/>
        <v>0</v>
      </c>
      <c r="BP250" s="212">
        <f t="shared" si="82"/>
        <v>0.0017195006122129328</v>
      </c>
      <c r="BQ250" s="214">
        <f t="shared" si="83"/>
        <v>0.44058295232019556</v>
      </c>
      <c r="BR250" s="240"/>
    </row>
    <row r="251" spans="1:70" ht="15">
      <c r="A251" s="32">
        <v>83010</v>
      </c>
      <c r="B251" s="32" t="s">
        <v>428</v>
      </c>
      <c r="C251" s="32" t="s">
        <v>532</v>
      </c>
      <c r="D251" s="48">
        <v>9</v>
      </c>
      <c r="E251" s="48">
        <v>0</v>
      </c>
      <c r="F251" s="32" t="s">
        <v>9</v>
      </c>
      <c r="H251" s="49">
        <v>0.002433</v>
      </c>
      <c r="I251" s="50">
        <v>0.007231143312639479</v>
      </c>
      <c r="J251" s="90">
        <v>2.9721098695599997</v>
      </c>
      <c r="K251" s="32">
        <v>83</v>
      </c>
      <c r="L251" s="32">
        <v>0</v>
      </c>
      <c r="M251" s="32">
        <v>0</v>
      </c>
      <c r="N251" s="32">
        <v>0</v>
      </c>
      <c r="O251" s="32">
        <f t="shared" si="63"/>
        <v>0</v>
      </c>
      <c r="P251" s="32">
        <v>5.2</v>
      </c>
      <c r="Q251" s="32">
        <v>3.2</v>
      </c>
      <c r="R251" s="32">
        <v>0</v>
      </c>
      <c r="S251" s="32">
        <v>0.2</v>
      </c>
      <c r="T251" s="32">
        <v>0</v>
      </c>
      <c r="U251" s="32">
        <v>1.9</v>
      </c>
      <c r="V251" s="32">
        <v>241</v>
      </c>
      <c r="W251" s="32">
        <v>1</v>
      </c>
      <c r="X251" s="32">
        <v>0</v>
      </c>
      <c r="Y251" s="32">
        <v>0</v>
      </c>
      <c r="Z251" s="32">
        <v>2.8</v>
      </c>
      <c r="AA251" s="32">
        <v>2.3</v>
      </c>
      <c r="AB251" s="32">
        <v>0</v>
      </c>
      <c r="AC251" s="32">
        <v>3.2</v>
      </c>
      <c r="AD251" s="32">
        <v>0</v>
      </c>
      <c r="AE251" s="32">
        <v>8.7</v>
      </c>
      <c r="AF251" s="32">
        <v>249.7</v>
      </c>
      <c r="AG251" s="98">
        <v>247.8</v>
      </c>
      <c r="AH251" s="32">
        <v>249.7</v>
      </c>
      <c r="AI251" s="32">
        <v>8.6</v>
      </c>
      <c r="AJ251" s="32">
        <v>8.7</v>
      </c>
      <c r="AL251" s="107">
        <v>0.6361820611247186</v>
      </c>
      <c r="AM251" s="32">
        <v>60.37983086541326</v>
      </c>
      <c r="AN251" s="32">
        <v>0.12819364619353907</v>
      </c>
      <c r="AO251" s="101">
        <v>0.007321894578410039</v>
      </c>
      <c r="AQ251" s="107">
        <v>0.48614100000000005</v>
      </c>
      <c r="AR251" s="32">
        <v>41.6483188</v>
      </c>
      <c r="AS251" s="32">
        <v>0.05916871162248933</v>
      </c>
      <c r="AT251" s="101">
        <v>0.0020738115819975596</v>
      </c>
      <c r="AW251" s="149">
        <f t="shared" si="64"/>
        <v>0</v>
      </c>
      <c r="AX251" s="149">
        <f t="shared" si="65"/>
        <v>0</v>
      </c>
      <c r="AY251" s="149">
        <f t="shared" si="66"/>
        <v>0.0017146487022930733</v>
      </c>
      <c r="AZ251" s="214">
        <f t="shared" si="67"/>
        <v>0.001055168432180353</v>
      </c>
      <c r="BA251" s="214">
        <f t="shared" si="68"/>
        <v>0</v>
      </c>
      <c r="BB251" s="214">
        <f t="shared" si="69"/>
        <v>0.07946737254858283</v>
      </c>
      <c r="BC251" s="214">
        <f t="shared" si="70"/>
        <v>0.0009232723781578086</v>
      </c>
      <c r="BD251" s="214">
        <f t="shared" si="71"/>
        <v>0</v>
      </c>
      <c r="BE251" s="214">
        <f t="shared" si="72"/>
        <v>0.001055168432180353</v>
      </c>
      <c r="BF251" s="149">
        <f t="shared" si="73"/>
        <v>0.08421563049339442</v>
      </c>
      <c r="BH251" s="214">
        <f t="shared" si="74"/>
        <v>0</v>
      </c>
      <c r="BI251" s="217">
        <f t="shared" si="75"/>
        <v>0</v>
      </c>
      <c r="BJ251" s="217">
        <f t="shared" si="76"/>
        <v>0.004572396539448196</v>
      </c>
      <c r="BK251" s="212">
        <f t="shared" si="77"/>
        <v>0.001055168432180353</v>
      </c>
      <c r="BL251" s="217">
        <f t="shared" si="78"/>
        <v>0</v>
      </c>
      <c r="BM251" s="217">
        <f t="shared" si="79"/>
        <v>0.07946737254858283</v>
      </c>
      <c r="BN251" s="217">
        <f t="shared" si="80"/>
        <v>0.0024620596750874898</v>
      </c>
      <c r="BO251" s="217">
        <f t="shared" si="81"/>
        <v>0</v>
      </c>
      <c r="BP251" s="212">
        <f t="shared" si="82"/>
        <v>0.001055168432180353</v>
      </c>
      <c r="BQ251" s="214">
        <f t="shared" si="83"/>
        <v>0.08861216562747921</v>
      </c>
      <c r="BR251" s="240"/>
    </row>
    <row r="252" spans="1:70" ht="15">
      <c r="A252" s="32">
        <v>83012</v>
      </c>
      <c r="B252" s="32" t="s">
        <v>428</v>
      </c>
      <c r="C252" s="32" t="s">
        <v>532</v>
      </c>
      <c r="D252" s="48">
        <v>9</v>
      </c>
      <c r="E252" s="48">
        <v>0</v>
      </c>
      <c r="F252" s="32" t="s">
        <v>9</v>
      </c>
      <c r="H252" s="49">
        <v>0.005767</v>
      </c>
      <c r="I252" s="50">
        <v>0.01714015761775252</v>
      </c>
      <c r="J252" s="90">
        <v>2.9721098695599997</v>
      </c>
      <c r="K252" s="32">
        <v>83</v>
      </c>
      <c r="L252" s="32">
        <v>0</v>
      </c>
      <c r="M252" s="32">
        <v>0</v>
      </c>
      <c r="N252" s="32">
        <v>0</v>
      </c>
      <c r="O252" s="32">
        <f t="shared" si="63"/>
        <v>0</v>
      </c>
      <c r="P252" s="32">
        <v>4.2</v>
      </c>
      <c r="Q252" s="32">
        <v>8.5</v>
      </c>
      <c r="R252" s="32">
        <v>0</v>
      </c>
      <c r="S252" s="32">
        <v>11.5</v>
      </c>
      <c r="T252" s="32">
        <v>0</v>
      </c>
      <c r="U252" s="32">
        <v>5.3</v>
      </c>
      <c r="V252" s="32">
        <v>52.9</v>
      </c>
      <c r="W252" s="32">
        <v>1</v>
      </c>
      <c r="X252" s="32">
        <v>0</v>
      </c>
      <c r="Y252" s="32">
        <v>0</v>
      </c>
      <c r="Z252" s="32">
        <v>0</v>
      </c>
      <c r="AA252" s="32">
        <v>4.2</v>
      </c>
      <c r="AB252" s="32">
        <v>0</v>
      </c>
      <c r="AC252" s="32">
        <v>8.5</v>
      </c>
      <c r="AD252" s="32">
        <v>0</v>
      </c>
      <c r="AE252" s="32">
        <v>24.4</v>
      </c>
      <c r="AF252" s="32">
        <v>77.3</v>
      </c>
      <c r="AG252" s="98">
        <v>72</v>
      </c>
      <c r="AH252" s="32">
        <v>77.3</v>
      </c>
      <c r="AI252" s="32">
        <v>24.2</v>
      </c>
      <c r="AJ252" s="32">
        <v>24.4</v>
      </c>
      <c r="AL252" s="99">
        <v>0.33387847641954554</v>
      </c>
      <c r="AM252" s="32">
        <v>10.819715022558563</v>
      </c>
      <c r="AN252" s="32">
        <v>0.02297155688641227</v>
      </c>
      <c r="AO252" s="101">
        <v>0.010409111552976545</v>
      </c>
      <c r="AQ252" s="107">
        <v>0.27838599999999997</v>
      </c>
      <c r="AR252" s="32">
        <v>7.980019700000001</v>
      </c>
      <c r="AS252" s="32">
        <v>0.01133701186447612</v>
      </c>
      <c r="AT252" s="101">
        <v>0.003050286683188308</v>
      </c>
      <c r="AW252" s="149">
        <f t="shared" si="64"/>
        <v>0</v>
      </c>
      <c r="AX252" s="149">
        <f t="shared" si="65"/>
        <v>0</v>
      </c>
      <c r="AY252" s="149">
        <f t="shared" si="66"/>
        <v>0.0032826829869519623</v>
      </c>
      <c r="AZ252" s="214">
        <f t="shared" si="67"/>
        <v>0.006643525092640876</v>
      </c>
      <c r="BA252" s="214">
        <f t="shared" si="68"/>
        <v>0</v>
      </c>
      <c r="BB252" s="214">
        <f t="shared" si="69"/>
        <v>0.04134617381184734</v>
      </c>
      <c r="BC252" s="214">
        <f t="shared" si="70"/>
        <v>0</v>
      </c>
      <c r="BD252" s="214">
        <f t="shared" si="71"/>
        <v>0</v>
      </c>
      <c r="BE252" s="214">
        <f t="shared" si="72"/>
        <v>0.006643525092640876</v>
      </c>
      <c r="BF252" s="149">
        <f t="shared" si="73"/>
        <v>0.057915906984081056</v>
      </c>
      <c r="BH252" s="214">
        <f t="shared" si="74"/>
        <v>0</v>
      </c>
      <c r="BI252" s="217">
        <f t="shared" si="75"/>
        <v>0</v>
      </c>
      <c r="BJ252" s="217">
        <f t="shared" si="76"/>
        <v>0.008753821298538567</v>
      </c>
      <c r="BK252" s="212">
        <f t="shared" si="77"/>
        <v>0.006643525092640876</v>
      </c>
      <c r="BL252" s="217">
        <f t="shared" si="78"/>
        <v>0</v>
      </c>
      <c r="BM252" s="217">
        <f t="shared" si="79"/>
        <v>0.04134617381184734</v>
      </c>
      <c r="BN252" s="217">
        <f t="shared" si="80"/>
        <v>0</v>
      </c>
      <c r="BO252" s="217">
        <f t="shared" si="81"/>
        <v>0</v>
      </c>
      <c r="BP252" s="212">
        <f t="shared" si="82"/>
        <v>0.006643525092640876</v>
      </c>
      <c r="BQ252" s="214">
        <f t="shared" si="83"/>
        <v>0.06338704529566766</v>
      </c>
      <c r="BR252" s="240"/>
    </row>
    <row r="253" spans="1:70" ht="15">
      <c r="A253" s="32">
        <v>83027</v>
      </c>
      <c r="B253" s="32" t="s">
        <v>428</v>
      </c>
      <c r="C253" s="32" t="s">
        <v>532</v>
      </c>
      <c r="D253" s="48">
        <v>9</v>
      </c>
      <c r="E253" s="48">
        <v>0</v>
      </c>
      <c r="F253" s="32" t="s">
        <v>9</v>
      </c>
      <c r="H253" s="49">
        <v>0.002433</v>
      </c>
      <c r="I253" s="50">
        <v>0.007231143312639479</v>
      </c>
      <c r="J253" s="90">
        <v>2.9721098695599997</v>
      </c>
      <c r="K253" s="32">
        <v>83</v>
      </c>
      <c r="L253" s="32">
        <v>0</v>
      </c>
      <c r="M253" s="32">
        <v>0</v>
      </c>
      <c r="N253" s="32">
        <v>0</v>
      </c>
      <c r="O253" s="32">
        <f t="shared" si="63"/>
        <v>0</v>
      </c>
      <c r="P253" s="32">
        <v>121.2</v>
      </c>
      <c r="Q253" s="32">
        <v>73</v>
      </c>
      <c r="R253" s="32">
        <v>0</v>
      </c>
      <c r="S253" s="32">
        <v>26.3</v>
      </c>
      <c r="T253" s="32">
        <v>0</v>
      </c>
      <c r="U253" s="32">
        <v>48.8</v>
      </c>
      <c r="V253" s="32">
        <v>85.5</v>
      </c>
      <c r="W253" s="32">
        <v>1</v>
      </c>
      <c r="X253" s="32">
        <v>0</v>
      </c>
      <c r="Y253" s="32">
        <v>0</v>
      </c>
      <c r="Z253" s="32">
        <v>51.1</v>
      </c>
      <c r="AA253" s="32">
        <v>21.9</v>
      </c>
      <c r="AB253" s="32">
        <v>0</v>
      </c>
      <c r="AC253" s="32">
        <v>0</v>
      </c>
      <c r="AD253" s="32">
        <v>0</v>
      </c>
      <c r="AE253" s="32">
        <v>220.6</v>
      </c>
      <c r="AF253" s="32">
        <v>306.1</v>
      </c>
      <c r="AG253" s="98">
        <v>257.3</v>
      </c>
      <c r="AH253" s="32">
        <v>306.1</v>
      </c>
      <c r="AI253" s="32">
        <v>220.5</v>
      </c>
      <c r="AJ253" s="32">
        <v>220.6</v>
      </c>
      <c r="AL253" s="99">
        <v>0.6434132044373582</v>
      </c>
      <c r="AM253" s="32">
        <v>62.2404040397554</v>
      </c>
      <c r="AN253" s="32">
        <v>0.13214386691807958</v>
      </c>
      <c r="AO253" s="101">
        <v>0.0073703988804881175</v>
      </c>
      <c r="AQ253" s="107">
        <v>0.48857400000000006</v>
      </c>
      <c r="AR253" s="32">
        <v>42.274329699999996</v>
      </c>
      <c r="AS253" s="32">
        <v>0.060058069452093604</v>
      </c>
      <c r="AT253" s="101">
        <v>0.0020814028366455558</v>
      </c>
      <c r="AW253" s="149">
        <f t="shared" si="64"/>
        <v>0</v>
      </c>
      <c r="AX253" s="149">
        <f t="shared" si="65"/>
        <v>0</v>
      </c>
      <c r="AY253" s="149">
        <f t="shared" si="66"/>
        <v>0.03996450436883087</v>
      </c>
      <c r="AZ253" s="214">
        <f t="shared" si="67"/>
        <v>0.0240710298591143</v>
      </c>
      <c r="BA253" s="214">
        <f t="shared" si="68"/>
        <v>0</v>
      </c>
      <c r="BB253" s="214">
        <f t="shared" si="69"/>
        <v>0.028192781547318805</v>
      </c>
      <c r="BC253" s="214">
        <f t="shared" si="70"/>
        <v>0.01684972090138001</v>
      </c>
      <c r="BD253" s="214">
        <f t="shared" si="71"/>
        <v>0</v>
      </c>
      <c r="BE253" s="214">
        <f t="shared" si="72"/>
        <v>0</v>
      </c>
      <c r="BF253" s="149">
        <f t="shared" si="73"/>
        <v>0.10907803667664398</v>
      </c>
      <c r="BH253" s="214">
        <f t="shared" si="74"/>
        <v>0</v>
      </c>
      <c r="BI253" s="217">
        <f t="shared" si="75"/>
        <v>0</v>
      </c>
      <c r="BJ253" s="217">
        <f t="shared" si="76"/>
        <v>0.10657201165021565</v>
      </c>
      <c r="BK253" s="212">
        <f t="shared" si="77"/>
        <v>0.0240710298591143</v>
      </c>
      <c r="BL253" s="217">
        <f t="shared" si="78"/>
        <v>0</v>
      </c>
      <c r="BM253" s="217">
        <f t="shared" si="79"/>
        <v>0.028192781547318805</v>
      </c>
      <c r="BN253" s="217">
        <f t="shared" si="80"/>
        <v>0.044932589070346696</v>
      </c>
      <c r="BO253" s="217">
        <f t="shared" si="81"/>
        <v>0</v>
      </c>
      <c r="BP253" s="212">
        <f t="shared" si="82"/>
        <v>0</v>
      </c>
      <c r="BQ253" s="214">
        <f t="shared" si="83"/>
        <v>0.20376841212699545</v>
      </c>
      <c r="BR253" s="240"/>
    </row>
    <row r="254" spans="1:70" ht="15">
      <c r="A254" s="32">
        <v>83029</v>
      </c>
      <c r="B254" s="32" t="s">
        <v>428</v>
      </c>
      <c r="C254" s="32" t="s">
        <v>532</v>
      </c>
      <c r="D254" s="48">
        <v>9</v>
      </c>
      <c r="E254" s="48">
        <v>0</v>
      </c>
      <c r="F254" s="32" t="s">
        <v>9</v>
      </c>
      <c r="H254" s="49">
        <v>0.002433</v>
      </c>
      <c r="I254" s="50">
        <v>0.007231143312639479</v>
      </c>
      <c r="J254" s="90">
        <v>2.9721098695599997</v>
      </c>
      <c r="K254" s="32">
        <v>83</v>
      </c>
      <c r="L254" s="32">
        <v>0</v>
      </c>
      <c r="M254" s="32">
        <v>0</v>
      </c>
      <c r="N254" s="32">
        <v>0</v>
      </c>
      <c r="O254" s="32">
        <f t="shared" si="63"/>
        <v>0</v>
      </c>
      <c r="P254" s="32">
        <v>52.3</v>
      </c>
      <c r="Q254" s="32">
        <v>0</v>
      </c>
      <c r="R254" s="32">
        <v>0</v>
      </c>
      <c r="S254" s="32">
        <v>14.8</v>
      </c>
      <c r="T254" s="32">
        <v>0</v>
      </c>
      <c r="U254" s="32">
        <v>14.8</v>
      </c>
      <c r="V254" s="32">
        <v>704.7</v>
      </c>
      <c r="W254" s="32">
        <v>1</v>
      </c>
      <c r="X254" s="32">
        <v>0</v>
      </c>
      <c r="Y254" s="32">
        <v>0</v>
      </c>
      <c r="Z254" s="32">
        <v>39.4</v>
      </c>
      <c r="AA254" s="32">
        <v>12.9</v>
      </c>
      <c r="AB254" s="32">
        <v>0</v>
      </c>
      <c r="AC254" s="32">
        <v>0</v>
      </c>
      <c r="AD254" s="32">
        <v>0</v>
      </c>
      <c r="AE254" s="32">
        <v>67.2</v>
      </c>
      <c r="AF254" s="32">
        <v>771.9</v>
      </c>
      <c r="AG254" s="98">
        <v>757.1</v>
      </c>
      <c r="AH254" s="32">
        <v>771.9</v>
      </c>
      <c r="AI254" s="32">
        <v>67.1</v>
      </c>
      <c r="AJ254" s="32">
        <v>67.2</v>
      </c>
      <c r="AL254" s="99">
        <v>0.8559133260545305</v>
      </c>
      <c r="AM254" s="32">
        <v>156.4985377589058</v>
      </c>
      <c r="AN254" s="32">
        <v>0.33226522651230805</v>
      </c>
      <c r="AO254" s="101">
        <v>0.007604910261243385</v>
      </c>
      <c r="AQ254" s="107">
        <v>0.7527740000000002</v>
      </c>
      <c r="AR254" s="32">
        <v>168.3951727999999</v>
      </c>
      <c r="AS254" s="32">
        <v>0.2392347567706011</v>
      </c>
      <c r="AT254" s="101">
        <v>0.0024993294282648314</v>
      </c>
      <c r="AW254" s="149">
        <f t="shared" si="64"/>
        <v>0</v>
      </c>
      <c r="AX254" s="149">
        <f t="shared" si="65"/>
        <v>0</v>
      </c>
      <c r="AY254" s="149">
        <f t="shared" si="66"/>
        <v>0.01724540906344764</v>
      </c>
      <c r="AZ254" s="214">
        <f t="shared" si="67"/>
        <v>0</v>
      </c>
      <c r="BA254" s="214">
        <f t="shared" si="68"/>
        <v>0</v>
      </c>
      <c r="BB254" s="214">
        <f t="shared" si="69"/>
        <v>0.2323678731742171</v>
      </c>
      <c r="BC254" s="214">
        <f t="shared" si="70"/>
        <v>0.012991761321220593</v>
      </c>
      <c r="BD254" s="214">
        <f t="shared" si="71"/>
        <v>0</v>
      </c>
      <c r="BE254" s="214">
        <f t="shared" si="72"/>
        <v>0</v>
      </c>
      <c r="BF254" s="149">
        <f t="shared" si="73"/>
        <v>0.2626050435588853</v>
      </c>
      <c r="BH254" s="214">
        <f t="shared" si="74"/>
        <v>0</v>
      </c>
      <c r="BI254" s="217">
        <f t="shared" si="75"/>
        <v>0</v>
      </c>
      <c r="BJ254" s="217">
        <f t="shared" si="76"/>
        <v>0.045987757502527045</v>
      </c>
      <c r="BK254" s="212">
        <f t="shared" si="77"/>
        <v>0</v>
      </c>
      <c r="BL254" s="217">
        <f t="shared" si="78"/>
        <v>0</v>
      </c>
      <c r="BM254" s="217">
        <f t="shared" si="79"/>
        <v>0.2323678731742171</v>
      </c>
      <c r="BN254" s="217">
        <f t="shared" si="80"/>
        <v>0.034644696856588254</v>
      </c>
      <c r="BO254" s="217">
        <f t="shared" si="81"/>
        <v>0</v>
      </c>
      <c r="BP254" s="212">
        <f t="shared" si="82"/>
        <v>0</v>
      </c>
      <c r="BQ254" s="214">
        <f t="shared" si="83"/>
        <v>0.3130003275333324</v>
      </c>
      <c r="BR254" s="240"/>
    </row>
    <row r="255" spans="1:70" ht="15">
      <c r="A255" s="32">
        <v>91009</v>
      </c>
      <c r="B255" s="32" t="s">
        <v>540</v>
      </c>
      <c r="C255" s="32" t="s">
        <v>541</v>
      </c>
      <c r="D255" s="48">
        <v>9</v>
      </c>
      <c r="E255" s="48">
        <v>0</v>
      </c>
      <c r="F255" s="32" t="s">
        <v>9</v>
      </c>
      <c r="H255" s="49">
        <v>0.005959</v>
      </c>
      <c r="I255" s="50">
        <v>0.01771080271270804</v>
      </c>
      <c r="J255" s="90">
        <v>2.97210986956</v>
      </c>
      <c r="K255" s="32">
        <v>83</v>
      </c>
      <c r="L255" s="32">
        <v>96.5</v>
      </c>
      <c r="M255" s="32">
        <v>0</v>
      </c>
      <c r="N255" s="32">
        <v>0</v>
      </c>
      <c r="O255" s="32">
        <f t="shared" si="63"/>
        <v>0</v>
      </c>
      <c r="P255" s="32">
        <v>28.9</v>
      </c>
      <c r="Q255" s="32">
        <v>1.6</v>
      </c>
      <c r="R255" s="32">
        <v>0</v>
      </c>
      <c r="S255" s="32">
        <v>5.8</v>
      </c>
      <c r="T255" s="32">
        <v>2.8</v>
      </c>
      <c r="U255" s="32">
        <v>8.7</v>
      </c>
      <c r="V255" s="32">
        <v>15.9</v>
      </c>
      <c r="W255" s="32">
        <v>1</v>
      </c>
      <c r="X255" s="32">
        <v>6.5</v>
      </c>
      <c r="Y255" s="32">
        <v>0</v>
      </c>
      <c r="Z255" s="32">
        <v>14.3</v>
      </c>
      <c r="AA255" s="32">
        <v>14.6</v>
      </c>
      <c r="AB255" s="32">
        <v>0</v>
      </c>
      <c r="AC255" s="32">
        <v>1</v>
      </c>
      <c r="AD255" s="32">
        <v>0</v>
      </c>
      <c r="AE255" s="32">
        <v>135.9</v>
      </c>
      <c r="AF255" s="32">
        <v>55.4</v>
      </c>
      <c r="AG255" s="98">
        <v>143.2</v>
      </c>
      <c r="AH255" s="32">
        <v>151.9</v>
      </c>
      <c r="AI255" s="32">
        <v>39.1</v>
      </c>
      <c r="AJ255" s="32">
        <v>39.4</v>
      </c>
      <c r="AL255" s="111">
        <v>0.4100143154875059</v>
      </c>
      <c r="AM255" s="32">
        <v>19.219793072324315</v>
      </c>
      <c r="AN255" s="32">
        <v>0.040805933334237286</v>
      </c>
      <c r="AO255" s="101">
        <v>0.012859647220350814</v>
      </c>
      <c r="AQ255" s="107">
        <v>0.331638</v>
      </c>
      <c r="AR255" s="32">
        <v>13.543876000000001</v>
      </c>
      <c r="AS255" s="32">
        <v>0.019241441584786235</v>
      </c>
      <c r="AT255" s="101">
        <v>0.003694856613460242</v>
      </c>
      <c r="AW255" s="149">
        <f t="shared" si="64"/>
        <v>0.07793461625700045</v>
      </c>
      <c r="AX255" s="149">
        <f t="shared" si="65"/>
        <v>0</v>
      </c>
      <c r="AY255" s="149">
        <f t="shared" si="66"/>
        <v>0.02334000424691516</v>
      </c>
      <c r="AZ255" s="214">
        <f t="shared" si="67"/>
        <v>0.0012921801659191785</v>
      </c>
      <c r="BA255" s="214">
        <f t="shared" si="68"/>
        <v>0</v>
      </c>
      <c r="BB255" s="214">
        <f t="shared" si="69"/>
        <v>0.012841040398821836</v>
      </c>
      <c r="BC255" s="214">
        <f t="shared" si="70"/>
        <v>0.011548860232902658</v>
      </c>
      <c r="BD255" s="214">
        <f t="shared" si="71"/>
        <v>0</v>
      </c>
      <c r="BE255" s="214">
        <f t="shared" si="72"/>
        <v>0.0008076126036994865</v>
      </c>
      <c r="BF255" s="149">
        <f t="shared" si="73"/>
        <v>0.12776431390525878</v>
      </c>
      <c r="BH255" s="214">
        <f t="shared" si="74"/>
        <v>0.07793461625700045</v>
      </c>
      <c r="BI255" s="217">
        <f t="shared" si="75"/>
        <v>0</v>
      </c>
      <c r="BJ255" s="217">
        <f t="shared" si="76"/>
        <v>0.0622400113251071</v>
      </c>
      <c r="BK255" s="212">
        <f t="shared" si="77"/>
        <v>0.0012921801659191785</v>
      </c>
      <c r="BL255" s="217">
        <f t="shared" si="78"/>
        <v>0</v>
      </c>
      <c r="BM255" s="217">
        <f t="shared" si="79"/>
        <v>0.012841040398821836</v>
      </c>
      <c r="BN255" s="217">
        <f t="shared" si="80"/>
        <v>0.030796960621073757</v>
      </c>
      <c r="BO255" s="217">
        <f t="shared" si="81"/>
        <v>0</v>
      </c>
      <c r="BP255" s="212">
        <f t="shared" si="82"/>
        <v>0.0008076126036994865</v>
      </c>
      <c r="BQ255" s="214">
        <f t="shared" si="83"/>
        <v>0.1859124213716218</v>
      </c>
      <c r="BR255" s="240"/>
    </row>
    <row r="256" spans="1:70" ht="15">
      <c r="A256" s="32">
        <v>91014</v>
      </c>
      <c r="B256" s="32" t="s">
        <v>540</v>
      </c>
      <c r="C256" s="32" t="s">
        <v>541</v>
      </c>
      <c r="D256" s="48">
        <v>9</v>
      </c>
      <c r="E256" s="48">
        <v>0</v>
      </c>
      <c r="F256" s="32" t="s">
        <v>9</v>
      </c>
      <c r="H256" s="49">
        <v>0.001466</v>
      </c>
      <c r="I256" s="50">
        <v>0.00435711306877496</v>
      </c>
      <c r="J256" s="90">
        <v>2.9721098695599997</v>
      </c>
      <c r="K256" s="32">
        <v>83</v>
      </c>
      <c r="L256" s="32">
        <v>0</v>
      </c>
      <c r="M256" s="32">
        <v>0</v>
      </c>
      <c r="N256" s="32">
        <v>0</v>
      </c>
      <c r="O256" s="32">
        <f t="shared" si="63"/>
        <v>0</v>
      </c>
      <c r="P256" s="32">
        <v>77.5</v>
      </c>
      <c r="Q256" s="32">
        <v>0</v>
      </c>
      <c r="R256" s="32">
        <v>0</v>
      </c>
      <c r="S256" s="32">
        <v>16.7</v>
      </c>
      <c r="T256" s="32">
        <v>0</v>
      </c>
      <c r="U256" s="32">
        <v>20.8</v>
      </c>
      <c r="V256" s="32">
        <v>309.9</v>
      </c>
      <c r="W256" s="32">
        <v>1</v>
      </c>
      <c r="X256" s="32">
        <v>0</v>
      </c>
      <c r="Y256" s="32">
        <v>0</v>
      </c>
      <c r="Z256" s="32">
        <v>58.2</v>
      </c>
      <c r="AA256" s="32">
        <v>19.3</v>
      </c>
      <c r="AB256" s="32">
        <v>0</v>
      </c>
      <c r="AC256" s="32">
        <v>0</v>
      </c>
      <c r="AD256" s="32">
        <v>0</v>
      </c>
      <c r="AE256" s="32">
        <v>94.2</v>
      </c>
      <c r="AF256" s="32">
        <v>404.2</v>
      </c>
      <c r="AG256" s="98">
        <v>383.4</v>
      </c>
      <c r="AH256" s="32">
        <v>404.2</v>
      </c>
      <c r="AI256" s="32">
        <v>94.2</v>
      </c>
      <c r="AJ256" s="32">
        <v>94.2</v>
      </c>
      <c r="AL256" s="177">
        <v>0.7395764965785171</v>
      </c>
      <c r="AM256" s="32">
        <v>92.76521209445879</v>
      </c>
      <c r="AN256" s="32">
        <v>0.19695170734765305</v>
      </c>
      <c r="AO256" s="101">
        <v>0.004725024098679068</v>
      </c>
      <c r="AQ256" s="107">
        <v>0.583385</v>
      </c>
      <c r="AR256" s="32">
        <v>72.9183406</v>
      </c>
      <c r="AS256" s="32">
        <v>0.10359323956557534</v>
      </c>
      <c r="AT256" s="101">
        <v>0.0014057709022164747</v>
      </c>
      <c r="AW256" s="149">
        <f t="shared" si="64"/>
        <v>0</v>
      </c>
      <c r="AX256" s="149">
        <f t="shared" si="65"/>
        <v>0</v>
      </c>
      <c r="AY256" s="149">
        <f t="shared" si="66"/>
        <v>0.015398037585050707</v>
      </c>
      <c r="AZ256" s="214">
        <f t="shared" si="67"/>
        <v>0</v>
      </c>
      <c r="BA256" s="214">
        <f t="shared" si="68"/>
        <v>0</v>
      </c>
      <c r="BB256" s="214">
        <f t="shared" si="69"/>
        <v>0.06157228190460921</v>
      </c>
      <c r="BC256" s="214">
        <f t="shared" si="70"/>
        <v>0.011563429515483241</v>
      </c>
      <c r="BD256" s="214">
        <f t="shared" si="71"/>
        <v>0</v>
      </c>
      <c r="BE256" s="214">
        <f t="shared" si="72"/>
        <v>0</v>
      </c>
      <c r="BF256" s="149">
        <f t="shared" si="73"/>
        <v>0.08853374900514316</v>
      </c>
      <c r="BH256" s="214">
        <f t="shared" si="74"/>
        <v>0</v>
      </c>
      <c r="BI256" s="217">
        <f t="shared" si="75"/>
        <v>0</v>
      </c>
      <c r="BJ256" s="217">
        <f t="shared" si="76"/>
        <v>0.041061433560135224</v>
      </c>
      <c r="BK256" s="212">
        <f t="shared" si="77"/>
        <v>0</v>
      </c>
      <c r="BL256" s="217">
        <f t="shared" si="78"/>
        <v>0</v>
      </c>
      <c r="BM256" s="217">
        <f t="shared" si="79"/>
        <v>0.06157228190460921</v>
      </c>
      <c r="BN256" s="217">
        <f t="shared" si="80"/>
        <v>0.030835812041288647</v>
      </c>
      <c r="BO256" s="217">
        <f t="shared" si="81"/>
        <v>0</v>
      </c>
      <c r="BP256" s="212">
        <f t="shared" si="82"/>
        <v>0</v>
      </c>
      <c r="BQ256" s="214">
        <f t="shared" si="83"/>
        <v>0.13346952750603308</v>
      </c>
      <c r="BR256" s="240"/>
    </row>
    <row r="257" spans="1:70" ht="15">
      <c r="A257" s="32">
        <v>91017</v>
      </c>
      <c r="B257" s="32" t="s">
        <v>540</v>
      </c>
      <c r="C257" s="32" t="s">
        <v>541</v>
      </c>
      <c r="D257" s="48">
        <v>9</v>
      </c>
      <c r="E257" s="48">
        <v>0</v>
      </c>
      <c r="F257" s="32" t="s">
        <v>9</v>
      </c>
      <c r="H257" s="49">
        <v>0.001466</v>
      </c>
      <c r="I257" s="50">
        <v>0.00435711306877496</v>
      </c>
      <c r="J257" s="90">
        <v>2.9721098695599997</v>
      </c>
      <c r="K257" s="32">
        <v>83</v>
      </c>
      <c r="L257" s="32">
        <v>0</v>
      </c>
      <c r="M257" s="32">
        <v>0</v>
      </c>
      <c r="N257" s="32">
        <v>0</v>
      </c>
      <c r="O257" s="32">
        <f t="shared" si="63"/>
        <v>0</v>
      </c>
      <c r="P257" s="32">
        <v>5.5</v>
      </c>
      <c r="Q257" s="32">
        <v>0</v>
      </c>
      <c r="R257" s="32">
        <v>0</v>
      </c>
      <c r="S257" s="32">
        <v>16.8</v>
      </c>
      <c r="T257" s="32">
        <v>0</v>
      </c>
      <c r="U257" s="32">
        <v>4.9</v>
      </c>
      <c r="V257" s="32">
        <v>121.3</v>
      </c>
      <c r="W257" s="32">
        <v>1</v>
      </c>
      <c r="X257" s="32">
        <v>0</v>
      </c>
      <c r="Y257" s="32">
        <v>0</v>
      </c>
      <c r="Z257" s="32">
        <v>1.5</v>
      </c>
      <c r="AA257" s="32">
        <v>4</v>
      </c>
      <c r="AB257" s="32">
        <v>0</v>
      </c>
      <c r="AC257" s="32">
        <v>0</v>
      </c>
      <c r="AD257" s="32">
        <v>2</v>
      </c>
      <c r="AE257" s="32">
        <v>22.4</v>
      </c>
      <c r="AF257" s="32">
        <v>143.7</v>
      </c>
      <c r="AG257" s="98">
        <v>138.8</v>
      </c>
      <c r="AH257" s="32">
        <v>143.7</v>
      </c>
      <c r="AI257" s="32">
        <v>22.3</v>
      </c>
      <c r="AJ257" s="32">
        <v>22.4</v>
      </c>
      <c r="AL257" s="99">
        <v>0.39112911230631664</v>
      </c>
      <c r="AM257" s="32">
        <v>16.518250537902368</v>
      </c>
      <c r="AN257" s="32">
        <v>0.03507023346772999</v>
      </c>
      <c r="AO257" s="101">
        <v>0.0030893876600677998</v>
      </c>
      <c r="AQ257" s="107">
        <v>0.321773</v>
      </c>
      <c r="AR257" s="32">
        <v>12.140582400000001</v>
      </c>
      <c r="AS257" s="32">
        <v>0.01724781791083172</v>
      </c>
      <c r="AT257" s="101">
        <v>0.0008911424691928126</v>
      </c>
      <c r="AW257" s="149">
        <f t="shared" si="64"/>
        <v>0</v>
      </c>
      <c r="AX257" s="149">
        <f t="shared" si="65"/>
        <v>0</v>
      </c>
      <c r="AY257" s="149">
        <f t="shared" si="66"/>
        <v>0.0010927639576487598</v>
      </c>
      <c r="AZ257" s="214">
        <f t="shared" si="67"/>
        <v>0</v>
      </c>
      <c r="BA257" s="214">
        <f t="shared" si="68"/>
        <v>0</v>
      </c>
      <c r="BB257" s="214">
        <f t="shared" si="69"/>
        <v>0.024100412375053556</v>
      </c>
      <c r="BC257" s="214">
        <f t="shared" si="70"/>
        <v>0.0002980265339042072</v>
      </c>
      <c r="BD257" s="214">
        <f t="shared" si="71"/>
        <v>0</v>
      </c>
      <c r="BE257" s="214">
        <f t="shared" si="72"/>
        <v>0</v>
      </c>
      <c r="BF257" s="149">
        <f t="shared" si="73"/>
        <v>0.025491202866606524</v>
      </c>
      <c r="BH257" s="214">
        <f t="shared" si="74"/>
        <v>0</v>
      </c>
      <c r="BI257" s="217">
        <f t="shared" si="75"/>
        <v>0</v>
      </c>
      <c r="BJ257" s="217">
        <f t="shared" si="76"/>
        <v>0.002914037220396693</v>
      </c>
      <c r="BK257" s="212">
        <f t="shared" si="77"/>
        <v>0</v>
      </c>
      <c r="BL257" s="217">
        <f t="shared" si="78"/>
        <v>0</v>
      </c>
      <c r="BM257" s="217">
        <f t="shared" si="79"/>
        <v>0.024100412375053556</v>
      </c>
      <c r="BN257" s="217">
        <f t="shared" si="80"/>
        <v>0.0007947374237445526</v>
      </c>
      <c r="BO257" s="217">
        <f t="shared" si="81"/>
        <v>0</v>
      </c>
      <c r="BP257" s="212">
        <f t="shared" si="82"/>
        <v>0</v>
      </c>
      <c r="BQ257" s="214">
        <f t="shared" si="83"/>
        <v>0.0278091870191948</v>
      </c>
      <c r="BR257" s="240"/>
    </row>
    <row r="258" spans="1:70" ht="15">
      <c r="A258" s="32">
        <v>91021</v>
      </c>
      <c r="B258" s="32" t="s">
        <v>540</v>
      </c>
      <c r="C258" s="32" t="s">
        <v>541</v>
      </c>
      <c r="D258" s="48">
        <v>9</v>
      </c>
      <c r="E258" s="48">
        <v>0</v>
      </c>
      <c r="F258" s="32" t="s">
        <v>9</v>
      </c>
      <c r="H258" s="49">
        <v>0.005959</v>
      </c>
      <c r="I258" s="50">
        <v>0.01771080271270804</v>
      </c>
      <c r="J258" s="90">
        <v>2.97210986956</v>
      </c>
      <c r="K258" s="32">
        <v>83</v>
      </c>
      <c r="L258" s="32">
        <v>0</v>
      </c>
      <c r="M258" s="32">
        <v>0</v>
      </c>
      <c r="N258" s="32">
        <v>0</v>
      </c>
      <c r="O258" s="32">
        <f t="shared" si="63"/>
        <v>0</v>
      </c>
      <c r="P258" s="32">
        <v>49.7</v>
      </c>
      <c r="Q258" s="32">
        <v>0</v>
      </c>
      <c r="R258" s="32">
        <v>0</v>
      </c>
      <c r="S258" s="32">
        <v>0</v>
      </c>
      <c r="T258" s="32">
        <v>0</v>
      </c>
      <c r="U258" s="32">
        <v>10.9</v>
      </c>
      <c r="V258" s="32">
        <v>146.6</v>
      </c>
      <c r="W258" s="32">
        <v>1</v>
      </c>
      <c r="X258" s="32">
        <v>0</v>
      </c>
      <c r="Y258" s="32">
        <v>0</v>
      </c>
      <c r="Z258" s="32">
        <v>31.1</v>
      </c>
      <c r="AA258" s="32">
        <v>18.5</v>
      </c>
      <c r="AB258" s="32">
        <v>0</v>
      </c>
      <c r="AC258" s="32">
        <v>0</v>
      </c>
      <c r="AD258" s="32">
        <v>0</v>
      </c>
      <c r="AE258" s="32">
        <v>49.7</v>
      </c>
      <c r="AF258" s="32">
        <v>196.3</v>
      </c>
      <c r="AG258" s="98">
        <v>185.4</v>
      </c>
      <c r="AH258" s="32">
        <v>196.3</v>
      </c>
      <c r="AI258" s="32">
        <v>49.7</v>
      </c>
      <c r="AJ258" s="32">
        <v>49.7</v>
      </c>
      <c r="AL258" s="99">
        <v>0.567112647930821</v>
      </c>
      <c r="AM258" s="32">
        <v>46.06412568534304</v>
      </c>
      <c r="AN258" s="32">
        <v>0.09779968154405934</v>
      </c>
      <c r="AO258" s="101">
        <v>0.016433616007509203</v>
      </c>
      <c r="AQ258" s="107">
        <v>0.42918799999999996</v>
      </c>
      <c r="AR258" s="32">
        <v>29.849058999999993</v>
      </c>
      <c r="AS258" s="32">
        <v>0.042405802084228894</v>
      </c>
      <c r="AT258" s="101">
        <v>0.004583513558152869</v>
      </c>
      <c r="AW258" s="149">
        <f t="shared" si="64"/>
        <v>0</v>
      </c>
      <c r="AX258" s="149">
        <f t="shared" si="65"/>
        <v>0</v>
      </c>
      <c r="AY258" s="149">
        <f t="shared" si="66"/>
        <v>0.04013834640386448</v>
      </c>
      <c r="AZ258" s="214">
        <f t="shared" si="67"/>
        <v>0</v>
      </c>
      <c r="BA258" s="214">
        <f t="shared" si="68"/>
        <v>0</v>
      </c>
      <c r="BB258" s="214">
        <f t="shared" si="69"/>
        <v>0.11839600770234472</v>
      </c>
      <c r="BC258" s="214">
        <f t="shared" si="70"/>
        <v>0.025116751975054034</v>
      </c>
      <c r="BD258" s="214">
        <f t="shared" si="71"/>
        <v>0</v>
      </c>
      <c r="BE258" s="214">
        <f t="shared" si="72"/>
        <v>0</v>
      </c>
      <c r="BF258" s="149">
        <f t="shared" si="73"/>
        <v>0.18365110608126323</v>
      </c>
      <c r="BH258" s="214">
        <f t="shared" si="74"/>
        <v>0</v>
      </c>
      <c r="BI258" s="217">
        <f t="shared" si="75"/>
        <v>0</v>
      </c>
      <c r="BJ258" s="217">
        <f t="shared" si="76"/>
        <v>0.10703559041030529</v>
      </c>
      <c r="BK258" s="212">
        <f t="shared" si="77"/>
        <v>0</v>
      </c>
      <c r="BL258" s="217">
        <f t="shared" si="78"/>
        <v>0</v>
      </c>
      <c r="BM258" s="217">
        <f t="shared" si="79"/>
        <v>0.11839600770234472</v>
      </c>
      <c r="BN258" s="217">
        <f t="shared" si="80"/>
        <v>0.06697800526681076</v>
      </c>
      <c r="BO258" s="217">
        <f t="shared" si="81"/>
        <v>0</v>
      </c>
      <c r="BP258" s="212">
        <f t="shared" si="82"/>
        <v>0</v>
      </c>
      <c r="BQ258" s="214">
        <f t="shared" si="83"/>
        <v>0.29240960337946076</v>
      </c>
      <c r="BR258" s="240"/>
    </row>
    <row r="259" spans="1:70" ht="15">
      <c r="A259" s="32">
        <v>91028</v>
      </c>
      <c r="B259" s="32" t="s">
        <v>540</v>
      </c>
      <c r="C259" s="32" t="s">
        <v>541</v>
      </c>
      <c r="D259" s="48">
        <v>9</v>
      </c>
      <c r="E259" s="48">
        <v>0</v>
      </c>
      <c r="F259" s="32" t="s">
        <v>9</v>
      </c>
      <c r="H259" s="49">
        <v>0.005959</v>
      </c>
      <c r="I259" s="50">
        <v>0.01771080271270804</v>
      </c>
      <c r="J259" s="90">
        <v>2.97210986956</v>
      </c>
      <c r="K259" s="32">
        <v>83</v>
      </c>
      <c r="L259" s="32">
        <v>0.5</v>
      </c>
      <c r="M259" s="32">
        <v>0</v>
      </c>
      <c r="N259" s="32">
        <v>0</v>
      </c>
      <c r="O259" s="32">
        <f t="shared" si="63"/>
        <v>0</v>
      </c>
      <c r="P259" s="32">
        <v>59.8</v>
      </c>
      <c r="Q259" s="32">
        <v>2.4</v>
      </c>
      <c r="R259" s="32">
        <v>0</v>
      </c>
      <c r="S259" s="32">
        <v>28.6</v>
      </c>
      <c r="T259" s="32">
        <v>0</v>
      </c>
      <c r="U259" s="32">
        <v>5</v>
      </c>
      <c r="V259" s="32">
        <v>196.7</v>
      </c>
      <c r="W259" s="32">
        <v>1</v>
      </c>
      <c r="X259" s="32">
        <v>0</v>
      </c>
      <c r="Y259" s="32">
        <v>0</v>
      </c>
      <c r="Z259" s="32">
        <v>36.7</v>
      </c>
      <c r="AA259" s="32">
        <v>23.1</v>
      </c>
      <c r="AB259" s="32">
        <v>0</v>
      </c>
      <c r="AC259" s="32">
        <v>2.4</v>
      </c>
      <c r="AD259" s="32">
        <v>5.4</v>
      </c>
      <c r="AE259" s="32">
        <v>91.4</v>
      </c>
      <c r="AF259" s="32">
        <v>287.6</v>
      </c>
      <c r="AG259" s="98">
        <v>283.1</v>
      </c>
      <c r="AH259" s="32">
        <v>287.6</v>
      </c>
      <c r="AI259" s="32">
        <v>90.8</v>
      </c>
      <c r="AJ259" s="32">
        <v>90.9</v>
      </c>
      <c r="AL259" s="99">
        <v>0.6691076461130305</v>
      </c>
      <c r="AM259" s="32">
        <v>69.43693664018963</v>
      </c>
      <c r="AN259" s="32">
        <v>0.14742297155910947</v>
      </c>
      <c r="AO259" s="101">
        <v>0.01835377072423826</v>
      </c>
      <c r="AP259" s="32">
        <v>275.87861771058317</v>
      </c>
      <c r="AQ259" s="107">
        <v>0.5099440000000001</v>
      </c>
      <c r="AR259" s="32">
        <v>48.1831962</v>
      </c>
      <c r="AS259" s="32">
        <v>0.06845264642489299</v>
      </c>
      <c r="AT259" s="101">
        <v>0.00524046601601916</v>
      </c>
      <c r="AW259" s="149">
        <f t="shared" si="64"/>
        <v>0.00040380630184974327</v>
      </c>
      <c r="AX259" s="149">
        <f t="shared" si="65"/>
        <v>0</v>
      </c>
      <c r="AY259" s="149">
        <f t="shared" si="66"/>
        <v>0.04829523370122929</v>
      </c>
      <c r="AZ259" s="214">
        <f t="shared" si="67"/>
        <v>0.0019382702488787676</v>
      </c>
      <c r="BA259" s="214">
        <f t="shared" si="68"/>
        <v>0</v>
      </c>
      <c r="BB259" s="214">
        <f t="shared" si="69"/>
        <v>0.15885739914768898</v>
      </c>
      <c r="BC259" s="214">
        <f t="shared" si="70"/>
        <v>0.029639382555771157</v>
      </c>
      <c r="BD259" s="214">
        <f t="shared" si="71"/>
        <v>0</v>
      </c>
      <c r="BE259" s="214">
        <f t="shared" si="72"/>
        <v>0.0019382702488787676</v>
      </c>
      <c r="BF259" s="149">
        <f t="shared" si="73"/>
        <v>0.24107236220429673</v>
      </c>
      <c r="BH259" s="214">
        <f t="shared" si="74"/>
        <v>0.00040380630184974327</v>
      </c>
      <c r="BI259" s="217">
        <f t="shared" si="75"/>
        <v>0</v>
      </c>
      <c r="BJ259" s="217">
        <f t="shared" si="76"/>
        <v>0.12878728986994478</v>
      </c>
      <c r="BK259" s="212">
        <f t="shared" si="77"/>
        <v>0.0019382702488787676</v>
      </c>
      <c r="BL259" s="217">
        <f t="shared" si="78"/>
        <v>0</v>
      </c>
      <c r="BM259" s="217">
        <f t="shared" si="79"/>
        <v>0.15885739914768898</v>
      </c>
      <c r="BN259" s="217">
        <f t="shared" si="80"/>
        <v>0.07903835348205643</v>
      </c>
      <c r="BO259" s="217">
        <f t="shared" si="81"/>
        <v>0</v>
      </c>
      <c r="BP259" s="212">
        <f t="shared" si="82"/>
        <v>0.0019382702488787676</v>
      </c>
      <c r="BQ259" s="214">
        <f t="shared" si="83"/>
        <v>0.37096338929929745</v>
      </c>
      <c r="BR259" s="240"/>
    </row>
    <row r="260" spans="1:70" ht="15">
      <c r="A260" s="32">
        <v>91030</v>
      </c>
      <c r="B260" s="32" t="s">
        <v>540</v>
      </c>
      <c r="C260" s="32" t="s">
        <v>541</v>
      </c>
      <c r="D260" s="48">
        <v>9</v>
      </c>
      <c r="E260" s="48">
        <v>0</v>
      </c>
      <c r="F260" s="32" t="s">
        <v>9</v>
      </c>
      <c r="H260" s="49">
        <v>0.005959</v>
      </c>
      <c r="I260" s="50">
        <v>0.01771080271270804</v>
      </c>
      <c r="J260" s="90">
        <v>2.97210986956</v>
      </c>
      <c r="K260" s="32">
        <v>83</v>
      </c>
      <c r="L260" s="32">
        <v>0</v>
      </c>
      <c r="M260" s="32">
        <v>0</v>
      </c>
      <c r="N260" s="32">
        <v>0</v>
      </c>
      <c r="O260" s="32">
        <f t="shared" si="63"/>
        <v>0</v>
      </c>
      <c r="P260" s="32">
        <v>45.7</v>
      </c>
      <c r="Q260" s="32">
        <v>0.1</v>
      </c>
      <c r="R260" s="32">
        <v>0</v>
      </c>
      <c r="S260" s="32">
        <v>8.8</v>
      </c>
      <c r="T260" s="32">
        <v>0</v>
      </c>
      <c r="U260" s="32">
        <v>12</v>
      </c>
      <c r="V260" s="32">
        <v>149.1</v>
      </c>
      <c r="W260" s="32">
        <v>1</v>
      </c>
      <c r="X260" s="32">
        <v>0</v>
      </c>
      <c r="Y260" s="32">
        <v>0</v>
      </c>
      <c r="Z260" s="32">
        <v>39.6</v>
      </c>
      <c r="AA260" s="32">
        <v>6.1</v>
      </c>
      <c r="AB260" s="32">
        <v>0</v>
      </c>
      <c r="AC260" s="32">
        <v>0.1</v>
      </c>
      <c r="AD260" s="32">
        <v>0</v>
      </c>
      <c r="AE260" s="32">
        <v>54.6</v>
      </c>
      <c r="AF260" s="32">
        <v>203.8</v>
      </c>
      <c r="AG260" s="98">
        <v>191.8</v>
      </c>
      <c r="AH260" s="32">
        <v>203.8</v>
      </c>
      <c r="AI260" s="32">
        <v>54.6</v>
      </c>
      <c r="AJ260" s="32">
        <v>54.6</v>
      </c>
      <c r="AL260" s="99">
        <v>0.5914086624551331</v>
      </c>
      <c r="AM260" s="32">
        <v>50.68691211237714</v>
      </c>
      <c r="AN260" s="32">
        <v>0.10761441337026197</v>
      </c>
      <c r="AO260" s="101">
        <v>0.01695082846228728</v>
      </c>
      <c r="AQ260" s="107">
        <v>0.443717</v>
      </c>
      <c r="AR260" s="32">
        <v>32.594981399999995</v>
      </c>
      <c r="AS260" s="32">
        <v>0.04630686448733684</v>
      </c>
      <c r="AT260" s="101">
        <v>0.0047105001837406835</v>
      </c>
      <c r="AW260" s="149">
        <f t="shared" si="64"/>
        <v>0</v>
      </c>
      <c r="AX260" s="149">
        <f t="shared" si="65"/>
        <v>0</v>
      </c>
      <c r="AY260" s="149">
        <f t="shared" si="66"/>
        <v>0.03690789598906654</v>
      </c>
      <c r="AZ260" s="214">
        <f t="shared" si="67"/>
        <v>8.076126036994866E-05</v>
      </c>
      <c r="BA260" s="214">
        <f t="shared" si="68"/>
        <v>0</v>
      </c>
      <c r="BB260" s="214">
        <f t="shared" si="69"/>
        <v>0.12041503921159344</v>
      </c>
      <c r="BC260" s="214">
        <f t="shared" si="70"/>
        <v>0.031981459106499674</v>
      </c>
      <c r="BD260" s="214">
        <f t="shared" si="71"/>
        <v>0</v>
      </c>
      <c r="BE260" s="214">
        <f t="shared" si="72"/>
        <v>8.076126036994866E-05</v>
      </c>
      <c r="BF260" s="149">
        <f t="shared" si="73"/>
        <v>0.18946591682789957</v>
      </c>
      <c r="BH260" s="214">
        <f t="shared" si="74"/>
        <v>0</v>
      </c>
      <c r="BI260" s="217">
        <f t="shared" si="75"/>
        <v>0</v>
      </c>
      <c r="BJ260" s="217">
        <f t="shared" si="76"/>
        <v>0.0984210559708441</v>
      </c>
      <c r="BK260" s="212">
        <f t="shared" si="77"/>
        <v>8.076126036994866E-05</v>
      </c>
      <c r="BL260" s="217">
        <f t="shared" si="78"/>
        <v>0</v>
      </c>
      <c r="BM260" s="217">
        <f t="shared" si="79"/>
        <v>0.12041503921159344</v>
      </c>
      <c r="BN260" s="217">
        <f t="shared" si="80"/>
        <v>0.0852838909506658</v>
      </c>
      <c r="BO260" s="217">
        <f t="shared" si="81"/>
        <v>0</v>
      </c>
      <c r="BP260" s="212">
        <f t="shared" si="82"/>
        <v>8.076126036994866E-05</v>
      </c>
      <c r="BQ260" s="214">
        <f t="shared" si="83"/>
        <v>0.30428150865384324</v>
      </c>
      <c r="BR260" s="240"/>
    </row>
    <row r="261" spans="1:70" ht="15">
      <c r="A261" s="32">
        <v>91036</v>
      </c>
      <c r="B261" s="32" t="s">
        <v>540</v>
      </c>
      <c r="C261" s="32" t="s">
        <v>541</v>
      </c>
      <c r="D261" s="48">
        <v>9</v>
      </c>
      <c r="E261" s="48">
        <v>0</v>
      </c>
      <c r="F261" s="32" t="s">
        <v>9</v>
      </c>
      <c r="H261" s="49">
        <v>0.005959</v>
      </c>
      <c r="I261" s="50">
        <v>0.01771080271270804</v>
      </c>
      <c r="J261" s="90">
        <v>2.97210986956</v>
      </c>
      <c r="K261" s="32">
        <v>83</v>
      </c>
      <c r="L261" s="32">
        <v>0</v>
      </c>
      <c r="M261" s="32">
        <v>0</v>
      </c>
      <c r="N261" s="32">
        <v>0</v>
      </c>
      <c r="O261" s="32">
        <f t="shared" si="63"/>
        <v>0</v>
      </c>
      <c r="P261" s="32">
        <v>69.6</v>
      </c>
      <c r="Q261" s="32">
        <v>1.5</v>
      </c>
      <c r="R261" s="32">
        <v>0</v>
      </c>
      <c r="S261" s="32">
        <v>9.9</v>
      </c>
      <c r="T261" s="32">
        <v>0</v>
      </c>
      <c r="U261" s="32">
        <v>17.9</v>
      </c>
      <c r="V261" s="32">
        <v>100.6</v>
      </c>
      <c r="W261" s="32">
        <v>1</v>
      </c>
      <c r="X261" s="32">
        <v>0</v>
      </c>
      <c r="Y261" s="32">
        <v>0</v>
      </c>
      <c r="Z261" s="32">
        <v>65.7</v>
      </c>
      <c r="AA261" s="32">
        <v>3.9</v>
      </c>
      <c r="AB261" s="32">
        <v>0</v>
      </c>
      <c r="AC261" s="32">
        <v>0</v>
      </c>
      <c r="AD261" s="32">
        <v>0</v>
      </c>
      <c r="AE261" s="32">
        <v>81.1</v>
      </c>
      <c r="AF261" s="32">
        <v>181.7</v>
      </c>
      <c r="AG261" s="98">
        <v>163.8</v>
      </c>
      <c r="AH261" s="32">
        <v>181.7</v>
      </c>
      <c r="AI261" s="32">
        <v>81</v>
      </c>
      <c r="AJ261" s="32">
        <v>81.1</v>
      </c>
      <c r="AL261" s="99">
        <v>0.4528922898859523</v>
      </c>
      <c r="AM261" s="32">
        <v>26.053910364561666</v>
      </c>
      <c r="AN261" s="32">
        <v>0.05531558666796439</v>
      </c>
      <c r="AO261" s="101">
        <v>0.013878217565003955</v>
      </c>
      <c r="AQ261" s="107">
        <v>0.37263899999999994</v>
      </c>
      <c r="AR261" s="32">
        <v>20.0254326</v>
      </c>
      <c r="AS261" s="32">
        <v>0.028449624877175034</v>
      </c>
      <c r="AT261" s="101">
        <v>0.004074802625691852</v>
      </c>
      <c r="AW261" s="149">
        <f t="shared" si="64"/>
        <v>0</v>
      </c>
      <c r="AX261" s="149">
        <f t="shared" si="65"/>
        <v>0</v>
      </c>
      <c r="AY261" s="149">
        <f t="shared" si="66"/>
        <v>0.05620983721748426</v>
      </c>
      <c r="AZ261" s="214">
        <f t="shared" si="67"/>
        <v>0.0012114189055492297</v>
      </c>
      <c r="BA261" s="214">
        <f t="shared" si="68"/>
        <v>0</v>
      </c>
      <c r="BB261" s="214">
        <f t="shared" si="69"/>
        <v>0.08124582793216834</v>
      </c>
      <c r="BC261" s="214">
        <f t="shared" si="70"/>
        <v>0.05306014806305626</v>
      </c>
      <c r="BD261" s="214">
        <f t="shared" si="71"/>
        <v>0</v>
      </c>
      <c r="BE261" s="214">
        <f t="shared" si="72"/>
        <v>0</v>
      </c>
      <c r="BF261" s="149">
        <f t="shared" si="73"/>
        <v>0.1917272321182581</v>
      </c>
      <c r="BH261" s="214">
        <f t="shared" si="74"/>
        <v>0</v>
      </c>
      <c r="BI261" s="217">
        <f t="shared" si="75"/>
        <v>0</v>
      </c>
      <c r="BJ261" s="217">
        <f t="shared" si="76"/>
        <v>0.1498928992466247</v>
      </c>
      <c r="BK261" s="212">
        <f t="shared" si="77"/>
        <v>0.0012114189055492297</v>
      </c>
      <c r="BL261" s="217">
        <f t="shared" si="78"/>
        <v>0</v>
      </c>
      <c r="BM261" s="217">
        <f t="shared" si="79"/>
        <v>0.08124582793216834</v>
      </c>
      <c r="BN261" s="217">
        <f t="shared" si="80"/>
        <v>0.14149372816815006</v>
      </c>
      <c r="BO261" s="217">
        <f t="shared" si="81"/>
        <v>0</v>
      </c>
      <c r="BP261" s="212">
        <f t="shared" si="82"/>
        <v>0</v>
      </c>
      <c r="BQ261" s="214">
        <f t="shared" si="83"/>
        <v>0.3738438742524923</v>
      </c>
      <c r="BR261" s="240"/>
    </row>
    <row r="262" spans="1:70" ht="15">
      <c r="A262" s="32">
        <v>92018</v>
      </c>
      <c r="B262" s="32" t="s">
        <v>42</v>
      </c>
      <c r="C262" s="32" t="s">
        <v>541</v>
      </c>
      <c r="D262" s="48">
        <v>9</v>
      </c>
      <c r="E262" s="48">
        <v>0</v>
      </c>
      <c r="F262" s="32" t="s">
        <v>147</v>
      </c>
      <c r="H262" s="49">
        <v>0.003748</v>
      </c>
      <c r="I262" s="50">
        <v>0.01113946779111088</v>
      </c>
      <c r="J262" s="90">
        <v>2.97210986956</v>
      </c>
      <c r="K262" s="32">
        <v>83</v>
      </c>
      <c r="L262" s="32">
        <v>0.7</v>
      </c>
      <c r="M262" s="32">
        <v>0</v>
      </c>
      <c r="N262" s="32">
        <v>0</v>
      </c>
      <c r="O262" s="32">
        <f t="shared" si="63"/>
        <v>0</v>
      </c>
      <c r="P262" s="32">
        <v>101.2</v>
      </c>
      <c r="Q262" s="32">
        <v>1.4</v>
      </c>
      <c r="R262" s="32">
        <v>0</v>
      </c>
      <c r="S262" s="32">
        <v>35.2</v>
      </c>
      <c r="T262" s="32">
        <v>5.5</v>
      </c>
      <c r="U262" s="32">
        <v>31.7</v>
      </c>
      <c r="V262" s="32">
        <v>40.5</v>
      </c>
      <c r="W262" s="32">
        <v>1</v>
      </c>
      <c r="X262" s="32">
        <v>0</v>
      </c>
      <c r="Y262" s="32">
        <v>0</v>
      </c>
      <c r="Z262" s="32">
        <v>78.3</v>
      </c>
      <c r="AA262" s="32">
        <v>22.9</v>
      </c>
      <c r="AB262" s="32">
        <v>0</v>
      </c>
      <c r="AC262" s="32">
        <v>1</v>
      </c>
      <c r="AD262" s="32">
        <v>10.3</v>
      </c>
      <c r="AE262" s="32">
        <v>144.3</v>
      </c>
      <c r="AF262" s="32">
        <v>184</v>
      </c>
      <c r="AG262" s="98">
        <v>153</v>
      </c>
      <c r="AH262" s="32">
        <v>184.7</v>
      </c>
      <c r="AI262" s="32">
        <v>143.3</v>
      </c>
      <c r="AJ262" s="32">
        <v>143.6</v>
      </c>
      <c r="AL262" s="99">
        <v>0.42360379577781887</v>
      </c>
      <c r="AM262" s="32">
        <v>21.28682985023664</v>
      </c>
      <c r="AN262" s="32">
        <v>0.04519450113210623</v>
      </c>
      <c r="AO262" s="101">
        <v>0.008346776897383723</v>
      </c>
      <c r="AQ262" s="107">
        <v>0.342849</v>
      </c>
      <c r="AR262" s="32">
        <v>15.223947100000002</v>
      </c>
      <c r="AS262" s="32">
        <v>0.02162827604258381</v>
      </c>
      <c r="AT262" s="101">
        <v>0.002396876453553383</v>
      </c>
      <c r="AW262" s="149">
        <f t="shared" si="64"/>
        <v>0.00035557181189225926</v>
      </c>
      <c r="AX262" s="149">
        <f t="shared" si="65"/>
        <v>0</v>
      </c>
      <c r="AY262" s="149">
        <f t="shared" si="66"/>
        <v>0.0514055248049952</v>
      </c>
      <c r="AZ262" s="214">
        <f t="shared" si="67"/>
        <v>0.0007111436237845185</v>
      </c>
      <c r="BA262" s="214">
        <f t="shared" si="68"/>
        <v>0</v>
      </c>
      <c r="BB262" s="214">
        <f t="shared" si="69"/>
        <v>0.020572369116623572</v>
      </c>
      <c r="BC262" s="214">
        <f t="shared" si="70"/>
        <v>0.039773246958805575</v>
      </c>
      <c r="BD262" s="214">
        <f t="shared" si="71"/>
        <v>0</v>
      </c>
      <c r="BE262" s="214">
        <f t="shared" si="72"/>
        <v>0.0005079597312746561</v>
      </c>
      <c r="BF262" s="149">
        <f t="shared" si="73"/>
        <v>0.11332581604737578</v>
      </c>
      <c r="BH262" s="214">
        <f t="shared" si="74"/>
        <v>0.00035557181189225926</v>
      </c>
      <c r="BI262" s="217">
        <f t="shared" si="75"/>
        <v>0</v>
      </c>
      <c r="BJ262" s="217">
        <f t="shared" si="76"/>
        <v>0.1370813994799872</v>
      </c>
      <c r="BK262" s="212">
        <f t="shared" si="77"/>
        <v>0.0007111436237845185</v>
      </c>
      <c r="BL262" s="217">
        <f t="shared" si="78"/>
        <v>0</v>
      </c>
      <c r="BM262" s="217">
        <f t="shared" si="79"/>
        <v>0.020572369116623572</v>
      </c>
      <c r="BN262" s="217">
        <f t="shared" si="80"/>
        <v>0.1060619918901482</v>
      </c>
      <c r="BO262" s="217">
        <f t="shared" si="81"/>
        <v>0</v>
      </c>
      <c r="BP262" s="212">
        <f t="shared" si="82"/>
        <v>0.0005079597312746561</v>
      </c>
      <c r="BQ262" s="214">
        <f t="shared" si="83"/>
        <v>0.2652904356537104</v>
      </c>
      <c r="BR262" s="240"/>
    </row>
    <row r="263" spans="1:70" ht="15">
      <c r="A263" s="32">
        <v>92022</v>
      </c>
      <c r="B263" s="32" t="s">
        <v>42</v>
      </c>
      <c r="C263" s="32" t="s">
        <v>541</v>
      </c>
      <c r="D263" s="48">
        <v>9</v>
      </c>
      <c r="E263" s="48">
        <v>0</v>
      </c>
      <c r="F263" s="32" t="s">
        <v>9</v>
      </c>
      <c r="H263" s="49">
        <v>0.003748</v>
      </c>
      <c r="I263" s="50">
        <v>0.01113946779111088</v>
      </c>
      <c r="J263" s="90">
        <v>2.97210986956</v>
      </c>
      <c r="K263" s="32">
        <v>83</v>
      </c>
      <c r="L263" s="32">
        <v>6.8</v>
      </c>
      <c r="M263" s="32">
        <v>0</v>
      </c>
      <c r="N263" s="32">
        <v>0</v>
      </c>
      <c r="O263" s="32">
        <f t="shared" si="63"/>
        <v>0</v>
      </c>
      <c r="P263" s="32">
        <v>22.7</v>
      </c>
      <c r="Q263" s="32">
        <v>2.2</v>
      </c>
      <c r="R263" s="32">
        <v>0</v>
      </c>
      <c r="S263" s="32">
        <v>5.1</v>
      </c>
      <c r="T263" s="32">
        <v>0</v>
      </c>
      <c r="U263" s="32">
        <v>14.4</v>
      </c>
      <c r="V263" s="32">
        <v>4.1</v>
      </c>
      <c r="W263" s="32">
        <v>1</v>
      </c>
      <c r="X263" s="32">
        <v>0</v>
      </c>
      <c r="Y263" s="32">
        <v>0</v>
      </c>
      <c r="Z263" s="32">
        <v>11.2</v>
      </c>
      <c r="AA263" s="32">
        <v>11.5</v>
      </c>
      <c r="AB263" s="32">
        <v>0</v>
      </c>
      <c r="AC263" s="32">
        <v>2.2</v>
      </c>
      <c r="AD263" s="32">
        <v>1.4</v>
      </c>
      <c r="AE263" s="32">
        <v>37</v>
      </c>
      <c r="AF263" s="32">
        <v>34.2</v>
      </c>
      <c r="AG263" s="98">
        <v>26.6</v>
      </c>
      <c r="AH263" s="32">
        <v>41</v>
      </c>
      <c r="AI263" s="32">
        <v>30</v>
      </c>
      <c r="AJ263" s="32">
        <v>30.2</v>
      </c>
      <c r="AL263" s="99">
        <v>0.1604813027574014</v>
      </c>
      <c r="AM263" s="32">
        <v>1.4003793378153666</v>
      </c>
      <c r="AN263" s="32">
        <v>0.0029731738362897275</v>
      </c>
      <c r="AO263" s="101">
        <v>0.0033920335705912618</v>
      </c>
      <c r="AQ263" s="107">
        <v>0.148711</v>
      </c>
      <c r="AR263" s="32">
        <v>1.2366355000000002</v>
      </c>
      <c r="AS263" s="32">
        <v>0.0017568567325131242</v>
      </c>
      <c r="AT263" s="101">
        <v>0.001088051608354291</v>
      </c>
      <c r="AW263" s="149">
        <f t="shared" si="64"/>
        <v>0.0034541261726676615</v>
      </c>
      <c r="AX263" s="149">
        <f t="shared" si="65"/>
        <v>0</v>
      </c>
      <c r="AY263" s="149">
        <f t="shared" si="66"/>
        <v>0.011530685899934693</v>
      </c>
      <c r="AZ263" s="214">
        <f t="shared" si="67"/>
        <v>0.0011175114088042436</v>
      </c>
      <c r="BA263" s="214">
        <f t="shared" si="68"/>
        <v>0</v>
      </c>
      <c r="BB263" s="214">
        <f t="shared" si="69"/>
        <v>0.00208263489822609</v>
      </c>
      <c r="BC263" s="214">
        <f t="shared" si="70"/>
        <v>0.005689148990276148</v>
      </c>
      <c r="BD263" s="214">
        <f t="shared" si="71"/>
        <v>0</v>
      </c>
      <c r="BE263" s="214">
        <f t="shared" si="72"/>
        <v>0.0011175114088042436</v>
      </c>
      <c r="BF263" s="149">
        <f t="shared" si="73"/>
        <v>0.024991618778713077</v>
      </c>
      <c r="BH263" s="214">
        <f t="shared" si="74"/>
        <v>0.0034541261726676615</v>
      </c>
      <c r="BI263" s="217">
        <f t="shared" si="75"/>
        <v>0</v>
      </c>
      <c r="BJ263" s="217">
        <f t="shared" si="76"/>
        <v>0.030748495733159183</v>
      </c>
      <c r="BK263" s="212">
        <f t="shared" si="77"/>
        <v>0.0011175114088042436</v>
      </c>
      <c r="BL263" s="217">
        <f t="shared" si="78"/>
        <v>0</v>
      </c>
      <c r="BM263" s="217">
        <f t="shared" si="79"/>
        <v>0.00208263489822609</v>
      </c>
      <c r="BN263" s="217">
        <f t="shared" si="80"/>
        <v>0.01517106397406973</v>
      </c>
      <c r="BO263" s="217">
        <f t="shared" si="81"/>
        <v>0</v>
      </c>
      <c r="BP263" s="212">
        <f t="shared" si="82"/>
        <v>0.0011175114088042436</v>
      </c>
      <c r="BQ263" s="214">
        <f t="shared" si="83"/>
        <v>0.05369134359573115</v>
      </c>
      <c r="BR263" s="32" t="s">
        <v>693</v>
      </c>
    </row>
    <row r="264" spans="1:74" ht="15">
      <c r="A264" s="32">
        <v>92024</v>
      </c>
      <c r="B264" s="32" t="s">
        <v>42</v>
      </c>
      <c r="C264" s="32" t="s">
        <v>541</v>
      </c>
      <c r="D264" s="48">
        <v>9</v>
      </c>
      <c r="E264" s="48">
        <v>0</v>
      </c>
      <c r="F264" s="32" t="s">
        <v>9</v>
      </c>
      <c r="H264" s="49">
        <v>0.003906</v>
      </c>
      <c r="I264" s="50">
        <v>0.01160906115050136</v>
      </c>
      <c r="J264" s="90">
        <v>2.9721098695599997</v>
      </c>
      <c r="K264" s="32">
        <v>83</v>
      </c>
      <c r="L264" s="32">
        <v>59.9</v>
      </c>
      <c r="M264" s="32">
        <v>0</v>
      </c>
      <c r="N264" s="32">
        <v>0</v>
      </c>
      <c r="O264" s="32">
        <f aca="true" t="shared" si="84" ref="O264:O305">N264*I264</f>
        <v>0</v>
      </c>
      <c r="P264" s="32">
        <v>40.5</v>
      </c>
      <c r="Q264" s="32">
        <v>17</v>
      </c>
      <c r="R264" s="32">
        <v>0</v>
      </c>
      <c r="S264" s="32">
        <v>17.2</v>
      </c>
      <c r="T264" s="32">
        <v>15.9</v>
      </c>
      <c r="U264" s="32">
        <v>20</v>
      </c>
      <c r="V264" s="32">
        <v>44.6</v>
      </c>
      <c r="W264" s="32">
        <v>1</v>
      </c>
      <c r="X264" s="32">
        <v>0</v>
      </c>
      <c r="Y264" s="32">
        <v>2</v>
      </c>
      <c r="Z264" s="32">
        <v>29.1</v>
      </c>
      <c r="AA264" s="32">
        <v>11.4</v>
      </c>
      <c r="AB264" s="32">
        <v>0</v>
      </c>
      <c r="AC264" s="32">
        <v>14.6</v>
      </c>
      <c r="AD264" s="32">
        <v>2.5</v>
      </c>
      <c r="AE264" s="32">
        <v>150.7</v>
      </c>
      <c r="AF264" s="32">
        <v>135.4</v>
      </c>
      <c r="AG264" s="98">
        <v>175.3</v>
      </c>
      <c r="AH264" s="32">
        <v>195.3</v>
      </c>
      <c r="AI264" s="32">
        <v>90.6</v>
      </c>
      <c r="AJ264" s="32">
        <v>90.8</v>
      </c>
      <c r="AK264" s="32">
        <f>SUM(AG76:AG264)/SUM($I76:$I264)/1000</f>
        <v>204.87110374593846</v>
      </c>
      <c r="AL264" s="99">
        <v>0.5279395696788168</v>
      </c>
      <c r="AM264" s="32">
        <v>38.978469970399445</v>
      </c>
      <c r="AN264" s="32">
        <v>0.08275598187230321</v>
      </c>
      <c r="AO264" s="101">
        <v>0.010251715901233478</v>
      </c>
      <c r="AQ264" s="107">
        <v>0.41312699999999997</v>
      </c>
      <c r="AR264" s="32">
        <v>26.939268599999995</v>
      </c>
      <c r="AS264" s="32">
        <v>0.038271936564080025</v>
      </c>
      <c r="AT264" s="101">
        <v>0.0029169105471437743</v>
      </c>
      <c r="AW264" s="149">
        <f aca="true" t="shared" si="85" ref="AW264:AW305">$I264*0.76*L264*0.06</f>
        <v>0.03170945398892543</v>
      </c>
      <c r="AX264" s="149">
        <f aca="true" t="shared" si="86" ref="AX264:AX305">$I264*0.76*M264*0.06</f>
        <v>0</v>
      </c>
      <c r="AY264" s="149">
        <f aca="true" t="shared" si="87" ref="AY264:AY305">$I264*0.76*P264*0.06</f>
        <v>0.02143961413274591</v>
      </c>
      <c r="AZ264" s="214">
        <f aca="true" t="shared" si="88" ref="AZ264:AZ305">$I264*0.76*Q264*0.06</f>
        <v>0.008999344203868654</v>
      </c>
      <c r="BA264" s="214">
        <f aca="true" t="shared" si="89" ref="BA264:BA305">$I264*0.76*R264*0.06</f>
        <v>0</v>
      </c>
      <c r="BB264" s="214">
        <f aca="true" t="shared" si="90" ref="BB264:BB305">$I264*0.76*V264*0.06</f>
        <v>0.023610044205443645</v>
      </c>
      <c r="BC264" s="214">
        <f aca="true" t="shared" si="91" ref="BC264:BC305">$I264*0.76*Z264*0.06</f>
        <v>0.015404759784269285</v>
      </c>
      <c r="BD264" s="214">
        <f aca="true" t="shared" si="92" ref="BD264:BD305">$I264*0.76*AB264*0.06</f>
        <v>0</v>
      </c>
      <c r="BE264" s="214">
        <f aca="true" t="shared" si="93" ref="BE264:BE305">$I264*0.76*AC264*0.06</f>
        <v>0.007728848551557784</v>
      </c>
      <c r="BF264" s="149">
        <f aca="true" t="shared" si="94" ref="BF264:BF305">SUM(AW264:BE264)</f>
        <v>0.10889206486681072</v>
      </c>
      <c r="BH264" s="214">
        <f aca="true" t="shared" si="95" ref="BH264:BH305">$I264*0.76*L264*BH$1</f>
        <v>0.03170945398892543</v>
      </c>
      <c r="BI264" s="217">
        <f aca="true" t="shared" si="96" ref="BI264:BI305">$I264*0.76*M264*BI$1</f>
        <v>0</v>
      </c>
      <c r="BJ264" s="217">
        <f aca="true" t="shared" si="97" ref="BJ264:BJ305">$I264*0.76*P264*BJ$1</f>
        <v>0.057172304353989095</v>
      </c>
      <c r="BK264" s="212">
        <f aca="true" t="shared" si="98" ref="BK264:BK305">AZ264</f>
        <v>0.008999344203868654</v>
      </c>
      <c r="BL264" s="217">
        <f aca="true" t="shared" si="99" ref="BL264:BL305">$I264*0.76*R264*BL$1</f>
        <v>0</v>
      </c>
      <c r="BM264" s="217">
        <f aca="true" t="shared" si="100" ref="BM264:BM305">$I264*0.76*V264*BM$1</f>
        <v>0.023610044205443645</v>
      </c>
      <c r="BN264" s="217">
        <f aca="true" t="shared" si="101" ref="BN264:BN305">$I264*0.76*Z264*BN$1</f>
        <v>0.0410793594247181</v>
      </c>
      <c r="BO264" s="217">
        <f aca="true" t="shared" si="102" ref="BO264:BO305">$I264*0.76*AB264*BO$1</f>
        <v>0</v>
      </c>
      <c r="BP264" s="212">
        <f aca="true" t="shared" si="103" ref="BP264:BP305">BE264</f>
        <v>0.007728848551557784</v>
      </c>
      <c r="BQ264" s="214">
        <f aca="true" t="shared" si="104" ref="BQ264:BQ305">SUM(BH264:BP264)</f>
        <v>0.17029935472850272</v>
      </c>
      <c r="BR264" s="240" t="s">
        <v>689</v>
      </c>
      <c r="BS264" s="290">
        <f>SUM(BQ76:BQ264)/SUM($I76:$I264)</f>
        <v>35.62917085669406</v>
      </c>
      <c r="BT264" s="292">
        <f>BS264*4.44</f>
        <v>158.19351860372163</v>
      </c>
      <c r="BU264" s="290">
        <f>4.44*SUM(BI76:BI264)/SUM($I76:$I264)</f>
        <v>52.6988300007173</v>
      </c>
      <c r="BV264" s="301">
        <f>100*SUM($I76:$I264)</f>
        <v>72.43198151752128</v>
      </c>
    </row>
    <row r="265" spans="1:73" ht="15">
      <c r="A265" s="32">
        <v>82004</v>
      </c>
      <c r="B265" s="32" t="s">
        <v>533</v>
      </c>
      <c r="C265" s="32" t="s">
        <v>532</v>
      </c>
      <c r="D265" s="48">
        <v>9</v>
      </c>
      <c r="E265" s="48">
        <v>0</v>
      </c>
      <c r="F265" s="32" t="s">
        <v>459</v>
      </c>
      <c r="H265" s="49">
        <v>0.005435</v>
      </c>
      <c r="I265" s="50">
        <v>0.0161534171410586</v>
      </c>
      <c r="J265" s="90">
        <v>2.9721098695599997</v>
      </c>
      <c r="K265" s="32">
        <v>93</v>
      </c>
      <c r="L265" s="32">
        <v>0</v>
      </c>
      <c r="M265" s="32">
        <v>0</v>
      </c>
      <c r="N265" s="32">
        <v>0</v>
      </c>
      <c r="O265" s="32">
        <f t="shared" si="84"/>
        <v>0</v>
      </c>
      <c r="P265" s="32">
        <v>10.8</v>
      </c>
      <c r="Q265" s="32">
        <v>2.8</v>
      </c>
      <c r="R265" s="32">
        <v>0</v>
      </c>
      <c r="S265" s="32">
        <v>13.4</v>
      </c>
      <c r="T265" s="32">
        <v>0</v>
      </c>
      <c r="U265" s="32">
        <v>12.7</v>
      </c>
      <c r="V265" s="32">
        <v>382.8</v>
      </c>
      <c r="W265" s="32">
        <v>1</v>
      </c>
      <c r="X265" s="32">
        <v>0</v>
      </c>
      <c r="Y265" s="32">
        <v>0</v>
      </c>
      <c r="Z265" s="32">
        <v>6.6</v>
      </c>
      <c r="AA265" s="32">
        <v>4.2</v>
      </c>
      <c r="AB265" s="32">
        <v>0</v>
      </c>
      <c r="AC265" s="32">
        <v>0</v>
      </c>
      <c r="AD265" s="32">
        <v>0.5</v>
      </c>
      <c r="AE265" s="32">
        <v>27</v>
      </c>
      <c r="AF265" s="32">
        <v>409.9</v>
      </c>
      <c r="AG265" s="98">
        <v>397.2</v>
      </c>
      <c r="AH265" s="32">
        <v>409.9</v>
      </c>
      <c r="AI265" s="32">
        <v>27</v>
      </c>
      <c r="AJ265" s="32">
        <v>27</v>
      </c>
      <c r="AL265" s="99">
        <v>0.7568761597995757</v>
      </c>
      <c r="AM265" s="32">
        <v>99.63182409232726</v>
      </c>
      <c r="AN265" s="32">
        <v>0.21153035085139446</v>
      </c>
      <c r="AO265" s="101">
        <v>0.017577509378481408</v>
      </c>
      <c r="AQ265" s="107">
        <v>0.590928</v>
      </c>
      <c r="AR265" s="32">
        <v>75.9055666</v>
      </c>
      <c r="AS265" s="32">
        <v>0.10783711588130318</v>
      </c>
      <c r="AT265" s="101">
        <v>0.0052383274331168975</v>
      </c>
      <c r="AW265" s="149">
        <f t="shared" si="85"/>
        <v>0</v>
      </c>
      <c r="AX265" s="149">
        <f t="shared" si="86"/>
        <v>0</v>
      </c>
      <c r="AY265" s="149">
        <f t="shared" si="87"/>
        <v>0.00795523487362854</v>
      </c>
      <c r="AZ265" s="214">
        <f t="shared" si="88"/>
        <v>0.0020624683005703616</v>
      </c>
      <c r="BA265" s="214">
        <f t="shared" si="89"/>
        <v>0</v>
      </c>
      <c r="BB265" s="214">
        <f t="shared" si="90"/>
        <v>0.2819688805208338</v>
      </c>
      <c r="BC265" s="214">
        <f t="shared" si="91"/>
        <v>0.0048615324227729954</v>
      </c>
      <c r="BD265" s="214">
        <f t="shared" si="92"/>
        <v>0</v>
      </c>
      <c r="BE265" s="214">
        <f t="shared" si="93"/>
        <v>0</v>
      </c>
      <c r="BF265" s="149">
        <f t="shared" si="94"/>
        <v>0.2968481161178057</v>
      </c>
      <c r="BH265" s="214">
        <f t="shared" si="95"/>
        <v>0</v>
      </c>
      <c r="BI265" s="217">
        <f t="shared" si="96"/>
        <v>0</v>
      </c>
      <c r="BJ265" s="217">
        <f t="shared" si="97"/>
        <v>0.02121395966300944</v>
      </c>
      <c r="BK265" s="212">
        <f t="shared" si="98"/>
        <v>0.0020624683005703616</v>
      </c>
      <c r="BL265" s="217">
        <f t="shared" si="99"/>
        <v>0</v>
      </c>
      <c r="BM265" s="217">
        <f t="shared" si="100"/>
        <v>0.2819688805208338</v>
      </c>
      <c r="BN265" s="217">
        <f t="shared" si="101"/>
        <v>0.012964086460727988</v>
      </c>
      <c r="BO265" s="217">
        <f t="shared" si="102"/>
        <v>0</v>
      </c>
      <c r="BP265" s="212">
        <f t="shared" si="103"/>
        <v>0</v>
      </c>
      <c r="BQ265" s="214">
        <f t="shared" si="104"/>
        <v>0.3182093949451416</v>
      </c>
      <c r="BR265" s="32" t="s">
        <v>693</v>
      </c>
      <c r="BU265" s="290"/>
    </row>
    <row r="266" spans="1:74" ht="15">
      <c r="A266" s="32">
        <v>71037</v>
      </c>
      <c r="B266" s="32" t="s">
        <v>294</v>
      </c>
      <c r="C266" s="32" t="s">
        <v>530</v>
      </c>
      <c r="D266" s="48">
        <v>9</v>
      </c>
      <c r="E266" s="48">
        <v>0</v>
      </c>
      <c r="F266" s="32" t="s">
        <v>445</v>
      </c>
      <c r="H266" s="49">
        <v>0.001337</v>
      </c>
      <c r="I266" s="50">
        <v>0.0008003408435276801</v>
      </c>
      <c r="J266" s="90">
        <v>0.59860945664</v>
      </c>
      <c r="K266" s="32">
        <v>94</v>
      </c>
      <c r="L266" s="32">
        <v>0</v>
      </c>
      <c r="M266" s="32">
        <v>62.9</v>
      </c>
      <c r="N266" s="32">
        <v>1</v>
      </c>
      <c r="O266" s="32">
        <f t="shared" si="84"/>
        <v>0.0008003408435276801</v>
      </c>
      <c r="P266" s="32">
        <v>44</v>
      </c>
      <c r="Q266" s="32">
        <v>35.6</v>
      </c>
      <c r="R266" s="32">
        <v>0</v>
      </c>
      <c r="S266" s="32">
        <v>18.2</v>
      </c>
      <c r="T266" s="32">
        <v>0</v>
      </c>
      <c r="U266" s="32">
        <v>35.5</v>
      </c>
      <c r="V266" s="32">
        <v>400.3</v>
      </c>
      <c r="W266" s="32">
        <v>1</v>
      </c>
      <c r="X266" s="32">
        <v>0</v>
      </c>
      <c r="Y266" s="32">
        <v>0</v>
      </c>
      <c r="Z266" s="32">
        <v>31.5</v>
      </c>
      <c r="AA266" s="32">
        <v>12.5</v>
      </c>
      <c r="AB266" s="32">
        <v>0</v>
      </c>
      <c r="AC266" s="32">
        <v>35.6</v>
      </c>
      <c r="AD266" s="32">
        <v>2.1</v>
      </c>
      <c r="AE266" s="32">
        <v>161.2</v>
      </c>
      <c r="AF266" s="32">
        <v>561.6</v>
      </c>
      <c r="AG266" s="98">
        <v>526</v>
      </c>
      <c r="AH266" s="32">
        <v>561.6</v>
      </c>
      <c r="AI266" s="32">
        <v>160.7</v>
      </c>
      <c r="AJ266" s="32">
        <v>161.2</v>
      </c>
      <c r="AL266" s="99">
        <v>0.7963802607228332</v>
      </c>
      <c r="AM266" s="32">
        <v>117.85358444603881</v>
      </c>
      <c r="AN266" s="32">
        <v>0.2502173406346867</v>
      </c>
      <c r="AO266" s="101">
        <v>0.0008743077752495935</v>
      </c>
      <c r="AQ266" s="107">
        <v>0.6495359999999999</v>
      </c>
      <c r="AR266" s="32">
        <v>102.57139909999998</v>
      </c>
      <c r="AS266" s="32">
        <v>0.1457205887038869</v>
      </c>
      <c r="AT266" s="101">
        <v>0.0013467506462106532</v>
      </c>
      <c r="AW266" s="149">
        <f t="shared" si="85"/>
        <v>0</v>
      </c>
      <c r="AX266" s="149">
        <f t="shared" si="86"/>
        <v>0.002295569621039833</v>
      </c>
      <c r="AY266" s="149">
        <f t="shared" si="87"/>
        <v>0.0016058038684539373</v>
      </c>
      <c r="AZ266" s="214">
        <f t="shared" si="88"/>
        <v>0.0012992413117490949</v>
      </c>
      <c r="BA266" s="214">
        <f t="shared" si="89"/>
        <v>0</v>
      </c>
      <c r="BB266" s="214">
        <f t="shared" si="90"/>
        <v>0.014609165648684343</v>
      </c>
      <c r="BC266" s="214">
        <f t="shared" si="91"/>
        <v>0.0011496095876431598</v>
      </c>
      <c r="BD266" s="214">
        <f t="shared" si="92"/>
        <v>0</v>
      </c>
      <c r="BE266" s="214">
        <f t="shared" si="93"/>
        <v>0.0012992413117490949</v>
      </c>
      <c r="BF266" s="149">
        <f t="shared" si="94"/>
        <v>0.022258631349319463</v>
      </c>
      <c r="BH266" s="214">
        <f t="shared" si="95"/>
        <v>0</v>
      </c>
      <c r="BI266" s="217">
        <f t="shared" si="96"/>
        <v>0.0042085443052396945</v>
      </c>
      <c r="BJ266" s="217">
        <f t="shared" si="97"/>
        <v>0.0042821436492105</v>
      </c>
      <c r="BK266" s="212">
        <f t="shared" si="98"/>
        <v>0.0012992413117490949</v>
      </c>
      <c r="BL266" s="217">
        <f t="shared" si="99"/>
        <v>0</v>
      </c>
      <c r="BM266" s="217">
        <f t="shared" si="100"/>
        <v>0.014609165648684343</v>
      </c>
      <c r="BN266" s="217">
        <f t="shared" si="101"/>
        <v>0.0030656255670484262</v>
      </c>
      <c r="BO266" s="217">
        <f t="shared" si="102"/>
        <v>0</v>
      </c>
      <c r="BP266" s="212">
        <f t="shared" si="103"/>
        <v>0.0012992413117490949</v>
      </c>
      <c r="BQ266" s="214">
        <f t="shared" si="104"/>
        <v>0.02876396179368115</v>
      </c>
      <c r="BR266" s="289" t="s">
        <v>792</v>
      </c>
      <c r="BS266" s="290">
        <f>SUM(BQ265:BQ266)/SUM($I265:$I266)</f>
        <v>20.465867039878585</v>
      </c>
      <c r="BT266" s="292">
        <f>BS266*4.44</f>
        <v>90.86844965706092</v>
      </c>
      <c r="BU266" s="290">
        <f>4.44*SUM(BI265:BI266)/SUM($I265:$I266)</f>
        <v>1.102170783153375</v>
      </c>
      <c r="BV266" s="302">
        <f>100*SUM($I265:$I266)</f>
        <v>1.695375798458628</v>
      </c>
    </row>
    <row r="267" spans="1:70" ht="15">
      <c r="A267" s="32">
        <v>71016</v>
      </c>
      <c r="B267" s="32" t="s">
        <v>294</v>
      </c>
      <c r="C267" s="32" t="s">
        <v>530</v>
      </c>
      <c r="D267" s="48">
        <v>9</v>
      </c>
      <c r="E267" s="48">
        <v>1</v>
      </c>
      <c r="F267" s="32" t="s">
        <v>398</v>
      </c>
      <c r="H267" s="49">
        <v>0.007628</v>
      </c>
      <c r="I267" s="50">
        <v>0.0022934784366551203</v>
      </c>
      <c r="J267" s="90">
        <v>0.30066576254000005</v>
      </c>
      <c r="K267" s="32">
        <v>97</v>
      </c>
      <c r="L267" s="32">
        <v>0</v>
      </c>
      <c r="M267" s="32">
        <v>45.6</v>
      </c>
      <c r="N267" s="32">
        <v>1</v>
      </c>
      <c r="O267" s="32">
        <f t="shared" si="84"/>
        <v>0.0022934784366551203</v>
      </c>
      <c r="P267" s="32">
        <v>0</v>
      </c>
      <c r="Q267" s="32">
        <v>0</v>
      </c>
      <c r="R267" s="32">
        <v>0</v>
      </c>
      <c r="S267" s="32">
        <v>6.5</v>
      </c>
      <c r="T267" s="32">
        <v>0</v>
      </c>
      <c r="U267" s="32">
        <v>11.5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6.1</v>
      </c>
      <c r="AE267" s="32">
        <v>52.3</v>
      </c>
      <c r="AF267" s="32">
        <v>52.3</v>
      </c>
      <c r="AG267" s="98">
        <v>40.8</v>
      </c>
      <c r="AH267" s="32">
        <v>52.3</v>
      </c>
      <c r="AI267" s="32">
        <v>52.1</v>
      </c>
      <c r="AJ267" s="32">
        <v>52.3</v>
      </c>
      <c r="AL267" s="107">
        <v>0.1862268558832711</v>
      </c>
      <c r="AM267" s="32">
        <v>2.2656975029458812</v>
      </c>
      <c r="AN267" s="32">
        <v>0.004810348421174586</v>
      </c>
      <c r="AO267" s="101">
        <v>0.000827345294856933</v>
      </c>
      <c r="AQ267" s="107">
        <v>0.177804</v>
      </c>
      <c r="AR267" s="32">
        <v>2.2542129</v>
      </c>
      <c r="AS267" s="32">
        <v>0.0032025031708073507</v>
      </c>
      <c r="AT267" s="101">
        <v>0.002608906739642328</v>
      </c>
      <c r="AW267" s="149">
        <f t="shared" si="85"/>
        <v>0</v>
      </c>
      <c r="AX267" s="149">
        <f t="shared" si="86"/>
        <v>0.004768967322043191</v>
      </c>
      <c r="AY267" s="149">
        <f t="shared" si="87"/>
        <v>0</v>
      </c>
      <c r="AZ267" s="214">
        <f t="shared" si="88"/>
        <v>0</v>
      </c>
      <c r="BA267" s="214">
        <f t="shared" si="89"/>
        <v>0</v>
      </c>
      <c r="BB267" s="214">
        <f t="shared" si="90"/>
        <v>0</v>
      </c>
      <c r="BC267" s="214">
        <f t="shared" si="91"/>
        <v>0</v>
      </c>
      <c r="BD267" s="214">
        <f t="shared" si="92"/>
        <v>0</v>
      </c>
      <c r="BE267" s="214">
        <f t="shared" si="93"/>
        <v>0</v>
      </c>
      <c r="BF267" s="149">
        <f t="shared" si="94"/>
        <v>0.004768967322043191</v>
      </c>
      <c r="BH267" s="214">
        <f t="shared" si="95"/>
        <v>0</v>
      </c>
      <c r="BI267" s="217">
        <f t="shared" si="96"/>
        <v>0.008743106757079185</v>
      </c>
      <c r="BJ267" s="217">
        <f t="shared" si="97"/>
        <v>0</v>
      </c>
      <c r="BK267" s="212">
        <f t="shared" si="98"/>
        <v>0</v>
      </c>
      <c r="BL267" s="217">
        <f t="shared" si="99"/>
        <v>0</v>
      </c>
      <c r="BM267" s="217">
        <f t="shared" si="100"/>
        <v>0</v>
      </c>
      <c r="BN267" s="217">
        <f t="shared" si="101"/>
        <v>0</v>
      </c>
      <c r="BO267" s="217">
        <f t="shared" si="102"/>
        <v>0</v>
      </c>
      <c r="BP267" s="212">
        <f t="shared" si="103"/>
        <v>0</v>
      </c>
      <c r="BQ267" s="214">
        <f t="shared" si="104"/>
        <v>0.008743106757079185</v>
      </c>
      <c r="BR267" s="240"/>
    </row>
    <row r="268" spans="1:70" ht="15">
      <c r="A268" s="32">
        <v>82001</v>
      </c>
      <c r="B268" s="32" t="s">
        <v>533</v>
      </c>
      <c r="C268" s="32" t="s">
        <v>532</v>
      </c>
      <c r="D268" s="48">
        <v>9</v>
      </c>
      <c r="E268" s="48">
        <v>1</v>
      </c>
      <c r="F268" s="32" t="s">
        <v>398</v>
      </c>
      <c r="H268" s="49">
        <v>0.005435</v>
      </c>
      <c r="I268" s="50">
        <v>0.0059381330508214</v>
      </c>
      <c r="J268" s="90">
        <v>1.0925727784400001</v>
      </c>
      <c r="K268" s="32">
        <v>97</v>
      </c>
      <c r="L268" s="32">
        <v>0</v>
      </c>
      <c r="M268" s="32">
        <v>0</v>
      </c>
      <c r="N268" s="32">
        <v>0</v>
      </c>
      <c r="O268" s="32">
        <f t="shared" si="84"/>
        <v>0</v>
      </c>
      <c r="P268" s="32">
        <v>5.8</v>
      </c>
      <c r="Q268" s="32">
        <v>0</v>
      </c>
      <c r="R268" s="32">
        <v>0</v>
      </c>
      <c r="S268" s="32">
        <v>2.6</v>
      </c>
      <c r="T268" s="32">
        <v>0</v>
      </c>
      <c r="U268" s="32">
        <v>1.8</v>
      </c>
      <c r="V268" s="32">
        <v>0</v>
      </c>
      <c r="W268" s="32">
        <v>0</v>
      </c>
      <c r="X268" s="32">
        <v>0</v>
      </c>
      <c r="Y268" s="32">
        <v>0</v>
      </c>
      <c r="Z268" s="32">
        <v>5.2</v>
      </c>
      <c r="AA268" s="32">
        <v>0.6</v>
      </c>
      <c r="AB268" s="32">
        <v>0</v>
      </c>
      <c r="AC268" s="32">
        <v>0</v>
      </c>
      <c r="AD268" s="32">
        <v>0</v>
      </c>
      <c r="AE268" s="32">
        <v>8.4</v>
      </c>
      <c r="AF268" s="32">
        <v>8.4</v>
      </c>
      <c r="AG268" s="98">
        <v>6.6</v>
      </c>
      <c r="AH268" s="32">
        <v>8.4</v>
      </c>
      <c r="AI268" s="32">
        <v>8.4</v>
      </c>
      <c r="AJ268" s="32">
        <v>8.4</v>
      </c>
      <c r="AL268" s="107">
        <v>0.05136577782425244</v>
      </c>
      <c r="AM268" s="32">
        <v>-0.6029007535966243</v>
      </c>
      <c r="AN268" s="32">
        <v>-0.00128003084454905</v>
      </c>
      <c r="AO268" s="101">
        <v>0.0005904683127831437</v>
      </c>
      <c r="AQ268" s="107">
        <v>0.04818700000000001</v>
      </c>
      <c r="AR268" s="32">
        <v>-0.545588</v>
      </c>
      <c r="AS268" s="32">
        <v>-0.0007751030525796567</v>
      </c>
      <c r="AT268" s="101">
        <v>0.0005029558083314107</v>
      </c>
      <c r="AW268" s="149">
        <f t="shared" si="85"/>
        <v>0</v>
      </c>
      <c r="AX268" s="149">
        <f t="shared" si="86"/>
        <v>0</v>
      </c>
      <c r="AY268" s="149">
        <f t="shared" si="87"/>
        <v>0.0015705174292812438</v>
      </c>
      <c r="AZ268" s="214">
        <f t="shared" si="88"/>
        <v>0</v>
      </c>
      <c r="BA268" s="214">
        <f t="shared" si="89"/>
        <v>0</v>
      </c>
      <c r="BB268" s="214">
        <f t="shared" si="90"/>
        <v>0</v>
      </c>
      <c r="BC268" s="214">
        <f t="shared" si="91"/>
        <v>0.0014080501090107706</v>
      </c>
      <c r="BD268" s="214">
        <f t="shared" si="92"/>
        <v>0</v>
      </c>
      <c r="BE268" s="214">
        <f t="shared" si="93"/>
        <v>0</v>
      </c>
      <c r="BF268" s="149">
        <f t="shared" si="94"/>
        <v>0.0029785675382920144</v>
      </c>
      <c r="BH268" s="214">
        <f t="shared" si="95"/>
        <v>0</v>
      </c>
      <c r="BI268" s="217">
        <f t="shared" si="96"/>
        <v>0</v>
      </c>
      <c r="BJ268" s="217">
        <f t="shared" si="97"/>
        <v>0.004188046478083317</v>
      </c>
      <c r="BK268" s="212">
        <f t="shared" si="98"/>
        <v>0</v>
      </c>
      <c r="BL268" s="217">
        <f t="shared" si="99"/>
        <v>0</v>
      </c>
      <c r="BM268" s="217">
        <f t="shared" si="100"/>
        <v>0</v>
      </c>
      <c r="BN268" s="217">
        <f t="shared" si="101"/>
        <v>0.0037548002906953883</v>
      </c>
      <c r="BO268" s="217">
        <f t="shared" si="102"/>
        <v>0</v>
      </c>
      <c r="BP268" s="212">
        <f t="shared" si="103"/>
        <v>0</v>
      </c>
      <c r="BQ268" s="214">
        <f t="shared" si="104"/>
        <v>0.007942846768778706</v>
      </c>
      <c r="BR268" s="240"/>
    </row>
    <row r="269" spans="1:70" ht="15">
      <c r="A269" s="32">
        <v>72016</v>
      </c>
      <c r="B269" s="32" t="s">
        <v>531</v>
      </c>
      <c r="C269" s="32" t="s">
        <v>530</v>
      </c>
      <c r="D269" s="48">
        <v>3</v>
      </c>
      <c r="E269" s="48">
        <v>1</v>
      </c>
      <c r="F269" s="32" t="s">
        <v>640</v>
      </c>
      <c r="H269" s="49">
        <v>0.002123</v>
      </c>
      <c r="I269" s="50">
        <v>0.00231953200862812</v>
      </c>
      <c r="J269" s="90">
        <v>1.0925727784400001</v>
      </c>
      <c r="K269" s="32">
        <v>98</v>
      </c>
      <c r="L269" s="32">
        <v>803.9</v>
      </c>
      <c r="M269" s="32">
        <v>0</v>
      </c>
      <c r="N269" s="32">
        <v>0</v>
      </c>
      <c r="O269" s="32">
        <f t="shared" si="84"/>
        <v>0</v>
      </c>
      <c r="P269" s="32">
        <v>157.1</v>
      </c>
      <c r="Q269" s="32">
        <v>0</v>
      </c>
      <c r="R269" s="32">
        <v>0</v>
      </c>
      <c r="S269" s="32">
        <v>277.4</v>
      </c>
      <c r="T269" s="32">
        <v>1</v>
      </c>
      <c r="U269" s="32">
        <v>96.4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22.1</v>
      </c>
      <c r="AB269" s="32">
        <v>134.9</v>
      </c>
      <c r="AC269" s="32">
        <v>0</v>
      </c>
      <c r="AD269" s="32">
        <v>0</v>
      </c>
      <c r="AE269" s="32">
        <v>1239.7</v>
      </c>
      <c r="AF269" s="32">
        <v>435.8</v>
      </c>
      <c r="AG269" s="98">
        <v>1143.3</v>
      </c>
      <c r="AH269" s="32">
        <v>1239.7</v>
      </c>
      <c r="AI269" s="32">
        <v>435.5</v>
      </c>
      <c r="AJ269" s="32">
        <v>435.8</v>
      </c>
      <c r="AL269" s="99">
        <v>0.9194712176460627</v>
      </c>
      <c r="AM269" s="32">
        <v>217.47709953276174</v>
      </c>
      <c r="AN269" s="32">
        <v>0.46173005046739335</v>
      </c>
      <c r="AO269" s="101">
        <v>0.0021311701198311645</v>
      </c>
      <c r="AQ269" s="107">
        <v>0.8632230000000003</v>
      </c>
      <c r="AR269" s="32">
        <v>273.68906049999987</v>
      </c>
      <c r="AS269" s="32">
        <v>0.388823116071483</v>
      </c>
      <c r="AT269" s="101">
        <v>0.002017115515573905</v>
      </c>
      <c r="AW269" s="149">
        <f t="shared" si="85"/>
        <v>0.08502903324716823</v>
      </c>
      <c r="AX269" s="149">
        <f t="shared" si="86"/>
        <v>0</v>
      </c>
      <c r="AY269" s="149">
        <f t="shared" si="87"/>
        <v>0.01661657062212978</v>
      </c>
      <c r="AZ269" s="214">
        <f t="shared" si="88"/>
        <v>0</v>
      </c>
      <c r="BA269" s="214">
        <f t="shared" si="89"/>
        <v>0</v>
      </c>
      <c r="BB269" s="214">
        <f t="shared" si="90"/>
        <v>0</v>
      </c>
      <c r="BC269" s="214">
        <f t="shared" si="91"/>
        <v>0</v>
      </c>
      <c r="BD269" s="214">
        <f t="shared" si="92"/>
        <v>0.014268461979155362</v>
      </c>
      <c r="BE269" s="214">
        <f t="shared" si="93"/>
        <v>0</v>
      </c>
      <c r="BF269" s="149">
        <f t="shared" si="94"/>
        <v>0.11591406584845337</v>
      </c>
      <c r="BH269" s="214">
        <f t="shared" si="95"/>
        <v>0.08502903324716823</v>
      </c>
      <c r="BI269" s="217">
        <f t="shared" si="96"/>
        <v>0</v>
      </c>
      <c r="BJ269" s="217">
        <f t="shared" si="97"/>
        <v>0.04431085499234608</v>
      </c>
      <c r="BK269" s="212">
        <f t="shared" si="98"/>
        <v>0</v>
      </c>
      <c r="BL269" s="217">
        <f t="shared" si="99"/>
        <v>0</v>
      </c>
      <c r="BM269" s="217">
        <f t="shared" si="100"/>
        <v>0</v>
      </c>
      <c r="BN269" s="217">
        <f t="shared" si="101"/>
        <v>0</v>
      </c>
      <c r="BO269" s="217">
        <f t="shared" si="102"/>
        <v>0.0380492319444143</v>
      </c>
      <c r="BP269" s="212">
        <f t="shared" si="103"/>
        <v>0</v>
      </c>
      <c r="BQ269" s="214">
        <f t="shared" si="104"/>
        <v>0.1673891201839286</v>
      </c>
      <c r="BR269" s="240"/>
    </row>
    <row r="270" spans="1:70" ht="15">
      <c r="A270" s="32">
        <v>1005</v>
      </c>
      <c r="B270" s="32" t="s">
        <v>546</v>
      </c>
      <c r="C270" s="32" t="s">
        <v>529</v>
      </c>
      <c r="D270" s="48">
        <v>9</v>
      </c>
      <c r="E270" s="48">
        <v>1</v>
      </c>
      <c r="F270" s="32" t="s">
        <v>640</v>
      </c>
      <c r="H270" s="49">
        <v>0.000848</v>
      </c>
      <c r="I270" s="50">
        <v>0.00050762081923072</v>
      </c>
      <c r="J270" s="90">
        <v>0.59860945664</v>
      </c>
      <c r="K270" s="32">
        <v>98</v>
      </c>
      <c r="L270" s="32">
        <v>0</v>
      </c>
      <c r="M270" s="32">
        <v>1051.1</v>
      </c>
      <c r="N270" s="32">
        <v>1</v>
      </c>
      <c r="O270" s="32">
        <f t="shared" si="84"/>
        <v>0.00050762081923072</v>
      </c>
      <c r="P270" s="32">
        <v>3</v>
      </c>
      <c r="Q270" s="32">
        <v>50.7</v>
      </c>
      <c r="R270" s="32">
        <v>0</v>
      </c>
      <c r="S270" s="32">
        <v>63.4</v>
      </c>
      <c r="T270" s="32">
        <v>0</v>
      </c>
      <c r="U270" s="32">
        <v>258.5</v>
      </c>
      <c r="V270" s="32">
        <v>449.7</v>
      </c>
      <c r="W270" s="32">
        <v>1</v>
      </c>
      <c r="X270" s="32">
        <v>0</v>
      </c>
      <c r="Y270" s="32">
        <v>0</v>
      </c>
      <c r="Z270" s="32">
        <v>0</v>
      </c>
      <c r="AA270" s="32">
        <v>3</v>
      </c>
      <c r="AB270" s="32">
        <v>0</v>
      </c>
      <c r="AC270" s="32">
        <v>50.7</v>
      </c>
      <c r="AD270" s="32">
        <v>0</v>
      </c>
      <c r="AE270" s="32">
        <v>1168.4</v>
      </c>
      <c r="AF270" s="32">
        <v>1618.1</v>
      </c>
      <c r="AG270" s="98">
        <v>1359.6</v>
      </c>
      <c r="AH270" s="32">
        <v>1618.1</v>
      </c>
      <c r="AI270" s="32">
        <v>1168.2</v>
      </c>
      <c r="AJ270" s="32">
        <v>1168.4</v>
      </c>
      <c r="AL270" s="99">
        <v>0.9310838718859713</v>
      </c>
      <c r="AM270" s="32">
        <v>232.18157775749725</v>
      </c>
      <c r="AN270" s="32">
        <v>0.4929494270702205</v>
      </c>
      <c r="AO270" s="101">
        <v>0.00044529846718233893</v>
      </c>
      <c r="AQ270" s="107">
        <v>0.8833630000000003</v>
      </c>
      <c r="AR270" s="32">
        <v>299.24987979999986</v>
      </c>
      <c r="AS270" s="32">
        <v>0.4251367246293454</v>
      </c>
      <c r="AT270" s="101">
        <v>0.000777821643844294</v>
      </c>
      <c r="AW270" s="149">
        <f t="shared" si="85"/>
        <v>0</v>
      </c>
      <c r="AX270" s="149">
        <f t="shared" si="86"/>
        <v>0.024330347085059482</v>
      </c>
      <c r="AY270" s="149">
        <f t="shared" si="87"/>
        <v>6.94425280707625E-05</v>
      </c>
      <c r="AZ270" s="214">
        <f t="shared" si="88"/>
        <v>0.0011735787243958864</v>
      </c>
      <c r="BA270" s="214">
        <f t="shared" si="89"/>
        <v>0</v>
      </c>
      <c r="BB270" s="214">
        <f t="shared" si="90"/>
        <v>0.0104094349578073</v>
      </c>
      <c r="BC270" s="214">
        <f t="shared" si="91"/>
        <v>0</v>
      </c>
      <c r="BD270" s="214">
        <f t="shared" si="92"/>
        <v>0</v>
      </c>
      <c r="BE270" s="214">
        <f t="shared" si="93"/>
        <v>0.0011735787243958864</v>
      </c>
      <c r="BF270" s="149">
        <f t="shared" si="94"/>
        <v>0.03715638201972932</v>
      </c>
      <c r="BH270" s="214">
        <f t="shared" si="95"/>
        <v>0</v>
      </c>
      <c r="BI270" s="217">
        <f t="shared" si="96"/>
        <v>0.044605636322609055</v>
      </c>
      <c r="BJ270" s="217">
        <f t="shared" si="97"/>
        <v>0.00018518007485536666</v>
      </c>
      <c r="BK270" s="212">
        <f t="shared" si="98"/>
        <v>0.0011735787243958864</v>
      </c>
      <c r="BL270" s="217">
        <f t="shared" si="99"/>
        <v>0</v>
      </c>
      <c r="BM270" s="217">
        <f t="shared" si="100"/>
        <v>0.0104094349578073</v>
      </c>
      <c r="BN270" s="217">
        <f t="shared" si="101"/>
        <v>0</v>
      </c>
      <c r="BO270" s="217">
        <f t="shared" si="102"/>
        <v>0</v>
      </c>
      <c r="BP270" s="212">
        <f t="shared" si="103"/>
        <v>0.0011735787243958864</v>
      </c>
      <c r="BQ270" s="214">
        <f t="shared" si="104"/>
        <v>0.05754740880406349</v>
      </c>
      <c r="BR270" s="240"/>
    </row>
    <row r="271" spans="1:70" ht="15">
      <c r="A271" s="32">
        <v>1015</v>
      </c>
      <c r="B271" s="32" t="s">
        <v>546</v>
      </c>
      <c r="C271" s="32" t="s">
        <v>529</v>
      </c>
      <c r="D271" s="48">
        <v>9</v>
      </c>
      <c r="E271" s="48">
        <v>1</v>
      </c>
      <c r="F271" s="32" t="s">
        <v>640</v>
      </c>
      <c r="H271" s="49">
        <v>0.001488</v>
      </c>
      <c r="I271" s="50">
        <v>0.00044739065465952</v>
      </c>
      <c r="J271" s="90">
        <v>0.30066576254</v>
      </c>
      <c r="K271" s="32">
        <v>98</v>
      </c>
      <c r="L271" s="32">
        <v>271.6</v>
      </c>
      <c r="M271" s="32">
        <v>471.8</v>
      </c>
      <c r="N271" s="32">
        <v>1</v>
      </c>
      <c r="O271" s="32">
        <f t="shared" si="84"/>
        <v>0.00044739065465952</v>
      </c>
      <c r="P271" s="32">
        <v>11.5</v>
      </c>
      <c r="Q271" s="32">
        <v>36.6</v>
      </c>
      <c r="R271" s="32">
        <v>0</v>
      </c>
      <c r="S271" s="32">
        <v>23</v>
      </c>
      <c r="T271" s="32">
        <v>1.3</v>
      </c>
      <c r="U271" s="32">
        <v>120.5</v>
      </c>
      <c r="V271" s="32">
        <v>0</v>
      </c>
      <c r="W271" s="32">
        <v>0</v>
      </c>
      <c r="X271" s="32">
        <v>0</v>
      </c>
      <c r="Y271" s="32">
        <v>0</v>
      </c>
      <c r="Z271" s="32">
        <v>8.5</v>
      </c>
      <c r="AA271" s="32">
        <v>3</v>
      </c>
      <c r="AB271" s="32">
        <v>0</v>
      </c>
      <c r="AC271" s="32">
        <v>36.6</v>
      </c>
      <c r="AD271" s="32">
        <v>2.5</v>
      </c>
      <c r="AE271" s="32">
        <v>816.2</v>
      </c>
      <c r="AF271" s="32">
        <v>544.5</v>
      </c>
      <c r="AG271" s="98">
        <v>695.6</v>
      </c>
      <c r="AH271" s="32">
        <v>816.1</v>
      </c>
      <c r="AI271" s="32">
        <v>544.2</v>
      </c>
      <c r="AJ271" s="32">
        <v>544.6</v>
      </c>
      <c r="AL271" s="99">
        <v>0.839083852259088</v>
      </c>
      <c r="AM271" s="32">
        <v>144.15350893615263</v>
      </c>
      <c r="AN271" s="32">
        <v>0.30605524489310515</v>
      </c>
      <c r="AO271" s="101">
        <v>0.0004770394792340003</v>
      </c>
      <c r="AQ271" s="107">
        <v>0.7326990000000001</v>
      </c>
      <c r="AR271" s="32">
        <v>153.93028209999994</v>
      </c>
      <c r="AS271" s="32">
        <v>0.2186848529296056</v>
      </c>
      <c r="AT271" s="101">
        <v>0.0015296800219466512</v>
      </c>
      <c r="AW271" s="149">
        <f t="shared" si="85"/>
        <v>0.005540915362331969</v>
      </c>
      <c r="AX271" s="149">
        <f t="shared" si="86"/>
        <v>0.009625198335597286</v>
      </c>
      <c r="AY271" s="149">
        <f t="shared" si="87"/>
        <v>0.0002346116593034523</v>
      </c>
      <c r="AZ271" s="214">
        <f t="shared" si="88"/>
        <v>0.0007466771070005525</v>
      </c>
      <c r="BA271" s="214">
        <f t="shared" si="89"/>
        <v>0</v>
      </c>
      <c r="BB271" s="214">
        <f t="shared" si="90"/>
        <v>0</v>
      </c>
      <c r="BC271" s="214">
        <f t="shared" si="91"/>
        <v>0.00017340861774602995</v>
      </c>
      <c r="BD271" s="214">
        <f t="shared" si="92"/>
        <v>0</v>
      </c>
      <c r="BE271" s="214">
        <f t="shared" si="93"/>
        <v>0.0007466771070005525</v>
      </c>
      <c r="BF271" s="149">
        <f t="shared" si="94"/>
        <v>0.017067488188979844</v>
      </c>
      <c r="BH271" s="214">
        <f t="shared" si="95"/>
        <v>0.005540915362331969</v>
      </c>
      <c r="BI271" s="217">
        <f t="shared" si="96"/>
        <v>0.017646196948595025</v>
      </c>
      <c r="BJ271" s="217">
        <f t="shared" si="97"/>
        <v>0.0006256310914758729</v>
      </c>
      <c r="BK271" s="212">
        <f t="shared" si="98"/>
        <v>0.0007466771070005525</v>
      </c>
      <c r="BL271" s="217">
        <f t="shared" si="99"/>
        <v>0</v>
      </c>
      <c r="BM271" s="217">
        <f t="shared" si="100"/>
        <v>0</v>
      </c>
      <c r="BN271" s="217">
        <f t="shared" si="101"/>
        <v>0.00046242298065607987</v>
      </c>
      <c r="BO271" s="217">
        <f t="shared" si="102"/>
        <v>0</v>
      </c>
      <c r="BP271" s="212">
        <f t="shared" si="103"/>
        <v>0.0007466771070005525</v>
      </c>
      <c r="BQ271" s="214">
        <f t="shared" si="104"/>
        <v>0.025768520597060054</v>
      </c>
      <c r="BR271" s="240"/>
    </row>
    <row r="272" spans="1:70" ht="15">
      <c r="A272" s="32">
        <v>1022</v>
      </c>
      <c r="B272" s="32" t="s">
        <v>546</v>
      </c>
      <c r="C272" s="32" t="s">
        <v>529</v>
      </c>
      <c r="D272" s="48">
        <v>9</v>
      </c>
      <c r="E272" s="48">
        <v>1</v>
      </c>
      <c r="F272" s="32" t="s">
        <v>640</v>
      </c>
      <c r="H272" s="49">
        <v>0.000848</v>
      </c>
      <c r="I272" s="50">
        <v>0.00092650171611712</v>
      </c>
      <c r="J272" s="90">
        <v>1.09257277844</v>
      </c>
      <c r="K272" s="32">
        <v>98</v>
      </c>
      <c r="L272" s="32">
        <v>0</v>
      </c>
      <c r="M272" s="32">
        <v>0</v>
      </c>
      <c r="N272" s="32">
        <v>0</v>
      </c>
      <c r="O272" s="32">
        <f t="shared" si="84"/>
        <v>0</v>
      </c>
      <c r="P272" s="32">
        <v>15.6</v>
      </c>
      <c r="Q272" s="32">
        <v>0</v>
      </c>
      <c r="R272" s="32">
        <v>0</v>
      </c>
      <c r="S272" s="32">
        <v>29.3</v>
      </c>
      <c r="T272" s="32">
        <v>0</v>
      </c>
      <c r="U272" s="32">
        <v>8.2</v>
      </c>
      <c r="V272" s="32">
        <v>0</v>
      </c>
      <c r="W272" s="32">
        <v>0</v>
      </c>
      <c r="X272" s="32">
        <v>0</v>
      </c>
      <c r="Y272" s="32">
        <v>0</v>
      </c>
      <c r="Z272" s="32">
        <v>15.3</v>
      </c>
      <c r="AA272" s="32">
        <v>0.4</v>
      </c>
      <c r="AB272" s="32">
        <v>0</v>
      </c>
      <c r="AC272" s="32">
        <v>0</v>
      </c>
      <c r="AD272" s="32">
        <v>4.2</v>
      </c>
      <c r="AE272" s="32">
        <v>44.9</v>
      </c>
      <c r="AF272" s="32">
        <v>44.9</v>
      </c>
      <c r="AG272" s="98">
        <v>36.7</v>
      </c>
      <c r="AH272" s="32">
        <v>44.9</v>
      </c>
      <c r="AI272" s="32">
        <v>44.9</v>
      </c>
      <c r="AJ272" s="32">
        <v>44.9</v>
      </c>
      <c r="AL272" s="99">
        <v>0.18043168169171578</v>
      </c>
      <c r="AM272" s="32">
        <v>2.0338066004117947</v>
      </c>
      <c r="AN272" s="32">
        <v>0.004318016132579467</v>
      </c>
      <c r="AO272" s="101">
        <v>0.00032554770699166007</v>
      </c>
      <c r="AQ272" s="107">
        <v>0.16697099999999998</v>
      </c>
      <c r="AR272" s="32">
        <v>1.8163930000000001</v>
      </c>
      <c r="AS272" s="32">
        <v>0.00258050352827467</v>
      </c>
      <c r="AT272" s="101">
        <v>0.0002781246712072279</v>
      </c>
      <c r="AW272" s="149">
        <f t="shared" si="85"/>
        <v>0</v>
      </c>
      <c r="AX272" s="149">
        <f t="shared" si="86"/>
        <v>0</v>
      </c>
      <c r="AY272" s="149">
        <f t="shared" si="87"/>
        <v>0.0006590762607770744</v>
      </c>
      <c r="AZ272" s="214">
        <f t="shared" si="88"/>
        <v>0</v>
      </c>
      <c r="BA272" s="214">
        <f t="shared" si="89"/>
        <v>0</v>
      </c>
      <c r="BB272" s="214">
        <f t="shared" si="90"/>
        <v>0</v>
      </c>
      <c r="BC272" s="214">
        <f t="shared" si="91"/>
        <v>0.0006464017173005923</v>
      </c>
      <c r="BD272" s="214">
        <f t="shared" si="92"/>
        <v>0</v>
      </c>
      <c r="BE272" s="214">
        <f t="shared" si="93"/>
        <v>0</v>
      </c>
      <c r="BF272" s="149">
        <f t="shared" si="94"/>
        <v>0.0013054779780776668</v>
      </c>
      <c r="BH272" s="214">
        <f t="shared" si="95"/>
        <v>0</v>
      </c>
      <c r="BI272" s="217">
        <f t="shared" si="96"/>
        <v>0</v>
      </c>
      <c r="BJ272" s="217">
        <f t="shared" si="97"/>
        <v>0.0017575366954055319</v>
      </c>
      <c r="BK272" s="212">
        <f t="shared" si="98"/>
        <v>0</v>
      </c>
      <c r="BL272" s="217">
        <f t="shared" si="99"/>
        <v>0</v>
      </c>
      <c r="BM272" s="217">
        <f t="shared" si="100"/>
        <v>0</v>
      </c>
      <c r="BN272" s="217">
        <f t="shared" si="101"/>
        <v>0.0017237379128015795</v>
      </c>
      <c r="BO272" s="217">
        <f t="shared" si="102"/>
        <v>0</v>
      </c>
      <c r="BP272" s="212">
        <f t="shared" si="103"/>
        <v>0</v>
      </c>
      <c r="BQ272" s="214">
        <f t="shared" si="104"/>
        <v>0.0034812746082071113</v>
      </c>
      <c r="BR272" s="240"/>
    </row>
    <row r="273" spans="1:70" ht="15">
      <c r="A273" s="32">
        <v>1028</v>
      </c>
      <c r="B273" s="32" t="s">
        <v>546</v>
      </c>
      <c r="C273" s="32" t="s">
        <v>529</v>
      </c>
      <c r="D273" s="48">
        <v>9</v>
      </c>
      <c r="E273" s="48">
        <v>1</v>
      </c>
      <c r="F273" s="32" t="s">
        <v>640</v>
      </c>
      <c r="H273" s="49">
        <v>0.000848</v>
      </c>
      <c r="I273" s="50">
        <v>0.00025496456663392</v>
      </c>
      <c r="J273" s="90">
        <v>0.30066576254</v>
      </c>
      <c r="K273" s="32">
        <v>98</v>
      </c>
      <c r="L273" s="32">
        <v>168.3</v>
      </c>
      <c r="M273" s="32">
        <v>27.1</v>
      </c>
      <c r="N273" s="32">
        <v>1</v>
      </c>
      <c r="O273" s="32">
        <f t="shared" si="84"/>
        <v>0.00025496456663392</v>
      </c>
      <c r="P273" s="32">
        <v>5.9</v>
      </c>
      <c r="Q273" s="32">
        <v>1.1</v>
      </c>
      <c r="R273" s="32">
        <v>0</v>
      </c>
      <c r="S273" s="32">
        <v>21</v>
      </c>
      <c r="T273" s="32">
        <v>0</v>
      </c>
      <c r="U273" s="32">
        <v>12.2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5.9</v>
      </c>
      <c r="AB273" s="32">
        <v>0</v>
      </c>
      <c r="AC273" s="32">
        <v>0</v>
      </c>
      <c r="AD273" s="32">
        <v>10</v>
      </c>
      <c r="AE273" s="32">
        <v>223.5</v>
      </c>
      <c r="AF273" s="32">
        <v>55.2</v>
      </c>
      <c r="AG273" s="98">
        <v>211.3</v>
      </c>
      <c r="AH273" s="32">
        <v>223.5</v>
      </c>
      <c r="AI273" s="32">
        <v>55.1</v>
      </c>
      <c r="AJ273" s="32">
        <v>55.2</v>
      </c>
      <c r="AL273" s="99">
        <v>0.622522224935775</v>
      </c>
      <c r="AM273" s="32">
        <v>57.162502153540096</v>
      </c>
      <c r="AN273" s="32">
        <v>0.12136287020979186</v>
      </c>
      <c r="AO273" s="101">
        <v>0.0002555199115593362</v>
      </c>
      <c r="AQ273" s="107">
        <v>0.47406699999999996</v>
      </c>
      <c r="AR273" s="32">
        <v>38.858894400000004</v>
      </c>
      <c r="AS273" s="32">
        <v>0.05520584702982935</v>
      </c>
      <c r="AT273" s="101">
        <v>0.0007098852782302711</v>
      </c>
      <c r="AW273" s="149">
        <f t="shared" si="85"/>
        <v>0.0019567204673406864</v>
      </c>
      <c r="AX273" s="149">
        <f t="shared" si="86"/>
        <v>0.00031507501286353305</v>
      </c>
      <c r="AY273" s="149">
        <f t="shared" si="87"/>
        <v>6.859566700718984E-05</v>
      </c>
      <c r="AZ273" s="214">
        <f t="shared" si="88"/>
        <v>1.2789022662357428E-05</v>
      </c>
      <c r="BA273" s="214">
        <f t="shared" si="89"/>
        <v>0</v>
      </c>
      <c r="BB273" s="214">
        <f t="shared" si="90"/>
        <v>0</v>
      </c>
      <c r="BC273" s="214">
        <f t="shared" si="91"/>
        <v>0</v>
      </c>
      <c r="BD273" s="214">
        <f t="shared" si="92"/>
        <v>0</v>
      </c>
      <c r="BE273" s="214">
        <f t="shared" si="93"/>
        <v>0</v>
      </c>
      <c r="BF273" s="149">
        <f t="shared" si="94"/>
        <v>0.0023531801698737664</v>
      </c>
      <c r="BH273" s="214">
        <f t="shared" si="95"/>
        <v>0.0019567204673406864</v>
      </c>
      <c r="BI273" s="217">
        <f t="shared" si="96"/>
        <v>0.000577637523583144</v>
      </c>
      <c r="BJ273" s="217">
        <f t="shared" si="97"/>
        <v>0.00018292177868583958</v>
      </c>
      <c r="BK273" s="212">
        <f t="shared" si="98"/>
        <v>1.2789022662357428E-05</v>
      </c>
      <c r="BL273" s="217">
        <f t="shared" si="99"/>
        <v>0</v>
      </c>
      <c r="BM273" s="217">
        <f t="shared" si="100"/>
        <v>0</v>
      </c>
      <c r="BN273" s="217">
        <f t="shared" si="101"/>
        <v>0</v>
      </c>
      <c r="BO273" s="217">
        <f t="shared" si="102"/>
        <v>0</v>
      </c>
      <c r="BP273" s="212">
        <f t="shared" si="103"/>
        <v>0</v>
      </c>
      <c r="BQ273" s="214">
        <f t="shared" si="104"/>
        <v>0.0027300687922720275</v>
      </c>
      <c r="BR273" s="240"/>
    </row>
    <row r="274" spans="1:70" ht="15">
      <c r="A274" s="32">
        <v>1029</v>
      </c>
      <c r="B274" s="32" t="s">
        <v>546</v>
      </c>
      <c r="C274" s="32" t="s">
        <v>529</v>
      </c>
      <c r="D274" s="48">
        <v>9</v>
      </c>
      <c r="E274" s="48">
        <v>1</v>
      </c>
      <c r="F274" s="32" t="s">
        <v>640</v>
      </c>
      <c r="H274" s="49">
        <v>0.000848</v>
      </c>
      <c r="I274" s="50">
        <v>0.00050762081923072</v>
      </c>
      <c r="J274" s="90">
        <v>0.59860945664</v>
      </c>
      <c r="K274" s="32">
        <v>98</v>
      </c>
      <c r="L274" s="32">
        <v>498.3</v>
      </c>
      <c r="M274" s="32">
        <v>371.7</v>
      </c>
      <c r="N274" s="32">
        <v>1</v>
      </c>
      <c r="O274" s="32">
        <f t="shared" si="84"/>
        <v>0.00050762081923072</v>
      </c>
      <c r="P274" s="32">
        <v>31.1</v>
      </c>
      <c r="Q274" s="32">
        <v>5.7</v>
      </c>
      <c r="R274" s="32">
        <v>0</v>
      </c>
      <c r="S274" s="32">
        <v>20.8</v>
      </c>
      <c r="T274" s="32">
        <v>3.5</v>
      </c>
      <c r="U274" s="32">
        <v>95.8</v>
      </c>
      <c r="V274" s="32">
        <v>225.3</v>
      </c>
      <c r="W274" s="32">
        <v>1</v>
      </c>
      <c r="X274" s="32">
        <v>0</v>
      </c>
      <c r="Y274" s="32">
        <v>0</v>
      </c>
      <c r="Z274" s="32">
        <v>18.7</v>
      </c>
      <c r="AA274" s="32">
        <v>12.4</v>
      </c>
      <c r="AB274" s="32">
        <v>0</v>
      </c>
      <c r="AC274" s="32">
        <v>5.7</v>
      </c>
      <c r="AD274" s="32">
        <v>0</v>
      </c>
      <c r="AE274" s="32">
        <v>931.4</v>
      </c>
      <c r="AF274" s="32">
        <v>658.4</v>
      </c>
      <c r="AG274" s="98">
        <v>1060.9</v>
      </c>
      <c r="AH274" s="32">
        <v>1156.7</v>
      </c>
      <c r="AI274" s="32">
        <v>432.8</v>
      </c>
      <c r="AJ274" s="32">
        <v>433.1</v>
      </c>
      <c r="AL274" s="99">
        <v>0.907865500198473</v>
      </c>
      <c r="AM274" s="32">
        <v>204.37509426246618</v>
      </c>
      <c r="AN274" s="32">
        <v>0.4339129167660756</v>
      </c>
      <c r="AO274" s="101">
        <v>0.0004814991191358538</v>
      </c>
      <c r="AQ274" s="107">
        <v>0.8451650000000004</v>
      </c>
      <c r="AR274" s="32">
        <v>253.33332559999988</v>
      </c>
      <c r="AS274" s="32">
        <v>0.3599042390828171</v>
      </c>
      <c r="AT274" s="101">
        <v>0.0008233669755762394</v>
      </c>
      <c r="AW274" s="149">
        <f t="shared" si="85"/>
        <v>0.011534403912553653</v>
      </c>
      <c r="AX274" s="149">
        <f t="shared" si="86"/>
        <v>0.008603929227967473</v>
      </c>
      <c r="AY274" s="149">
        <f t="shared" si="87"/>
        <v>0.000719887541000238</v>
      </c>
      <c r="AZ274" s="214">
        <f t="shared" si="88"/>
        <v>0.00013194080333444875</v>
      </c>
      <c r="BA274" s="214">
        <f t="shared" si="89"/>
        <v>0</v>
      </c>
      <c r="BB274" s="214">
        <f t="shared" si="90"/>
        <v>0.005215133858114264</v>
      </c>
      <c r="BC274" s="214">
        <f t="shared" si="91"/>
        <v>0.00043285842497441953</v>
      </c>
      <c r="BD274" s="214">
        <f t="shared" si="92"/>
        <v>0</v>
      </c>
      <c r="BE274" s="214">
        <f t="shared" si="93"/>
        <v>0.00013194080333444875</v>
      </c>
      <c r="BF274" s="149">
        <f t="shared" si="94"/>
        <v>0.02677009457127894</v>
      </c>
      <c r="BH274" s="214">
        <f t="shared" si="95"/>
        <v>0.011534403912553653</v>
      </c>
      <c r="BI274" s="217">
        <f t="shared" si="96"/>
        <v>0.015773870251273702</v>
      </c>
      <c r="BJ274" s="217">
        <f t="shared" si="97"/>
        <v>0.001919700109333968</v>
      </c>
      <c r="BK274" s="212">
        <f t="shared" si="98"/>
        <v>0.00013194080333444875</v>
      </c>
      <c r="BL274" s="217">
        <f t="shared" si="99"/>
        <v>0</v>
      </c>
      <c r="BM274" s="217">
        <f t="shared" si="100"/>
        <v>0.005215133858114264</v>
      </c>
      <c r="BN274" s="217">
        <f t="shared" si="101"/>
        <v>0.0011542891332651187</v>
      </c>
      <c r="BO274" s="217">
        <f t="shared" si="102"/>
        <v>0</v>
      </c>
      <c r="BP274" s="212">
        <f t="shared" si="103"/>
        <v>0.00013194080333444875</v>
      </c>
      <c r="BQ274" s="214">
        <f t="shared" si="104"/>
        <v>0.03586127887120961</v>
      </c>
      <c r="BR274" s="240"/>
    </row>
    <row r="275" spans="1:70" ht="15">
      <c r="A275" s="32">
        <v>1033</v>
      </c>
      <c r="B275" s="32" t="s">
        <v>546</v>
      </c>
      <c r="C275" s="32" t="s">
        <v>529</v>
      </c>
      <c r="D275" s="48">
        <v>9</v>
      </c>
      <c r="E275" s="48">
        <v>1</v>
      </c>
      <c r="F275" s="32" t="s">
        <v>640</v>
      </c>
      <c r="H275" s="49">
        <v>0.000848</v>
      </c>
      <c r="I275" s="50">
        <v>0.00025496456663392</v>
      </c>
      <c r="J275" s="90">
        <v>0.30066576254</v>
      </c>
      <c r="K275" s="32">
        <v>98</v>
      </c>
      <c r="L275" s="32">
        <v>0</v>
      </c>
      <c r="M275" s="32">
        <v>830.1</v>
      </c>
      <c r="N275" s="32">
        <v>1</v>
      </c>
      <c r="O275" s="32">
        <f t="shared" si="84"/>
        <v>0.00025496456663392</v>
      </c>
      <c r="P275" s="32">
        <v>43.9</v>
      </c>
      <c r="Q275" s="32">
        <v>0</v>
      </c>
      <c r="R275" s="32">
        <v>0</v>
      </c>
      <c r="S275" s="32">
        <v>42.2</v>
      </c>
      <c r="T275" s="32">
        <v>0</v>
      </c>
      <c r="U275" s="32">
        <v>202.7</v>
      </c>
      <c r="V275" s="32">
        <v>0</v>
      </c>
      <c r="W275" s="32">
        <v>0</v>
      </c>
      <c r="X275" s="32">
        <v>0</v>
      </c>
      <c r="Y275" s="32">
        <v>0</v>
      </c>
      <c r="Z275" s="32">
        <v>39.7</v>
      </c>
      <c r="AA275" s="32">
        <v>4.1</v>
      </c>
      <c r="AB275" s="32">
        <v>0</v>
      </c>
      <c r="AC275" s="32">
        <v>0</v>
      </c>
      <c r="AD275" s="32">
        <v>0</v>
      </c>
      <c r="AE275" s="32">
        <v>916.2</v>
      </c>
      <c r="AF275" s="32">
        <v>916.2</v>
      </c>
      <c r="AG275" s="98">
        <v>713.5</v>
      </c>
      <c r="AH275" s="32">
        <v>916.2</v>
      </c>
      <c r="AI275" s="32">
        <v>916.2</v>
      </c>
      <c r="AJ275" s="32">
        <v>916.2</v>
      </c>
      <c r="AL275" s="99">
        <v>0.8451015060776478</v>
      </c>
      <c r="AM275" s="32">
        <v>148.3633431849301</v>
      </c>
      <c r="AN275" s="32">
        <v>0.3149932295559664</v>
      </c>
      <c r="AO275" s="101">
        <v>0.0002703511225656912</v>
      </c>
      <c r="AQ275" s="107">
        <v>0.7442230000000001</v>
      </c>
      <c r="AR275" s="32">
        <v>162.00821729999993</v>
      </c>
      <c r="AS275" s="32">
        <v>0.23016097086486198</v>
      </c>
      <c r="AT275" s="101">
        <v>0.0008718590181736723</v>
      </c>
      <c r="AW275" s="149">
        <f t="shared" si="85"/>
        <v>0</v>
      </c>
      <c r="AX275" s="149">
        <f t="shared" si="86"/>
        <v>0.009651061556384455</v>
      </c>
      <c r="AY275" s="149">
        <f t="shared" si="87"/>
        <v>0.0005103982680704464</v>
      </c>
      <c r="AZ275" s="214">
        <f t="shared" si="88"/>
        <v>0</v>
      </c>
      <c r="BA275" s="214">
        <f t="shared" si="89"/>
        <v>0</v>
      </c>
      <c r="BB275" s="214">
        <f t="shared" si="90"/>
        <v>0</v>
      </c>
      <c r="BC275" s="214">
        <f t="shared" si="91"/>
        <v>0.0004615674542687181</v>
      </c>
      <c r="BD275" s="214">
        <f t="shared" si="92"/>
        <v>0</v>
      </c>
      <c r="BE275" s="214">
        <f t="shared" si="93"/>
        <v>0</v>
      </c>
      <c r="BF275" s="149">
        <f t="shared" si="94"/>
        <v>0.010623027278723619</v>
      </c>
      <c r="BH275" s="214">
        <f t="shared" si="95"/>
        <v>0</v>
      </c>
      <c r="BI275" s="217">
        <f t="shared" si="96"/>
        <v>0.017693612853371503</v>
      </c>
      <c r="BJ275" s="217">
        <f t="shared" si="97"/>
        <v>0.0013610620481878573</v>
      </c>
      <c r="BK275" s="212">
        <f t="shared" si="98"/>
        <v>0</v>
      </c>
      <c r="BL275" s="217">
        <f t="shared" si="99"/>
        <v>0</v>
      </c>
      <c r="BM275" s="217">
        <f t="shared" si="100"/>
        <v>0</v>
      </c>
      <c r="BN275" s="217">
        <f t="shared" si="101"/>
        <v>0.0012308465447165816</v>
      </c>
      <c r="BO275" s="217">
        <f t="shared" si="102"/>
        <v>0</v>
      </c>
      <c r="BP275" s="212">
        <f t="shared" si="103"/>
        <v>0</v>
      </c>
      <c r="BQ275" s="214">
        <f t="shared" si="104"/>
        <v>0.02028552144627594</v>
      </c>
      <c r="BR275" s="240"/>
    </row>
    <row r="276" spans="1:70" ht="15">
      <c r="A276" s="32">
        <v>1060</v>
      </c>
      <c r="B276" s="32" t="s">
        <v>546</v>
      </c>
      <c r="C276" s="32" t="s">
        <v>529</v>
      </c>
      <c r="D276" s="48">
        <v>9</v>
      </c>
      <c r="E276" s="48">
        <v>1</v>
      </c>
      <c r="F276" s="32" t="s">
        <v>640</v>
      </c>
      <c r="H276" s="49">
        <v>0.000848</v>
      </c>
      <c r="I276" s="50">
        <v>0.00092650171611712</v>
      </c>
      <c r="J276" s="90">
        <v>1.09257277844</v>
      </c>
      <c r="K276" s="32">
        <v>98</v>
      </c>
      <c r="L276" s="32">
        <v>75</v>
      </c>
      <c r="M276" s="32">
        <v>0</v>
      </c>
      <c r="N276" s="32">
        <v>0</v>
      </c>
      <c r="O276" s="32">
        <f t="shared" si="84"/>
        <v>0</v>
      </c>
      <c r="P276" s="32">
        <v>56.3</v>
      </c>
      <c r="Q276" s="32">
        <v>75</v>
      </c>
      <c r="R276" s="32">
        <v>0</v>
      </c>
      <c r="S276" s="32">
        <v>298.5</v>
      </c>
      <c r="T276" s="32">
        <v>0</v>
      </c>
      <c r="U276" s="32">
        <v>95.1</v>
      </c>
      <c r="V276" s="32">
        <v>0</v>
      </c>
      <c r="W276" s="32">
        <v>0</v>
      </c>
      <c r="X276" s="32">
        <v>0</v>
      </c>
      <c r="Y276" s="32">
        <v>0</v>
      </c>
      <c r="Z276" s="32">
        <v>37.1</v>
      </c>
      <c r="AA276" s="32">
        <v>19.1</v>
      </c>
      <c r="AB276" s="32">
        <v>0</v>
      </c>
      <c r="AC276" s="32">
        <v>75</v>
      </c>
      <c r="AD276" s="32">
        <v>0.4</v>
      </c>
      <c r="AE276" s="32">
        <v>505</v>
      </c>
      <c r="AF276" s="32">
        <v>429.9</v>
      </c>
      <c r="AG276" s="98">
        <v>409.8</v>
      </c>
      <c r="AH276" s="32">
        <v>504.9</v>
      </c>
      <c r="AI276" s="32">
        <v>429.8</v>
      </c>
      <c r="AJ276" s="32">
        <v>430</v>
      </c>
      <c r="AL276" s="99">
        <v>0.767041001260018</v>
      </c>
      <c r="AM276" s="32">
        <v>103.72494054746254</v>
      </c>
      <c r="AN276" s="32">
        <v>0.22022052959416283</v>
      </c>
      <c r="AO276" s="101">
        <v>0.0010131486650698635</v>
      </c>
      <c r="AQ276" s="177">
        <v>0.6072089999999999</v>
      </c>
      <c r="AR276" s="32">
        <v>82.456514</v>
      </c>
      <c r="AS276" s="32">
        <v>0.11714388092567507</v>
      </c>
      <c r="AT276" s="101">
        <v>0.0008308499948913762</v>
      </c>
      <c r="AW276" s="149">
        <f t="shared" si="85"/>
        <v>0.0031686358691205506</v>
      </c>
      <c r="AX276" s="149">
        <f t="shared" si="86"/>
        <v>0</v>
      </c>
      <c r="AY276" s="149">
        <f t="shared" si="87"/>
        <v>0.0023785893257531597</v>
      </c>
      <c r="AZ276" s="214">
        <f t="shared" si="88"/>
        <v>0.0031686358691205506</v>
      </c>
      <c r="BA276" s="214">
        <f t="shared" si="89"/>
        <v>0</v>
      </c>
      <c r="BB276" s="214">
        <f t="shared" si="90"/>
        <v>0</v>
      </c>
      <c r="BC276" s="214">
        <f t="shared" si="91"/>
        <v>0.001567418543258299</v>
      </c>
      <c r="BD276" s="214">
        <f t="shared" si="92"/>
        <v>0</v>
      </c>
      <c r="BE276" s="214">
        <f t="shared" si="93"/>
        <v>0.0031686358691205506</v>
      </c>
      <c r="BF276" s="149">
        <f t="shared" si="94"/>
        <v>0.013451915476373111</v>
      </c>
      <c r="BH276" s="214">
        <f t="shared" si="95"/>
        <v>0.0031686358691205506</v>
      </c>
      <c r="BI276" s="217">
        <f t="shared" si="96"/>
        <v>0</v>
      </c>
      <c r="BJ276" s="217">
        <f t="shared" si="97"/>
        <v>0.006342904868675093</v>
      </c>
      <c r="BK276" s="212">
        <f t="shared" si="98"/>
        <v>0.0031686358691205506</v>
      </c>
      <c r="BL276" s="217">
        <f t="shared" si="99"/>
        <v>0</v>
      </c>
      <c r="BM276" s="217">
        <f t="shared" si="100"/>
        <v>0</v>
      </c>
      <c r="BN276" s="217">
        <f t="shared" si="101"/>
        <v>0.004179782782022131</v>
      </c>
      <c r="BO276" s="217">
        <f t="shared" si="102"/>
        <v>0</v>
      </c>
      <c r="BP276" s="212">
        <f t="shared" si="103"/>
        <v>0.0031686358691205506</v>
      </c>
      <c r="BQ276" s="214">
        <f t="shared" si="104"/>
        <v>0.020028595258058876</v>
      </c>
      <c r="BR276" s="240"/>
    </row>
    <row r="277" spans="1:70" ht="15">
      <c r="A277" s="32">
        <v>1069</v>
      </c>
      <c r="B277" s="32" t="s">
        <v>546</v>
      </c>
      <c r="C277" s="32" t="s">
        <v>529</v>
      </c>
      <c r="D277" s="48">
        <v>9</v>
      </c>
      <c r="E277" s="48">
        <v>1</v>
      </c>
      <c r="F277" s="32" t="s">
        <v>640</v>
      </c>
      <c r="H277" s="49">
        <v>0.000848</v>
      </c>
      <c r="I277" s="50">
        <v>0.00025496456663392</v>
      </c>
      <c r="J277" s="90">
        <v>0.30066576254</v>
      </c>
      <c r="K277" s="32">
        <v>98</v>
      </c>
      <c r="L277" s="32">
        <v>0</v>
      </c>
      <c r="M277" s="32">
        <v>2350.2</v>
      </c>
      <c r="N277" s="32">
        <v>1</v>
      </c>
      <c r="O277" s="32">
        <f t="shared" si="84"/>
        <v>0.00025496456663392</v>
      </c>
      <c r="P277" s="32">
        <v>167.7</v>
      </c>
      <c r="Q277" s="32">
        <v>0.3</v>
      </c>
      <c r="R277" s="32">
        <v>0</v>
      </c>
      <c r="S277" s="32">
        <v>37.9</v>
      </c>
      <c r="T277" s="32">
        <v>2.5</v>
      </c>
      <c r="U277" s="32">
        <v>566.2</v>
      </c>
      <c r="V277" s="32">
        <v>0</v>
      </c>
      <c r="W277" s="32">
        <v>0</v>
      </c>
      <c r="X277" s="32">
        <v>0</v>
      </c>
      <c r="Y277" s="32">
        <v>0</v>
      </c>
      <c r="Z277" s="32">
        <v>118.1</v>
      </c>
      <c r="AA277" s="32">
        <v>49.6</v>
      </c>
      <c r="AB277" s="32">
        <v>0</v>
      </c>
      <c r="AC277" s="32">
        <v>0.2</v>
      </c>
      <c r="AD277" s="32">
        <v>2.5</v>
      </c>
      <c r="AE277" s="32">
        <v>2558.9</v>
      </c>
      <c r="AF277" s="32">
        <v>2558.9</v>
      </c>
      <c r="AG277" s="98">
        <v>1992.7</v>
      </c>
      <c r="AH277" s="32">
        <v>2558.9</v>
      </c>
      <c r="AI277" s="32">
        <v>2558.6</v>
      </c>
      <c r="AJ277" s="32">
        <v>2558.9</v>
      </c>
      <c r="AL277" s="99">
        <v>0.964810237512028</v>
      </c>
      <c r="AM277" s="32">
        <v>289.85547336122994</v>
      </c>
      <c r="AN277" s="32">
        <v>0.6153980471087227</v>
      </c>
      <c r="AO277" s="101">
        <v>0.00017838547601714747</v>
      </c>
      <c r="AQ277" s="107">
        <v>0.9404180000000002</v>
      </c>
      <c r="AR277" s="32">
        <v>396.95870499999995</v>
      </c>
      <c r="AS277" s="32">
        <v>0.5639491777560494</v>
      </c>
      <c r="AT277" s="101">
        <v>0.0006398077864296857</v>
      </c>
      <c r="AW277" s="149">
        <f t="shared" si="85"/>
        <v>0</v>
      </c>
      <c r="AX277" s="149">
        <f t="shared" si="86"/>
        <v>0.027324328237338567</v>
      </c>
      <c r="AY277" s="149">
        <f t="shared" si="87"/>
        <v>0.0019497446367975823</v>
      </c>
      <c r="AZ277" s="214">
        <f t="shared" si="88"/>
        <v>3.4879152715520255E-06</v>
      </c>
      <c r="BA277" s="214">
        <f t="shared" si="89"/>
        <v>0</v>
      </c>
      <c r="BB277" s="214">
        <f t="shared" si="90"/>
        <v>0</v>
      </c>
      <c r="BC277" s="214">
        <f t="shared" si="91"/>
        <v>0.0013730759785676476</v>
      </c>
      <c r="BD277" s="214">
        <f t="shared" si="92"/>
        <v>0</v>
      </c>
      <c r="BE277" s="214">
        <f t="shared" si="93"/>
        <v>2.3252768477013505E-06</v>
      </c>
      <c r="BF277" s="149">
        <f t="shared" si="94"/>
        <v>0.030652962044823054</v>
      </c>
      <c r="BH277" s="214">
        <f t="shared" si="95"/>
        <v>0</v>
      </c>
      <c r="BI277" s="217">
        <f t="shared" si="96"/>
        <v>0.05009460176845404</v>
      </c>
      <c r="BJ277" s="217">
        <f t="shared" si="97"/>
        <v>0.00519931903146022</v>
      </c>
      <c r="BK277" s="212">
        <f t="shared" si="98"/>
        <v>3.4879152715520255E-06</v>
      </c>
      <c r="BL277" s="217">
        <f t="shared" si="99"/>
        <v>0</v>
      </c>
      <c r="BM277" s="217">
        <f t="shared" si="100"/>
        <v>0</v>
      </c>
      <c r="BN277" s="217">
        <f t="shared" si="101"/>
        <v>0.00366153594284706</v>
      </c>
      <c r="BO277" s="217">
        <f t="shared" si="102"/>
        <v>0</v>
      </c>
      <c r="BP277" s="212">
        <f t="shared" si="103"/>
        <v>2.3252768477013505E-06</v>
      </c>
      <c r="BQ277" s="214">
        <f t="shared" si="104"/>
        <v>0.058961269934880566</v>
      </c>
      <c r="BR277" s="240"/>
    </row>
    <row r="278" spans="1:70" ht="15">
      <c r="A278" s="32">
        <v>71003</v>
      </c>
      <c r="B278" s="32" t="s">
        <v>294</v>
      </c>
      <c r="C278" s="32" t="s">
        <v>530</v>
      </c>
      <c r="D278" s="48">
        <v>9</v>
      </c>
      <c r="E278" s="48">
        <v>1</v>
      </c>
      <c r="F278" s="32" t="s">
        <v>640</v>
      </c>
      <c r="H278" s="49">
        <v>0.001337</v>
      </c>
      <c r="I278" s="50">
        <v>0.00040199012451598006</v>
      </c>
      <c r="J278" s="90">
        <v>0.30066576254000005</v>
      </c>
      <c r="K278" s="32">
        <v>98</v>
      </c>
      <c r="L278" s="32">
        <v>0</v>
      </c>
      <c r="M278" s="32">
        <v>7.3</v>
      </c>
      <c r="N278" s="32">
        <v>1</v>
      </c>
      <c r="O278" s="32">
        <f t="shared" si="84"/>
        <v>0.00040199012451598006</v>
      </c>
      <c r="P278" s="32">
        <v>7</v>
      </c>
      <c r="Q278" s="32">
        <v>0</v>
      </c>
      <c r="R278" s="32">
        <v>0</v>
      </c>
      <c r="S278" s="32">
        <v>10.7</v>
      </c>
      <c r="T278" s="32">
        <v>0</v>
      </c>
      <c r="U278" s="32">
        <v>10.8</v>
      </c>
      <c r="V278" s="32">
        <v>0</v>
      </c>
      <c r="W278" s="32">
        <v>0</v>
      </c>
      <c r="X278" s="32">
        <v>0</v>
      </c>
      <c r="Y278" s="32">
        <v>0</v>
      </c>
      <c r="Z278" s="32">
        <v>5.3</v>
      </c>
      <c r="AA278" s="32">
        <v>1.6</v>
      </c>
      <c r="AB278" s="32">
        <v>0</v>
      </c>
      <c r="AC278" s="32">
        <v>0</v>
      </c>
      <c r="AD278" s="32">
        <v>2.1</v>
      </c>
      <c r="AE278" s="32">
        <v>25.2</v>
      </c>
      <c r="AF278" s="32">
        <v>25.2</v>
      </c>
      <c r="AG278" s="98">
        <v>14.3</v>
      </c>
      <c r="AH278" s="32">
        <v>25.2</v>
      </c>
      <c r="AI278" s="32">
        <v>25</v>
      </c>
      <c r="AJ278" s="32">
        <v>25.2</v>
      </c>
      <c r="AL278" s="99">
        <v>0.08040655232778451</v>
      </c>
      <c r="AM278" s="32">
        <v>-0.31590843478849456</v>
      </c>
      <c r="AN278" s="32">
        <v>-0.0006707116190686237</v>
      </c>
      <c r="AO278" s="101">
        <v>6.502782895529803E-05</v>
      </c>
      <c r="AQ278" s="107">
        <v>0.07829000000000001</v>
      </c>
      <c r="AR278" s="32">
        <v>-0.23853409999999997</v>
      </c>
      <c r="AS278" s="32">
        <v>-0.0003388793541176512</v>
      </c>
      <c r="AT278" s="101">
        <v>0.00020850237001513353</v>
      </c>
      <c r="AW278" s="149">
        <f t="shared" si="85"/>
        <v>0</v>
      </c>
      <c r="AX278" s="149">
        <f t="shared" si="86"/>
        <v>0.00013381447264887943</v>
      </c>
      <c r="AY278" s="149">
        <f t="shared" si="87"/>
        <v>0.00012831524774550084</v>
      </c>
      <c r="AZ278" s="214">
        <f t="shared" si="88"/>
        <v>0</v>
      </c>
      <c r="BA278" s="214">
        <f t="shared" si="89"/>
        <v>0</v>
      </c>
      <c r="BB278" s="214">
        <f t="shared" si="90"/>
        <v>0</v>
      </c>
      <c r="BC278" s="214">
        <f t="shared" si="91"/>
        <v>9.715297329302206E-05</v>
      </c>
      <c r="BD278" s="214">
        <f t="shared" si="92"/>
        <v>0</v>
      </c>
      <c r="BE278" s="214">
        <f t="shared" si="93"/>
        <v>0</v>
      </c>
      <c r="BF278" s="149">
        <f t="shared" si="94"/>
        <v>0.0003592826936874023</v>
      </c>
      <c r="BH278" s="214">
        <f t="shared" si="95"/>
        <v>0</v>
      </c>
      <c r="BI278" s="217">
        <f t="shared" si="96"/>
        <v>0.00024532653318961234</v>
      </c>
      <c r="BJ278" s="217">
        <f t="shared" si="97"/>
        <v>0.00034217399398800224</v>
      </c>
      <c r="BK278" s="212">
        <f t="shared" si="98"/>
        <v>0</v>
      </c>
      <c r="BL278" s="217">
        <f t="shared" si="99"/>
        <v>0</v>
      </c>
      <c r="BM278" s="217">
        <f t="shared" si="100"/>
        <v>0</v>
      </c>
      <c r="BN278" s="217">
        <f t="shared" si="101"/>
        <v>0.00025907459544805884</v>
      </c>
      <c r="BO278" s="217">
        <f t="shared" si="102"/>
        <v>0</v>
      </c>
      <c r="BP278" s="212">
        <f t="shared" si="103"/>
        <v>0</v>
      </c>
      <c r="BQ278" s="214">
        <f t="shared" si="104"/>
        <v>0.0008465751226256735</v>
      </c>
      <c r="BR278" s="240"/>
    </row>
    <row r="279" spans="1:70" ht="15">
      <c r="A279" s="32">
        <v>71013</v>
      </c>
      <c r="B279" s="32" t="s">
        <v>294</v>
      </c>
      <c r="C279" s="32" t="s">
        <v>530</v>
      </c>
      <c r="D279" s="48">
        <v>9</v>
      </c>
      <c r="E279" s="48">
        <v>1</v>
      </c>
      <c r="F279" s="32" t="s">
        <v>640</v>
      </c>
      <c r="H279" s="49">
        <v>0.001337</v>
      </c>
      <c r="I279" s="50">
        <v>0.0008003408435276801</v>
      </c>
      <c r="J279" s="90">
        <v>0.59860945664</v>
      </c>
      <c r="K279" s="32">
        <v>98</v>
      </c>
      <c r="L279" s="32">
        <v>0</v>
      </c>
      <c r="M279" s="32">
        <v>9.2</v>
      </c>
      <c r="N279" s="32">
        <v>1</v>
      </c>
      <c r="O279" s="32">
        <f t="shared" si="84"/>
        <v>0.0008003408435276801</v>
      </c>
      <c r="P279" s="32">
        <v>13.2</v>
      </c>
      <c r="Q279" s="32">
        <v>0</v>
      </c>
      <c r="R279" s="32">
        <v>0</v>
      </c>
      <c r="S279" s="32">
        <v>8</v>
      </c>
      <c r="T279" s="32">
        <v>0</v>
      </c>
      <c r="U279" s="32">
        <v>6.7</v>
      </c>
      <c r="V279" s="32">
        <v>1220.5</v>
      </c>
      <c r="W279" s="32">
        <v>1</v>
      </c>
      <c r="X279" s="32">
        <v>0</v>
      </c>
      <c r="Y279" s="32">
        <v>0</v>
      </c>
      <c r="Z279" s="32">
        <v>11.1</v>
      </c>
      <c r="AA279" s="32">
        <v>2</v>
      </c>
      <c r="AB279" s="32">
        <v>0</v>
      </c>
      <c r="AC279" s="32">
        <v>0</v>
      </c>
      <c r="AD279" s="32">
        <v>3</v>
      </c>
      <c r="AE279" s="32">
        <v>30.6</v>
      </c>
      <c r="AF279" s="32">
        <v>1251.2</v>
      </c>
      <c r="AG279" s="98">
        <v>1244.4</v>
      </c>
      <c r="AH279" s="32">
        <v>1251.2</v>
      </c>
      <c r="AI279" s="32">
        <v>30.4</v>
      </c>
      <c r="AJ279" s="32">
        <v>30.6</v>
      </c>
      <c r="AL279" s="99">
        <v>0.9238183195201822</v>
      </c>
      <c r="AM279" s="32">
        <v>222.7324934445474</v>
      </c>
      <c r="AN279" s="32">
        <v>0.47288788410288046</v>
      </c>
      <c r="AO279" s="101">
        <v>0.0007228478727667708</v>
      </c>
      <c r="AQ279" s="107">
        <v>0.8704850000000003</v>
      </c>
      <c r="AR279" s="32">
        <v>282.46839709999983</v>
      </c>
      <c r="AS279" s="32">
        <v>0.40129569721015224</v>
      </c>
      <c r="AT279" s="101">
        <v>0.001255984847659611</v>
      </c>
      <c r="AW279" s="149">
        <f t="shared" si="85"/>
        <v>0</v>
      </c>
      <c r="AX279" s="149">
        <f t="shared" si="86"/>
        <v>0.00033575899067673235</v>
      </c>
      <c r="AY279" s="149">
        <f t="shared" si="87"/>
        <v>0.0004817411605361812</v>
      </c>
      <c r="AZ279" s="214">
        <f t="shared" si="88"/>
        <v>0</v>
      </c>
      <c r="BA279" s="214">
        <f t="shared" si="89"/>
        <v>0</v>
      </c>
      <c r="BB279" s="214">
        <f t="shared" si="90"/>
        <v>0.04454280957836433</v>
      </c>
      <c r="BC279" s="214">
        <f t="shared" si="91"/>
        <v>0.00040510052135997053</v>
      </c>
      <c r="BD279" s="214">
        <f t="shared" si="92"/>
        <v>0</v>
      </c>
      <c r="BE279" s="214">
        <f t="shared" si="93"/>
        <v>0</v>
      </c>
      <c r="BF279" s="149">
        <f t="shared" si="94"/>
        <v>0.045765410250937215</v>
      </c>
      <c r="BH279" s="214">
        <f t="shared" si="95"/>
        <v>0</v>
      </c>
      <c r="BI279" s="217">
        <f t="shared" si="96"/>
        <v>0.0006155581495740093</v>
      </c>
      <c r="BJ279" s="217">
        <f t="shared" si="97"/>
        <v>0.0012846430947631498</v>
      </c>
      <c r="BK279" s="212">
        <f t="shared" si="98"/>
        <v>0</v>
      </c>
      <c r="BL279" s="217">
        <f t="shared" si="99"/>
        <v>0</v>
      </c>
      <c r="BM279" s="217">
        <f t="shared" si="100"/>
        <v>0.04454280957836433</v>
      </c>
      <c r="BN279" s="217">
        <f t="shared" si="101"/>
        <v>0.0010802680569599215</v>
      </c>
      <c r="BO279" s="217">
        <f t="shared" si="102"/>
        <v>0</v>
      </c>
      <c r="BP279" s="212">
        <f t="shared" si="103"/>
        <v>0</v>
      </c>
      <c r="BQ279" s="214">
        <f t="shared" si="104"/>
        <v>0.04752327887966141</v>
      </c>
      <c r="BR279" s="240"/>
    </row>
    <row r="280" spans="1:70" ht="15">
      <c r="A280" s="32">
        <v>72001</v>
      </c>
      <c r="B280" s="32" t="s">
        <v>531</v>
      </c>
      <c r="C280" s="32" t="s">
        <v>530</v>
      </c>
      <c r="D280" s="48">
        <v>9</v>
      </c>
      <c r="E280" s="48">
        <v>1</v>
      </c>
      <c r="F280" s="32" t="s">
        <v>640</v>
      </c>
      <c r="H280" s="49">
        <v>0.00463</v>
      </c>
      <c r="I280" s="50">
        <v>0.0013920824805602</v>
      </c>
      <c r="J280" s="90">
        <v>0.30066576254</v>
      </c>
      <c r="K280" s="32">
        <v>98</v>
      </c>
      <c r="L280" s="32">
        <v>9.3</v>
      </c>
      <c r="M280" s="32">
        <v>459.6</v>
      </c>
      <c r="N280" s="32">
        <v>1</v>
      </c>
      <c r="O280" s="32">
        <f t="shared" si="84"/>
        <v>0.0013920824805602</v>
      </c>
      <c r="P280" s="32">
        <v>80.8</v>
      </c>
      <c r="Q280" s="32">
        <v>35.3</v>
      </c>
      <c r="R280" s="32">
        <v>0</v>
      </c>
      <c r="S280" s="32">
        <v>73.6</v>
      </c>
      <c r="T280" s="32">
        <v>5.5</v>
      </c>
      <c r="U280" s="32">
        <v>17.6</v>
      </c>
      <c r="V280" s="32">
        <v>0</v>
      </c>
      <c r="W280" s="32">
        <v>0</v>
      </c>
      <c r="X280" s="32">
        <v>9.3</v>
      </c>
      <c r="Y280" s="32">
        <v>0</v>
      </c>
      <c r="Z280" s="32">
        <v>39.6</v>
      </c>
      <c r="AA280" s="32">
        <v>41.1</v>
      </c>
      <c r="AB280" s="32">
        <v>0</v>
      </c>
      <c r="AC280" s="32">
        <v>35.3</v>
      </c>
      <c r="AD280" s="32">
        <v>0</v>
      </c>
      <c r="AE280" s="32">
        <v>664.8</v>
      </c>
      <c r="AF280" s="32">
        <v>655.2</v>
      </c>
      <c r="AG280" s="98">
        <v>647</v>
      </c>
      <c r="AH280" s="32">
        <v>664.5</v>
      </c>
      <c r="AI280" s="32">
        <v>654.8</v>
      </c>
      <c r="AJ280" s="32">
        <v>655.5</v>
      </c>
      <c r="AL280" s="99">
        <v>0.8248620744142985</v>
      </c>
      <c r="AM280" s="32">
        <v>134.5970305730347</v>
      </c>
      <c r="AN280" s="32">
        <v>0.28576569143495684</v>
      </c>
      <c r="AO280" s="101">
        <v>0.001501657371265902</v>
      </c>
      <c r="AQ280" s="177">
        <v>0.7069580000000001</v>
      </c>
      <c r="AR280" s="32">
        <v>136.60648979999996</v>
      </c>
      <c r="AS280" s="32">
        <v>0.1940733799976754</v>
      </c>
      <c r="AT280" s="101">
        <v>0.004747578976199107</v>
      </c>
      <c r="AW280" s="149">
        <f t="shared" si="85"/>
        <v>0.0005903543383559695</v>
      </c>
      <c r="AX280" s="149">
        <f t="shared" si="86"/>
        <v>0.02917493052778533</v>
      </c>
      <c r="AY280" s="149">
        <f t="shared" si="87"/>
        <v>0.005129100057974445</v>
      </c>
      <c r="AZ280" s="214">
        <f t="shared" si="88"/>
        <v>0.0022408073273081424</v>
      </c>
      <c r="BA280" s="214">
        <f t="shared" si="89"/>
        <v>0</v>
      </c>
      <c r="BB280" s="214">
        <f t="shared" si="90"/>
        <v>0</v>
      </c>
      <c r="BC280" s="214">
        <f t="shared" si="91"/>
        <v>0.0025137668600963867</v>
      </c>
      <c r="BD280" s="214">
        <f t="shared" si="92"/>
        <v>0</v>
      </c>
      <c r="BE280" s="214">
        <f t="shared" si="93"/>
        <v>0.0022408073273081424</v>
      </c>
      <c r="BF280" s="149">
        <f t="shared" si="94"/>
        <v>0.04188976643882841</v>
      </c>
      <c r="BH280" s="214">
        <f t="shared" si="95"/>
        <v>0.0005903543383559695</v>
      </c>
      <c r="BI280" s="217">
        <f t="shared" si="96"/>
        <v>0.05348737263427311</v>
      </c>
      <c r="BJ280" s="217">
        <f t="shared" si="97"/>
        <v>0.01367760015459852</v>
      </c>
      <c r="BK280" s="212">
        <f t="shared" si="98"/>
        <v>0.0022408073273081424</v>
      </c>
      <c r="BL280" s="217">
        <f t="shared" si="99"/>
        <v>0</v>
      </c>
      <c r="BM280" s="217">
        <f t="shared" si="100"/>
        <v>0</v>
      </c>
      <c r="BN280" s="217">
        <f t="shared" si="101"/>
        <v>0.006703378293590364</v>
      </c>
      <c r="BO280" s="217">
        <f t="shared" si="102"/>
        <v>0</v>
      </c>
      <c r="BP280" s="212">
        <f t="shared" si="103"/>
        <v>0.0022408073273081424</v>
      </c>
      <c r="BQ280" s="214">
        <f t="shared" si="104"/>
        <v>0.07894032007543424</v>
      </c>
      <c r="BR280" s="240"/>
    </row>
    <row r="281" spans="1:70" ht="15">
      <c r="A281" s="32">
        <v>72002</v>
      </c>
      <c r="B281" s="32" t="s">
        <v>531</v>
      </c>
      <c r="C281" s="32" t="s">
        <v>530</v>
      </c>
      <c r="D281" s="48">
        <v>9</v>
      </c>
      <c r="E281" s="48">
        <v>1</v>
      </c>
      <c r="F281" s="32" t="s">
        <v>640</v>
      </c>
      <c r="H281" s="49">
        <v>0.002123</v>
      </c>
      <c r="I281" s="50">
        <v>0.00127084787644672</v>
      </c>
      <c r="J281" s="90">
        <v>0.59860945664</v>
      </c>
      <c r="K281" s="32">
        <v>98</v>
      </c>
      <c r="L281" s="32">
        <v>40.3</v>
      </c>
      <c r="M281" s="32">
        <v>421.5</v>
      </c>
      <c r="N281" s="32">
        <v>1</v>
      </c>
      <c r="O281" s="32">
        <f t="shared" si="84"/>
        <v>0.00127084787644672</v>
      </c>
      <c r="P281" s="32">
        <v>228.1</v>
      </c>
      <c r="Q281" s="32">
        <v>51.3</v>
      </c>
      <c r="R281" s="32">
        <v>0</v>
      </c>
      <c r="S281" s="32">
        <v>69.3</v>
      </c>
      <c r="T281" s="32">
        <v>70.8</v>
      </c>
      <c r="U281" s="32">
        <v>122.5</v>
      </c>
      <c r="V281" s="32">
        <v>1101.7</v>
      </c>
      <c r="W281" s="32">
        <v>1</v>
      </c>
      <c r="X281" s="32">
        <v>33.5</v>
      </c>
      <c r="Y281" s="32">
        <v>0</v>
      </c>
      <c r="Z281" s="32">
        <v>141.7</v>
      </c>
      <c r="AA281" s="32">
        <v>86.1</v>
      </c>
      <c r="AB281" s="32">
        <v>0</v>
      </c>
      <c r="AC281" s="32">
        <v>51.3</v>
      </c>
      <c r="AD281" s="32">
        <v>2.7</v>
      </c>
      <c r="AE281" s="32">
        <v>881.6</v>
      </c>
      <c r="AF281" s="32">
        <v>1943.1</v>
      </c>
      <c r="AG281" s="98">
        <v>1860.8</v>
      </c>
      <c r="AH281" s="32">
        <v>1983.4</v>
      </c>
      <c r="AI281" s="32">
        <v>841</v>
      </c>
      <c r="AJ281" s="32">
        <v>841.3</v>
      </c>
      <c r="AL281" s="99">
        <v>0.9623402387574389</v>
      </c>
      <c r="AM281" s="32">
        <v>285.0182613050289</v>
      </c>
      <c r="AN281" s="32">
        <v>0.6051280638708106</v>
      </c>
      <c r="AO281" s="101">
        <v>0.0009126902123071418</v>
      </c>
      <c r="AQ281" s="107">
        <v>0.9357920000000003</v>
      </c>
      <c r="AR281" s="32">
        <v>387.88791899999995</v>
      </c>
      <c r="AS281" s="32">
        <v>0.5510625418368268</v>
      </c>
      <c r="AT281" s="101">
        <v>0.0016409691579519362</v>
      </c>
      <c r="AW281" s="149">
        <f t="shared" si="85"/>
        <v>0.002335411725588608</v>
      </c>
      <c r="AX281" s="149">
        <f t="shared" si="86"/>
        <v>0.024426204524456534</v>
      </c>
      <c r="AY281" s="149">
        <f t="shared" si="87"/>
        <v>0.013218546268157855</v>
      </c>
      <c r="AZ281" s="214">
        <f t="shared" si="88"/>
        <v>0.0029728690204142826</v>
      </c>
      <c r="BA281" s="214">
        <f t="shared" si="89"/>
        <v>0</v>
      </c>
      <c r="BB281" s="214">
        <f t="shared" si="90"/>
        <v>0.06384424560994961</v>
      </c>
      <c r="BC281" s="214">
        <f t="shared" si="91"/>
        <v>0.008211608970618008</v>
      </c>
      <c r="BD281" s="214">
        <f t="shared" si="92"/>
        <v>0</v>
      </c>
      <c r="BE281" s="214">
        <f t="shared" si="93"/>
        <v>0.0029728690204142826</v>
      </c>
      <c r="BF281" s="149">
        <f t="shared" si="94"/>
        <v>0.11798175513959919</v>
      </c>
      <c r="BH281" s="214">
        <f t="shared" si="95"/>
        <v>0.002335411725588608</v>
      </c>
      <c r="BI281" s="217">
        <f t="shared" si="96"/>
        <v>0.044781374961503646</v>
      </c>
      <c r="BJ281" s="217">
        <f t="shared" si="97"/>
        <v>0.03524945671508761</v>
      </c>
      <c r="BK281" s="212">
        <f t="shared" si="98"/>
        <v>0.0029728690204142826</v>
      </c>
      <c r="BL281" s="217">
        <f t="shared" si="99"/>
        <v>0</v>
      </c>
      <c r="BM281" s="217">
        <f t="shared" si="100"/>
        <v>0.06384424560994961</v>
      </c>
      <c r="BN281" s="217">
        <f t="shared" si="101"/>
        <v>0.021897623921648023</v>
      </c>
      <c r="BO281" s="217">
        <f t="shared" si="102"/>
        <v>0</v>
      </c>
      <c r="BP281" s="212">
        <f t="shared" si="103"/>
        <v>0.0029728690204142826</v>
      </c>
      <c r="BQ281" s="214">
        <f t="shared" si="104"/>
        <v>0.17405385097460604</v>
      </c>
      <c r="BR281" s="240"/>
    </row>
    <row r="282" spans="1:70" ht="15">
      <c r="A282" s="32">
        <v>72021</v>
      </c>
      <c r="B282" s="32" t="s">
        <v>531</v>
      </c>
      <c r="C282" s="32" t="s">
        <v>530</v>
      </c>
      <c r="D282" s="48">
        <v>9</v>
      </c>
      <c r="E282" s="48">
        <v>1</v>
      </c>
      <c r="F282" s="32" t="s">
        <v>640</v>
      </c>
      <c r="H282" s="49">
        <v>0.002123</v>
      </c>
      <c r="I282" s="50">
        <v>0.00127084787644672</v>
      </c>
      <c r="J282" s="90">
        <v>0.59860945664</v>
      </c>
      <c r="K282" s="32">
        <v>98</v>
      </c>
      <c r="L282" s="32">
        <v>0</v>
      </c>
      <c r="M282" s="32">
        <v>227.1</v>
      </c>
      <c r="N282" s="32">
        <v>1</v>
      </c>
      <c r="O282" s="32">
        <f t="shared" si="84"/>
        <v>0.00127084787644672</v>
      </c>
      <c r="P282" s="32">
        <v>82.6</v>
      </c>
      <c r="Q282" s="32">
        <v>36.4</v>
      </c>
      <c r="R282" s="32">
        <v>0</v>
      </c>
      <c r="S282" s="32">
        <v>76.8</v>
      </c>
      <c r="T282" s="32">
        <v>1.5</v>
      </c>
      <c r="U282" s="32">
        <v>116.4</v>
      </c>
      <c r="V282" s="32">
        <v>359.9</v>
      </c>
      <c r="W282" s="32">
        <v>1</v>
      </c>
      <c r="X282" s="32">
        <v>0</v>
      </c>
      <c r="Y282" s="32">
        <v>0</v>
      </c>
      <c r="Z282" s="32">
        <v>64.7</v>
      </c>
      <c r="AA282" s="32">
        <v>17.7</v>
      </c>
      <c r="AB282" s="32">
        <v>0</v>
      </c>
      <c r="AC282" s="32">
        <v>36.4</v>
      </c>
      <c r="AD282" s="32">
        <v>0</v>
      </c>
      <c r="AE282" s="32">
        <v>424.8</v>
      </c>
      <c r="AF282" s="32">
        <v>784.8</v>
      </c>
      <c r="AG282" s="98">
        <v>668.4</v>
      </c>
      <c r="AH282" s="32">
        <v>784.8</v>
      </c>
      <c r="AI282" s="32">
        <v>424.4</v>
      </c>
      <c r="AJ282" s="32">
        <v>424.8</v>
      </c>
      <c r="AL282" s="99">
        <v>0.8295550815248904</v>
      </c>
      <c r="AM282" s="32">
        <v>137.66931243718412</v>
      </c>
      <c r="AN282" s="32">
        <v>0.292288515508073</v>
      </c>
      <c r="AO282" s="101">
        <v>0.0013662450079897448</v>
      </c>
      <c r="AQ282" s="107">
        <v>0.714991</v>
      </c>
      <c r="AR282" s="32">
        <v>141.86409399999997</v>
      </c>
      <c r="AS282" s="32">
        <v>0.20154272511647497</v>
      </c>
      <c r="AT282" s="101">
        <v>0.002179874120980185</v>
      </c>
      <c r="AW282" s="149">
        <f t="shared" si="85"/>
        <v>0</v>
      </c>
      <c r="AX282" s="149">
        <f t="shared" si="86"/>
        <v>0.013160595604991884</v>
      </c>
      <c r="AY282" s="149">
        <f t="shared" si="87"/>
        <v>0.004786724777509157</v>
      </c>
      <c r="AZ282" s="214">
        <f t="shared" si="88"/>
        <v>0.0021094041392413234</v>
      </c>
      <c r="BA282" s="214">
        <f t="shared" si="89"/>
        <v>0</v>
      </c>
      <c r="BB282" s="214">
        <f t="shared" si="90"/>
        <v>0.020856443673432756</v>
      </c>
      <c r="BC282" s="214">
        <f t="shared" si="91"/>
        <v>0.0037494079068382865</v>
      </c>
      <c r="BD282" s="214">
        <f t="shared" si="92"/>
        <v>0</v>
      </c>
      <c r="BE282" s="214">
        <f t="shared" si="93"/>
        <v>0.0021094041392413234</v>
      </c>
      <c r="BF282" s="149">
        <f t="shared" si="94"/>
        <v>0.04677198024125473</v>
      </c>
      <c r="BH282" s="214">
        <f t="shared" si="95"/>
        <v>0</v>
      </c>
      <c r="BI282" s="217">
        <f t="shared" si="96"/>
        <v>0.024127758609151787</v>
      </c>
      <c r="BJ282" s="217">
        <f t="shared" si="97"/>
        <v>0.012764599406691087</v>
      </c>
      <c r="BK282" s="212">
        <f t="shared" si="98"/>
        <v>0.0021094041392413234</v>
      </c>
      <c r="BL282" s="217">
        <f t="shared" si="99"/>
        <v>0</v>
      </c>
      <c r="BM282" s="217">
        <f t="shared" si="100"/>
        <v>0.020856443673432756</v>
      </c>
      <c r="BN282" s="217">
        <f t="shared" si="101"/>
        <v>0.009998421084902098</v>
      </c>
      <c r="BO282" s="217">
        <f t="shared" si="102"/>
        <v>0</v>
      </c>
      <c r="BP282" s="212">
        <f t="shared" si="103"/>
        <v>0.0021094041392413234</v>
      </c>
      <c r="BQ282" s="214">
        <f t="shared" si="104"/>
        <v>0.07196603105266038</v>
      </c>
      <c r="BR282" s="240"/>
    </row>
    <row r="283" spans="1:70" ht="15">
      <c r="A283" s="32">
        <v>72023</v>
      </c>
      <c r="B283" s="32" t="s">
        <v>531</v>
      </c>
      <c r="C283" s="32" t="s">
        <v>530</v>
      </c>
      <c r="D283" s="48">
        <v>9</v>
      </c>
      <c r="E283" s="48">
        <v>1</v>
      </c>
      <c r="F283" s="32" t="s">
        <v>640</v>
      </c>
      <c r="H283" s="49">
        <v>0.002123</v>
      </c>
      <c r="I283" s="50">
        <v>0.00127084787644672</v>
      </c>
      <c r="J283" s="90">
        <v>0.59860945664</v>
      </c>
      <c r="K283" s="32">
        <v>98</v>
      </c>
      <c r="L283" s="32">
        <v>0</v>
      </c>
      <c r="M283" s="32">
        <v>839.8</v>
      </c>
      <c r="N283" s="32">
        <v>1</v>
      </c>
      <c r="O283" s="32">
        <f t="shared" si="84"/>
        <v>0.00127084787644672</v>
      </c>
      <c r="P283" s="32">
        <v>272.9</v>
      </c>
      <c r="Q283" s="32">
        <v>34.6</v>
      </c>
      <c r="R283" s="32">
        <v>0</v>
      </c>
      <c r="S283" s="32">
        <v>23.6</v>
      </c>
      <c r="T283" s="32">
        <v>5.3</v>
      </c>
      <c r="U283" s="32">
        <v>260.2</v>
      </c>
      <c r="V283" s="32">
        <v>276.4</v>
      </c>
      <c r="W283" s="32">
        <v>1</v>
      </c>
      <c r="X283" s="32">
        <v>0</v>
      </c>
      <c r="Y283" s="32">
        <v>0</v>
      </c>
      <c r="Z283" s="32">
        <v>21.6</v>
      </c>
      <c r="AA283" s="32">
        <v>5.5</v>
      </c>
      <c r="AB283" s="32">
        <v>0</v>
      </c>
      <c r="AC283" s="32">
        <v>34.6</v>
      </c>
      <c r="AD283" s="32">
        <v>2.8</v>
      </c>
      <c r="AE283" s="32">
        <v>1176.8</v>
      </c>
      <c r="AF283" s="32">
        <v>1453.3</v>
      </c>
      <c r="AG283" s="98">
        <v>1193</v>
      </c>
      <c r="AH283" s="32">
        <v>1453.3</v>
      </c>
      <c r="AI283" s="32">
        <v>1176.2</v>
      </c>
      <c r="AJ283" s="32">
        <v>1176.8</v>
      </c>
      <c r="AL283" s="99">
        <v>0.9216327963939897</v>
      </c>
      <c r="AM283" s="32">
        <v>220.05185469011704</v>
      </c>
      <c r="AN283" s="32">
        <v>0.46719656547656446</v>
      </c>
      <c r="AO283" s="101">
        <v>0.0011575143266742557</v>
      </c>
      <c r="AQ283" s="107">
        <v>0.8668340000000003</v>
      </c>
      <c r="AR283" s="32">
        <v>277.99028749999985</v>
      </c>
      <c r="AS283" s="32">
        <v>0.39493376032600847</v>
      </c>
      <c r="AT283" s="101">
        <v>0.0020068202633205224</v>
      </c>
      <c r="AW283" s="149">
        <f t="shared" si="85"/>
        <v>0</v>
      </c>
      <c r="AX283" s="149">
        <f t="shared" si="86"/>
        <v>0.04866696692678196</v>
      </c>
      <c r="AY283" s="149">
        <f t="shared" si="87"/>
        <v>0.01581473597799333</v>
      </c>
      <c r="AZ283" s="214">
        <f t="shared" si="88"/>
        <v>0.002005092945542577</v>
      </c>
      <c r="BA283" s="214">
        <f t="shared" si="89"/>
        <v>0</v>
      </c>
      <c r="BB283" s="214">
        <f t="shared" si="90"/>
        <v>0.016017563299074226</v>
      </c>
      <c r="BC283" s="214">
        <f t="shared" si="91"/>
        <v>0.0012517343243849614</v>
      </c>
      <c r="BD283" s="214">
        <f t="shared" si="92"/>
        <v>0</v>
      </c>
      <c r="BE283" s="214">
        <f t="shared" si="93"/>
        <v>0.002005092945542577</v>
      </c>
      <c r="BF283" s="149">
        <f t="shared" si="94"/>
        <v>0.08576118641931962</v>
      </c>
      <c r="BH283" s="214">
        <f t="shared" si="95"/>
        <v>0</v>
      </c>
      <c r="BI283" s="217">
        <f t="shared" si="96"/>
        <v>0.08922277269910027</v>
      </c>
      <c r="BJ283" s="217">
        <f t="shared" si="97"/>
        <v>0.042172629274648876</v>
      </c>
      <c r="BK283" s="212">
        <f t="shared" si="98"/>
        <v>0.002005092945542577</v>
      </c>
      <c r="BL283" s="217">
        <f t="shared" si="99"/>
        <v>0</v>
      </c>
      <c r="BM283" s="217">
        <f t="shared" si="100"/>
        <v>0.016017563299074226</v>
      </c>
      <c r="BN283" s="217">
        <f t="shared" si="101"/>
        <v>0.0033379581983598973</v>
      </c>
      <c r="BO283" s="217">
        <f t="shared" si="102"/>
        <v>0</v>
      </c>
      <c r="BP283" s="212">
        <f t="shared" si="103"/>
        <v>0.002005092945542577</v>
      </c>
      <c r="BQ283" s="214">
        <f t="shared" si="104"/>
        <v>0.15476110936226842</v>
      </c>
      <c r="BR283" s="240"/>
    </row>
    <row r="284" spans="1:70" ht="15">
      <c r="A284" s="32">
        <v>72026</v>
      </c>
      <c r="B284" s="32" t="s">
        <v>531</v>
      </c>
      <c r="C284" s="32" t="s">
        <v>530</v>
      </c>
      <c r="D284" s="48">
        <v>9</v>
      </c>
      <c r="E284" s="48">
        <v>1</v>
      </c>
      <c r="F284" s="32" t="s">
        <v>640</v>
      </c>
      <c r="H284" s="49">
        <v>0.008568</v>
      </c>
      <c r="I284" s="50">
        <v>0.00936116356567392</v>
      </c>
      <c r="J284" s="90">
        <v>1.0925727784400001</v>
      </c>
      <c r="K284" s="32">
        <v>98</v>
      </c>
      <c r="L284" s="32">
        <v>1.6</v>
      </c>
      <c r="M284" s="32">
        <v>0</v>
      </c>
      <c r="N284" s="32">
        <v>0</v>
      </c>
      <c r="O284" s="32">
        <f t="shared" si="84"/>
        <v>0</v>
      </c>
      <c r="P284" s="32">
        <v>1.7</v>
      </c>
      <c r="Q284" s="32">
        <v>12.2</v>
      </c>
      <c r="R284" s="32">
        <v>0</v>
      </c>
      <c r="S284" s="32">
        <v>1.5</v>
      </c>
      <c r="T284" s="32">
        <v>15.6</v>
      </c>
      <c r="U284" s="32">
        <v>8.5</v>
      </c>
      <c r="V284" s="32">
        <v>0</v>
      </c>
      <c r="W284" s="32">
        <v>0</v>
      </c>
      <c r="X284" s="32">
        <v>1.6</v>
      </c>
      <c r="Y284" s="32">
        <v>0</v>
      </c>
      <c r="Z284" s="32">
        <v>0</v>
      </c>
      <c r="AA284" s="32">
        <v>1.7</v>
      </c>
      <c r="AB284" s="32">
        <v>0</v>
      </c>
      <c r="AC284" s="32">
        <v>12.2</v>
      </c>
      <c r="AD284" s="32">
        <v>1.5</v>
      </c>
      <c r="AE284" s="32">
        <v>33.1</v>
      </c>
      <c r="AF284" s="32">
        <v>31.4</v>
      </c>
      <c r="AG284" s="98">
        <v>24.5</v>
      </c>
      <c r="AH284" s="32">
        <v>33</v>
      </c>
      <c r="AI284" s="32">
        <v>31</v>
      </c>
      <c r="AJ284" s="32">
        <v>31.5</v>
      </c>
      <c r="AL284" s="99">
        <v>0.1452468721926974</v>
      </c>
      <c r="AM284" s="32">
        <v>0.9984194550131147</v>
      </c>
      <c r="AN284" s="32">
        <v>0.002119764638857461</v>
      </c>
      <c r="AO284" s="101">
        <v>0.0025965994189750224</v>
      </c>
      <c r="AQ284" s="107">
        <v>0.141215</v>
      </c>
      <c r="AR284" s="32">
        <v>1.0402403000000002</v>
      </c>
      <c r="AS284" s="32">
        <v>0.0014778430463030312</v>
      </c>
      <c r="AT284" s="101">
        <v>0.0023236804666045647</v>
      </c>
      <c r="AW284" s="149">
        <f t="shared" si="85"/>
        <v>0.0006829904937515692</v>
      </c>
      <c r="AX284" s="149">
        <f t="shared" si="86"/>
        <v>0</v>
      </c>
      <c r="AY284" s="149">
        <f t="shared" si="87"/>
        <v>0.0007256773996110423</v>
      </c>
      <c r="AZ284" s="214">
        <f t="shared" si="88"/>
        <v>0.005207802514855715</v>
      </c>
      <c r="BA284" s="214">
        <f t="shared" si="89"/>
        <v>0</v>
      </c>
      <c r="BB284" s="214">
        <f t="shared" si="90"/>
        <v>0</v>
      </c>
      <c r="BC284" s="214">
        <f t="shared" si="91"/>
        <v>0</v>
      </c>
      <c r="BD284" s="214">
        <f t="shared" si="92"/>
        <v>0</v>
      </c>
      <c r="BE284" s="214">
        <f t="shared" si="93"/>
        <v>0.005207802514855715</v>
      </c>
      <c r="BF284" s="149">
        <f t="shared" si="94"/>
        <v>0.011824272923074041</v>
      </c>
      <c r="BH284" s="214">
        <f t="shared" si="95"/>
        <v>0.0006829904937515692</v>
      </c>
      <c r="BI284" s="217">
        <f t="shared" si="96"/>
        <v>0</v>
      </c>
      <c r="BJ284" s="217">
        <f t="shared" si="97"/>
        <v>0.0019351397322961129</v>
      </c>
      <c r="BK284" s="212">
        <f t="shared" si="98"/>
        <v>0.005207802514855715</v>
      </c>
      <c r="BL284" s="217">
        <f t="shared" si="99"/>
        <v>0</v>
      </c>
      <c r="BM284" s="217">
        <f t="shared" si="100"/>
        <v>0</v>
      </c>
      <c r="BN284" s="217">
        <f t="shared" si="101"/>
        <v>0</v>
      </c>
      <c r="BO284" s="217">
        <f t="shared" si="102"/>
        <v>0</v>
      </c>
      <c r="BP284" s="212">
        <f t="shared" si="103"/>
        <v>0.005207802514855715</v>
      </c>
      <c r="BQ284" s="214">
        <f t="shared" si="104"/>
        <v>0.013033735255759111</v>
      </c>
      <c r="BR284" s="240"/>
    </row>
    <row r="285" spans="1:70" ht="15">
      <c r="A285" s="32">
        <v>81024</v>
      </c>
      <c r="B285" s="32" t="s">
        <v>547</v>
      </c>
      <c r="C285" s="32" t="s">
        <v>532</v>
      </c>
      <c r="D285" s="48">
        <v>9</v>
      </c>
      <c r="E285" s="48">
        <v>1</v>
      </c>
      <c r="F285" s="32" t="s">
        <v>640</v>
      </c>
      <c r="H285" s="49">
        <v>0.006897</v>
      </c>
      <c r="I285" s="50">
        <v>0.0020736917642383804</v>
      </c>
      <c r="J285" s="90">
        <v>0.30066576254000005</v>
      </c>
      <c r="K285" s="32">
        <v>98</v>
      </c>
      <c r="L285" s="32">
        <v>1.7</v>
      </c>
      <c r="M285" s="32">
        <v>160.6</v>
      </c>
      <c r="N285" s="32">
        <v>1</v>
      </c>
      <c r="O285" s="32">
        <f t="shared" si="84"/>
        <v>0.0020736917642383804</v>
      </c>
      <c r="P285" s="32">
        <v>47</v>
      </c>
      <c r="Q285" s="32">
        <v>0</v>
      </c>
      <c r="R285" s="32">
        <v>0</v>
      </c>
      <c r="S285" s="32">
        <v>17.2</v>
      </c>
      <c r="T285" s="32">
        <v>0</v>
      </c>
      <c r="U285" s="32">
        <v>18.9</v>
      </c>
      <c r="V285" s="32">
        <v>0</v>
      </c>
      <c r="W285" s="32">
        <v>0</v>
      </c>
      <c r="X285" s="32">
        <v>0</v>
      </c>
      <c r="Y285" s="32">
        <v>0</v>
      </c>
      <c r="Z285" s="32">
        <v>45.1</v>
      </c>
      <c r="AA285" s="32">
        <v>1.8</v>
      </c>
      <c r="AB285" s="32">
        <v>0</v>
      </c>
      <c r="AC285" s="32">
        <v>0</v>
      </c>
      <c r="AD285" s="32">
        <v>0</v>
      </c>
      <c r="AE285" s="32">
        <v>226.7</v>
      </c>
      <c r="AF285" s="32">
        <v>224.9</v>
      </c>
      <c r="AG285" s="98">
        <v>207.7</v>
      </c>
      <c r="AH285" s="32">
        <v>226.6</v>
      </c>
      <c r="AI285" s="32">
        <v>224.8</v>
      </c>
      <c r="AJ285" s="32">
        <v>225</v>
      </c>
      <c r="AL285" s="99">
        <v>0.5980614302338143</v>
      </c>
      <c r="AM285" s="32">
        <v>52.04064692679331</v>
      </c>
      <c r="AN285" s="32">
        <v>0.11048855527082416</v>
      </c>
      <c r="AO285" s="101">
        <v>0.002019747780121409</v>
      </c>
      <c r="AQ285" s="107">
        <v>0.46012899999999995</v>
      </c>
      <c r="AR285" s="32">
        <v>35.9453375</v>
      </c>
      <c r="AS285" s="32">
        <v>0.05106663053853092</v>
      </c>
      <c r="AT285" s="101">
        <v>0.005609073981231064</v>
      </c>
      <c r="AW285" s="149">
        <f t="shared" si="85"/>
        <v>0.00016075258556375922</v>
      </c>
      <c r="AX285" s="149">
        <f t="shared" si="86"/>
        <v>0.015186391318552784</v>
      </c>
      <c r="AY285" s="149">
        <f t="shared" si="87"/>
        <v>0.004444336189115697</v>
      </c>
      <c r="AZ285" s="214">
        <f t="shared" si="88"/>
        <v>0</v>
      </c>
      <c r="BA285" s="214">
        <f t="shared" si="89"/>
        <v>0</v>
      </c>
      <c r="BB285" s="214">
        <f t="shared" si="90"/>
        <v>0</v>
      </c>
      <c r="BC285" s="214">
        <f t="shared" si="91"/>
        <v>0.004264671534662083</v>
      </c>
      <c r="BD285" s="214">
        <f t="shared" si="92"/>
        <v>0</v>
      </c>
      <c r="BE285" s="214">
        <f t="shared" si="93"/>
        <v>0</v>
      </c>
      <c r="BF285" s="149">
        <f t="shared" si="94"/>
        <v>0.024056151627894325</v>
      </c>
      <c r="BH285" s="214">
        <f t="shared" si="95"/>
        <v>0.00016075258556375922</v>
      </c>
      <c r="BI285" s="217">
        <f t="shared" si="96"/>
        <v>0.02784171741734677</v>
      </c>
      <c r="BJ285" s="217">
        <f t="shared" si="97"/>
        <v>0.011851563170975193</v>
      </c>
      <c r="BK285" s="212">
        <f t="shared" si="98"/>
        <v>0</v>
      </c>
      <c r="BL285" s="217">
        <f t="shared" si="99"/>
        <v>0</v>
      </c>
      <c r="BM285" s="217">
        <f t="shared" si="100"/>
        <v>0</v>
      </c>
      <c r="BN285" s="217">
        <f t="shared" si="101"/>
        <v>0.011372457425765557</v>
      </c>
      <c r="BO285" s="217">
        <f t="shared" si="102"/>
        <v>0</v>
      </c>
      <c r="BP285" s="212">
        <f t="shared" si="103"/>
        <v>0</v>
      </c>
      <c r="BQ285" s="214">
        <f t="shared" si="104"/>
        <v>0.05122649059965128</v>
      </c>
      <c r="BR285" s="240"/>
    </row>
    <row r="286" spans="1:70" ht="15">
      <c r="A286" s="32">
        <v>82002</v>
      </c>
      <c r="B286" s="32" t="s">
        <v>533</v>
      </c>
      <c r="C286" s="32" t="s">
        <v>532</v>
      </c>
      <c r="D286" s="48">
        <v>9</v>
      </c>
      <c r="E286" s="48">
        <v>1</v>
      </c>
      <c r="F286" s="32" t="s">
        <v>640</v>
      </c>
      <c r="H286" s="49">
        <v>0.004135</v>
      </c>
      <c r="I286" s="50">
        <v>0.0045177884388494</v>
      </c>
      <c r="J286" s="90">
        <v>1.0925727784400001</v>
      </c>
      <c r="K286" s="32">
        <v>98</v>
      </c>
      <c r="L286" s="32">
        <v>0</v>
      </c>
      <c r="M286" s="32">
        <v>0</v>
      </c>
      <c r="N286" s="32">
        <v>0</v>
      </c>
      <c r="O286" s="32">
        <f t="shared" si="84"/>
        <v>0</v>
      </c>
      <c r="P286" s="32">
        <v>25</v>
      </c>
      <c r="Q286" s="32">
        <v>0</v>
      </c>
      <c r="R286" s="32">
        <v>0</v>
      </c>
      <c r="S286" s="32">
        <v>13.1</v>
      </c>
      <c r="T286" s="32">
        <v>0.4</v>
      </c>
      <c r="U286" s="32">
        <v>8.5</v>
      </c>
      <c r="V286" s="32">
        <v>0</v>
      </c>
      <c r="W286" s="32">
        <v>0</v>
      </c>
      <c r="X286" s="32">
        <v>0</v>
      </c>
      <c r="Y286" s="32">
        <v>0</v>
      </c>
      <c r="Z286" s="32">
        <v>17</v>
      </c>
      <c r="AA286" s="32">
        <v>8</v>
      </c>
      <c r="AB286" s="32">
        <v>0</v>
      </c>
      <c r="AC286" s="32">
        <v>0</v>
      </c>
      <c r="AD286" s="32">
        <v>0.2</v>
      </c>
      <c r="AE286" s="32">
        <v>38.6</v>
      </c>
      <c r="AF286" s="32">
        <v>38.6</v>
      </c>
      <c r="AG286" s="98">
        <v>30.1</v>
      </c>
      <c r="AH286" s="32">
        <v>38.6</v>
      </c>
      <c r="AI286" s="32">
        <v>38.5</v>
      </c>
      <c r="AJ286" s="32">
        <v>38.6</v>
      </c>
      <c r="AL286" s="99">
        <v>0.16765732076619533</v>
      </c>
      <c r="AM286" s="32">
        <v>1.608934437084219</v>
      </c>
      <c r="AN286" s="32">
        <v>0.003415961406647833</v>
      </c>
      <c r="AO286" s="101">
        <v>0.0014649093628303763</v>
      </c>
      <c r="AQ286" s="107">
        <v>0.155279</v>
      </c>
      <c r="AR286" s="32">
        <v>1.4275199000000003</v>
      </c>
      <c r="AS286" s="32">
        <v>0.0020280413647444716</v>
      </c>
      <c r="AT286" s="101">
        <v>0.0012510183624705456</v>
      </c>
      <c r="AW286" s="149">
        <f t="shared" si="85"/>
        <v>0</v>
      </c>
      <c r="AX286" s="149">
        <f t="shared" si="86"/>
        <v>0</v>
      </c>
      <c r="AY286" s="149">
        <f t="shared" si="87"/>
        <v>0.005150278820288317</v>
      </c>
      <c r="AZ286" s="214">
        <f t="shared" si="88"/>
        <v>0</v>
      </c>
      <c r="BA286" s="214">
        <f t="shared" si="89"/>
        <v>0</v>
      </c>
      <c r="BB286" s="214">
        <f t="shared" si="90"/>
        <v>0</v>
      </c>
      <c r="BC286" s="214">
        <f t="shared" si="91"/>
        <v>0.0035021895977960554</v>
      </c>
      <c r="BD286" s="214">
        <f t="shared" si="92"/>
        <v>0</v>
      </c>
      <c r="BE286" s="214">
        <f t="shared" si="93"/>
        <v>0</v>
      </c>
      <c r="BF286" s="149">
        <f t="shared" si="94"/>
        <v>0.008652468418084373</v>
      </c>
      <c r="BH286" s="214">
        <f t="shared" si="95"/>
        <v>0</v>
      </c>
      <c r="BI286" s="217">
        <f t="shared" si="96"/>
        <v>0</v>
      </c>
      <c r="BJ286" s="217">
        <f t="shared" si="97"/>
        <v>0.013734076854102177</v>
      </c>
      <c r="BK286" s="212">
        <f t="shared" si="98"/>
        <v>0</v>
      </c>
      <c r="BL286" s="217">
        <f t="shared" si="99"/>
        <v>0</v>
      </c>
      <c r="BM286" s="217">
        <f t="shared" si="100"/>
        <v>0</v>
      </c>
      <c r="BN286" s="217">
        <f t="shared" si="101"/>
        <v>0.009339172260789482</v>
      </c>
      <c r="BO286" s="217">
        <f t="shared" si="102"/>
        <v>0</v>
      </c>
      <c r="BP286" s="212">
        <f t="shared" si="103"/>
        <v>0</v>
      </c>
      <c r="BQ286" s="214">
        <f t="shared" si="104"/>
        <v>0.02307324911489166</v>
      </c>
      <c r="BR286" s="240"/>
    </row>
    <row r="287" spans="1:70" ht="15">
      <c r="A287" s="32">
        <v>82010</v>
      </c>
      <c r="B287" s="32" t="s">
        <v>533</v>
      </c>
      <c r="C287" s="32" t="s">
        <v>532</v>
      </c>
      <c r="D287" s="48">
        <v>9</v>
      </c>
      <c r="E287" s="48">
        <v>1</v>
      </c>
      <c r="F287" s="32" t="s">
        <v>640</v>
      </c>
      <c r="H287" s="49">
        <v>0.005435</v>
      </c>
      <c r="I287" s="50">
        <v>0.0059381330508214</v>
      </c>
      <c r="J287" s="90">
        <v>1.0925727784400001</v>
      </c>
      <c r="K287" s="32">
        <v>98</v>
      </c>
      <c r="L287" s="32">
        <v>0</v>
      </c>
      <c r="M287" s="32">
        <v>0</v>
      </c>
      <c r="N287" s="32">
        <v>0</v>
      </c>
      <c r="O287" s="32">
        <f t="shared" si="84"/>
        <v>0</v>
      </c>
      <c r="P287" s="32">
        <v>13.4</v>
      </c>
      <c r="Q287" s="32">
        <v>0</v>
      </c>
      <c r="R287" s="32">
        <v>0</v>
      </c>
      <c r="S287" s="32">
        <v>12.1</v>
      </c>
      <c r="T287" s="32">
        <v>0</v>
      </c>
      <c r="U287" s="32">
        <v>5.6</v>
      </c>
      <c r="V287" s="32">
        <v>0</v>
      </c>
      <c r="W287" s="32">
        <v>0</v>
      </c>
      <c r="X287" s="32">
        <v>0</v>
      </c>
      <c r="Y287" s="32">
        <v>0</v>
      </c>
      <c r="Z287" s="32">
        <v>11.7</v>
      </c>
      <c r="AA287" s="32">
        <v>1.6</v>
      </c>
      <c r="AB287" s="32">
        <v>0</v>
      </c>
      <c r="AC287" s="32">
        <v>0</v>
      </c>
      <c r="AD287" s="32">
        <v>0</v>
      </c>
      <c r="AE287" s="32">
        <v>25.5</v>
      </c>
      <c r="AF287" s="32">
        <v>25.5</v>
      </c>
      <c r="AG287" s="98">
        <v>19.9</v>
      </c>
      <c r="AH287" s="32">
        <v>25.5</v>
      </c>
      <c r="AI287" s="32">
        <v>25.5</v>
      </c>
      <c r="AJ287" s="32">
        <v>25.5</v>
      </c>
      <c r="AL287" s="99">
        <v>0.11800914809452996</v>
      </c>
      <c r="AM287" s="32">
        <v>0.36989683223940273</v>
      </c>
      <c r="AN287" s="32">
        <v>0.0007853354830672615</v>
      </c>
      <c r="AO287" s="101">
        <v>0.001358409566394838</v>
      </c>
      <c r="AQ287" s="107">
        <v>0.11345400000000003</v>
      </c>
      <c r="AR287" s="32">
        <v>0.4012720000000001</v>
      </c>
      <c r="AS287" s="32">
        <v>0.0005700769667125085</v>
      </c>
      <c r="AT287" s="101">
        <v>0.00119834413438432</v>
      </c>
      <c r="AW287" s="149">
        <f t="shared" si="85"/>
        <v>0</v>
      </c>
      <c r="AX287" s="149">
        <f t="shared" si="86"/>
        <v>0</v>
      </c>
      <c r="AY287" s="149">
        <f t="shared" si="87"/>
        <v>0.003628436819373908</v>
      </c>
      <c r="AZ287" s="214">
        <f t="shared" si="88"/>
        <v>0</v>
      </c>
      <c r="BA287" s="214">
        <f t="shared" si="89"/>
        <v>0</v>
      </c>
      <c r="BB287" s="214">
        <f t="shared" si="90"/>
        <v>0</v>
      </c>
      <c r="BC287" s="214">
        <f t="shared" si="91"/>
        <v>0.0031681127452742332</v>
      </c>
      <c r="BD287" s="214">
        <f t="shared" si="92"/>
        <v>0</v>
      </c>
      <c r="BE287" s="214">
        <f t="shared" si="93"/>
        <v>0</v>
      </c>
      <c r="BF287" s="149">
        <f t="shared" si="94"/>
        <v>0.006796549564648141</v>
      </c>
      <c r="BH287" s="214">
        <f t="shared" si="95"/>
        <v>0</v>
      </c>
      <c r="BI287" s="217">
        <f t="shared" si="96"/>
        <v>0</v>
      </c>
      <c r="BJ287" s="217">
        <f t="shared" si="97"/>
        <v>0.009675831518330423</v>
      </c>
      <c r="BK287" s="212">
        <f t="shared" si="98"/>
        <v>0</v>
      </c>
      <c r="BL287" s="217">
        <f t="shared" si="99"/>
        <v>0</v>
      </c>
      <c r="BM287" s="217">
        <f t="shared" si="100"/>
        <v>0</v>
      </c>
      <c r="BN287" s="217">
        <f t="shared" si="101"/>
        <v>0.008448300654064623</v>
      </c>
      <c r="BO287" s="217">
        <f t="shared" si="102"/>
        <v>0</v>
      </c>
      <c r="BP287" s="212">
        <f t="shared" si="103"/>
        <v>0</v>
      </c>
      <c r="BQ287" s="214">
        <f t="shared" si="104"/>
        <v>0.018124132172395044</v>
      </c>
      <c r="BR287" s="240"/>
    </row>
    <row r="288" spans="1:70" ht="15">
      <c r="A288" s="32">
        <v>83004</v>
      </c>
      <c r="B288" s="32" t="s">
        <v>428</v>
      </c>
      <c r="C288" s="32" t="s">
        <v>532</v>
      </c>
      <c r="D288" s="48">
        <v>9</v>
      </c>
      <c r="E288" s="48">
        <v>1</v>
      </c>
      <c r="F288" s="32" t="s">
        <v>640</v>
      </c>
      <c r="H288" s="49">
        <v>0.002433</v>
      </c>
      <c r="I288" s="50">
        <v>0.0026582295699445198</v>
      </c>
      <c r="J288" s="90">
        <v>1.09257277844</v>
      </c>
      <c r="K288" s="32">
        <v>98</v>
      </c>
      <c r="L288" s="32">
        <v>0</v>
      </c>
      <c r="M288" s="32">
        <v>0</v>
      </c>
      <c r="N288" s="32">
        <v>0</v>
      </c>
      <c r="O288" s="32">
        <f t="shared" si="84"/>
        <v>0</v>
      </c>
      <c r="P288" s="32">
        <v>29.4</v>
      </c>
      <c r="Q288" s="32">
        <v>1.7</v>
      </c>
      <c r="R288" s="32">
        <v>0</v>
      </c>
      <c r="S288" s="32">
        <v>51.7</v>
      </c>
      <c r="T288" s="32">
        <v>0</v>
      </c>
      <c r="U288" s="32">
        <v>18.3</v>
      </c>
      <c r="V288" s="32">
        <v>0</v>
      </c>
      <c r="W288" s="32">
        <v>0</v>
      </c>
      <c r="X288" s="32">
        <v>0</v>
      </c>
      <c r="Y288" s="32">
        <v>0</v>
      </c>
      <c r="Z288" s="32">
        <v>23.4</v>
      </c>
      <c r="AA288" s="32">
        <v>6.1</v>
      </c>
      <c r="AB288" s="32">
        <v>0</v>
      </c>
      <c r="AC288" s="32">
        <v>1.7</v>
      </c>
      <c r="AD288" s="32">
        <v>0</v>
      </c>
      <c r="AE288" s="32">
        <v>83</v>
      </c>
      <c r="AF288" s="32">
        <v>83</v>
      </c>
      <c r="AG288" s="98">
        <v>64.7</v>
      </c>
      <c r="AH288" s="32">
        <v>83</v>
      </c>
      <c r="AI288" s="32">
        <v>82.8</v>
      </c>
      <c r="AJ288" s="32">
        <v>83</v>
      </c>
      <c r="AL288" s="99">
        <v>0.29750697837871765</v>
      </c>
      <c r="AM288" s="32">
        <v>8.306350592935306</v>
      </c>
      <c r="AN288" s="32">
        <v>0.017635381779119764</v>
      </c>
      <c r="AO288" s="101">
        <v>0.0014818303759714705</v>
      </c>
      <c r="AQ288" s="107">
        <v>0.254519</v>
      </c>
      <c r="AR288" s="32">
        <v>6.3190521</v>
      </c>
      <c r="AS288" s="32">
        <v>0.008977317265262233</v>
      </c>
      <c r="AT288" s="101">
        <v>0.0011894304447126333</v>
      </c>
      <c r="AW288" s="149">
        <f t="shared" si="85"/>
        <v>0</v>
      </c>
      <c r="AX288" s="149">
        <f t="shared" si="86"/>
        <v>0</v>
      </c>
      <c r="AY288" s="149">
        <f t="shared" si="87"/>
        <v>0.0035637288906504206</v>
      </c>
      <c r="AZ288" s="214">
        <f t="shared" si="88"/>
        <v>0.00020606595626209914</v>
      </c>
      <c r="BA288" s="214">
        <f t="shared" si="89"/>
        <v>0</v>
      </c>
      <c r="BB288" s="214">
        <f t="shared" si="90"/>
        <v>0</v>
      </c>
      <c r="BC288" s="214">
        <f t="shared" si="91"/>
        <v>0.0028364372803136</v>
      </c>
      <c r="BD288" s="214">
        <f t="shared" si="92"/>
        <v>0</v>
      </c>
      <c r="BE288" s="214">
        <f t="shared" si="93"/>
        <v>0.00020606595626209914</v>
      </c>
      <c r="BF288" s="149">
        <f t="shared" si="94"/>
        <v>0.0068122980834882186</v>
      </c>
      <c r="BH288" s="214">
        <f t="shared" si="95"/>
        <v>0</v>
      </c>
      <c r="BI288" s="217">
        <f t="shared" si="96"/>
        <v>0</v>
      </c>
      <c r="BJ288" s="217">
        <f t="shared" si="97"/>
        <v>0.009503277041734455</v>
      </c>
      <c r="BK288" s="212">
        <f t="shared" si="98"/>
        <v>0.00020606595626209914</v>
      </c>
      <c r="BL288" s="217">
        <f t="shared" si="99"/>
        <v>0</v>
      </c>
      <c r="BM288" s="217">
        <f t="shared" si="100"/>
        <v>0</v>
      </c>
      <c r="BN288" s="217">
        <f t="shared" si="101"/>
        <v>0.007563832747502933</v>
      </c>
      <c r="BO288" s="217">
        <f t="shared" si="102"/>
        <v>0</v>
      </c>
      <c r="BP288" s="212">
        <f t="shared" si="103"/>
        <v>0.00020606595626209914</v>
      </c>
      <c r="BQ288" s="214">
        <f t="shared" si="104"/>
        <v>0.017479241701761586</v>
      </c>
      <c r="BR288" s="240"/>
    </row>
    <row r="289" spans="1:70" ht="15">
      <c r="A289" s="32">
        <v>83017</v>
      </c>
      <c r="B289" s="32" t="s">
        <v>428</v>
      </c>
      <c r="C289" s="32" t="s">
        <v>532</v>
      </c>
      <c r="D289" s="48">
        <v>9</v>
      </c>
      <c r="E289" s="48">
        <v>1</v>
      </c>
      <c r="F289" s="32" t="s">
        <v>640</v>
      </c>
      <c r="H289" s="49">
        <v>0.004167</v>
      </c>
      <c r="I289" s="50">
        <v>0.00125287423250418</v>
      </c>
      <c r="J289" s="90">
        <v>0.30066576254</v>
      </c>
      <c r="K289" s="32">
        <v>98</v>
      </c>
      <c r="L289" s="32">
        <v>0</v>
      </c>
      <c r="M289" s="32">
        <v>45.4</v>
      </c>
      <c r="N289" s="32">
        <v>1</v>
      </c>
      <c r="O289" s="32">
        <f t="shared" si="84"/>
        <v>0.00125287423250418</v>
      </c>
      <c r="P289" s="32">
        <v>10.5</v>
      </c>
      <c r="Q289" s="32">
        <v>11.4</v>
      </c>
      <c r="R289" s="32">
        <v>0</v>
      </c>
      <c r="S289" s="32">
        <v>2.2</v>
      </c>
      <c r="T289" s="32">
        <v>0</v>
      </c>
      <c r="U289" s="32">
        <v>15.4</v>
      </c>
      <c r="V289" s="32">
        <v>0</v>
      </c>
      <c r="W289" s="32">
        <v>0</v>
      </c>
      <c r="X289" s="32">
        <v>0</v>
      </c>
      <c r="Y289" s="32">
        <v>0</v>
      </c>
      <c r="Z289" s="32">
        <v>10.2</v>
      </c>
      <c r="AA289" s="32">
        <v>0.3</v>
      </c>
      <c r="AB289" s="32">
        <v>0</v>
      </c>
      <c r="AC289" s="32">
        <v>11.4</v>
      </c>
      <c r="AD289" s="32">
        <v>0</v>
      </c>
      <c r="AE289" s="32">
        <v>69.7</v>
      </c>
      <c r="AF289" s="32">
        <v>69.7</v>
      </c>
      <c r="AG289" s="98">
        <v>54.3</v>
      </c>
      <c r="AH289" s="32">
        <v>69.7</v>
      </c>
      <c r="AI289" s="32">
        <v>69.5</v>
      </c>
      <c r="AJ289" s="32">
        <v>69.7</v>
      </c>
      <c r="AL289" s="99">
        <v>0.24191200690018547</v>
      </c>
      <c r="AM289" s="32">
        <v>5.0189797604075395</v>
      </c>
      <c r="AN289" s="32">
        <v>0.01065589794533145</v>
      </c>
      <c r="AO289" s="101">
        <v>0.0005780809090303662</v>
      </c>
      <c r="AQ289" s="107">
        <v>0.22494199999999998</v>
      </c>
      <c r="AR289" s="32">
        <v>4.557769</v>
      </c>
      <c r="AS289" s="32">
        <v>0.006475106976056896</v>
      </c>
      <c r="AT289" s="101">
        <v>0.001804678693606826</v>
      </c>
      <c r="AW289" s="149">
        <f t="shared" si="85"/>
        <v>0</v>
      </c>
      <c r="AX289" s="149">
        <f t="shared" si="86"/>
        <v>0.002593750351099453</v>
      </c>
      <c r="AY289" s="149">
        <f t="shared" si="87"/>
        <v>0.0005998761825230013</v>
      </c>
      <c r="AZ289" s="214">
        <f t="shared" si="88"/>
        <v>0.0006512941410249729</v>
      </c>
      <c r="BA289" s="214">
        <f t="shared" si="89"/>
        <v>0</v>
      </c>
      <c r="BB289" s="214">
        <f t="shared" si="90"/>
        <v>0</v>
      </c>
      <c r="BC289" s="214">
        <f t="shared" si="91"/>
        <v>0.0005827368630223441</v>
      </c>
      <c r="BD289" s="214">
        <f t="shared" si="92"/>
        <v>0</v>
      </c>
      <c r="BE289" s="214">
        <f t="shared" si="93"/>
        <v>0.0006512941410249729</v>
      </c>
      <c r="BF289" s="149">
        <f t="shared" si="94"/>
        <v>0.0050789516786947445</v>
      </c>
      <c r="BH289" s="214">
        <f t="shared" si="95"/>
        <v>0</v>
      </c>
      <c r="BI289" s="217">
        <f t="shared" si="96"/>
        <v>0.004755208977015664</v>
      </c>
      <c r="BJ289" s="217">
        <f t="shared" si="97"/>
        <v>0.001599669820061337</v>
      </c>
      <c r="BK289" s="212">
        <f t="shared" si="98"/>
        <v>0.0006512941410249729</v>
      </c>
      <c r="BL289" s="217">
        <f t="shared" si="99"/>
        <v>0</v>
      </c>
      <c r="BM289" s="217">
        <f t="shared" si="100"/>
        <v>0</v>
      </c>
      <c r="BN289" s="217">
        <f t="shared" si="101"/>
        <v>0.0015539649680595844</v>
      </c>
      <c r="BO289" s="217">
        <f t="shared" si="102"/>
        <v>0</v>
      </c>
      <c r="BP289" s="212">
        <f t="shared" si="103"/>
        <v>0.0006512941410249729</v>
      </c>
      <c r="BQ289" s="214">
        <f t="shared" si="104"/>
        <v>0.009211432047186531</v>
      </c>
      <c r="BR289" s="240"/>
    </row>
    <row r="290" spans="1:70" ht="15">
      <c r="A290" s="32">
        <v>91001</v>
      </c>
      <c r="B290" s="32" t="s">
        <v>540</v>
      </c>
      <c r="C290" s="32" t="s">
        <v>541</v>
      </c>
      <c r="D290" s="48">
        <v>9</v>
      </c>
      <c r="E290" s="48">
        <v>1</v>
      </c>
      <c r="F290" s="32" t="s">
        <v>640</v>
      </c>
      <c r="H290" s="49">
        <v>0.003205</v>
      </c>
      <c r="I290" s="50">
        <v>0.0009636337689406999</v>
      </c>
      <c r="J290" s="90">
        <v>0.30066576254</v>
      </c>
      <c r="K290" s="32">
        <v>98</v>
      </c>
      <c r="L290" s="32">
        <v>0</v>
      </c>
      <c r="M290" s="32">
        <v>601.1</v>
      </c>
      <c r="N290" s="32">
        <v>1</v>
      </c>
      <c r="O290" s="32">
        <f t="shared" si="84"/>
        <v>0.0009636337689406999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133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601.1</v>
      </c>
      <c r="AF290" s="32">
        <v>601.1</v>
      </c>
      <c r="AG290" s="98">
        <v>468.1</v>
      </c>
      <c r="AH290" s="32">
        <v>601.1</v>
      </c>
      <c r="AI290" s="32">
        <v>601.1</v>
      </c>
      <c r="AJ290" s="32">
        <v>601.1</v>
      </c>
      <c r="AL290" s="99">
        <v>0.7804151854824063</v>
      </c>
      <c r="AM290" s="32">
        <v>109.80241316788226</v>
      </c>
      <c r="AN290" s="32">
        <v>0.23312373524556004</v>
      </c>
      <c r="AO290" s="101">
        <v>0.0010547713188381633</v>
      </c>
      <c r="AQ290" s="107">
        <v>0.6312239999999999</v>
      </c>
      <c r="AR290" s="32">
        <v>93.38934159999998</v>
      </c>
      <c r="AS290" s="32">
        <v>0.1326758721829738</v>
      </c>
      <c r="AT290" s="101">
        <v>0.003192252553914387</v>
      </c>
      <c r="AW290" s="149">
        <f t="shared" si="85"/>
        <v>0</v>
      </c>
      <c r="AX290" s="149">
        <f t="shared" si="86"/>
        <v>0.026413355788067614</v>
      </c>
      <c r="AY290" s="149">
        <f t="shared" si="87"/>
        <v>0</v>
      </c>
      <c r="AZ290" s="214">
        <f t="shared" si="88"/>
        <v>0</v>
      </c>
      <c r="BA290" s="214">
        <f t="shared" si="89"/>
        <v>0</v>
      </c>
      <c r="BB290" s="214">
        <f t="shared" si="90"/>
        <v>0</v>
      </c>
      <c r="BC290" s="214">
        <f t="shared" si="91"/>
        <v>0</v>
      </c>
      <c r="BD290" s="214">
        <f t="shared" si="92"/>
        <v>0</v>
      </c>
      <c r="BE290" s="214">
        <f t="shared" si="93"/>
        <v>0</v>
      </c>
      <c r="BF290" s="149">
        <f t="shared" si="94"/>
        <v>0.026413355788067614</v>
      </c>
      <c r="BH290" s="214">
        <f t="shared" si="95"/>
        <v>0</v>
      </c>
      <c r="BI290" s="217">
        <f t="shared" si="96"/>
        <v>0.0484244856114573</v>
      </c>
      <c r="BJ290" s="217">
        <f t="shared" si="97"/>
        <v>0</v>
      </c>
      <c r="BK290" s="212">
        <f t="shared" si="98"/>
        <v>0</v>
      </c>
      <c r="BL290" s="217">
        <f t="shared" si="99"/>
        <v>0</v>
      </c>
      <c r="BM290" s="217">
        <f t="shared" si="100"/>
        <v>0</v>
      </c>
      <c r="BN290" s="217">
        <f t="shared" si="101"/>
        <v>0</v>
      </c>
      <c r="BO290" s="217">
        <f t="shared" si="102"/>
        <v>0</v>
      </c>
      <c r="BP290" s="212">
        <f t="shared" si="103"/>
        <v>0</v>
      </c>
      <c r="BQ290" s="214">
        <f t="shared" si="104"/>
        <v>0.0484244856114573</v>
      </c>
      <c r="BR290" s="240"/>
    </row>
    <row r="291" spans="1:70" ht="15">
      <c r="A291" s="32">
        <v>91005</v>
      </c>
      <c r="B291" s="32" t="s">
        <v>540</v>
      </c>
      <c r="C291" s="32" t="s">
        <v>541</v>
      </c>
      <c r="D291" s="48">
        <v>9</v>
      </c>
      <c r="E291" s="48">
        <v>1</v>
      </c>
      <c r="F291" s="32" t="s">
        <v>640</v>
      </c>
      <c r="H291" s="49">
        <v>0.001466</v>
      </c>
      <c r="I291" s="50">
        <v>0.00160171169319304</v>
      </c>
      <c r="J291" s="90">
        <v>1.0925727784400001</v>
      </c>
      <c r="K291" s="32">
        <v>98</v>
      </c>
      <c r="L291" s="32">
        <v>0</v>
      </c>
      <c r="M291" s="32">
        <v>0</v>
      </c>
      <c r="N291" s="32">
        <v>0</v>
      </c>
      <c r="O291" s="32">
        <f t="shared" si="84"/>
        <v>0</v>
      </c>
      <c r="P291" s="32">
        <v>12.9</v>
      </c>
      <c r="Q291" s="32">
        <v>1.2</v>
      </c>
      <c r="R291" s="32">
        <v>0</v>
      </c>
      <c r="S291" s="32">
        <v>11.7</v>
      </c>
      <c r="T291" s="32">
        <v>0</v>
      </c>
      <c r="U291" s="32">
        <v>5.7</v>
      </c>
      <c r="V291" s="32">
        <v>0</v>
      </c>
      <c r="W291" s="32">
        <v>0</v>
      </c>
      <c r="X291" s="32">
        <v>0</v>
      </c>
      <c r="Y291" s="32">
        <v>0</v>
      </c>
      <c r="Z291" s="32">
        <v>10.9</v>
      </c>
      <c r="AA291" s="32">
        <v>1.9</v>
      </c>
      <c r="AB291" s="32">
        <v>0</v>
      </c>
      <c r="AC291" s="32">
        <v>0</v>
      </c>
      <c r="AD291" s="32">
        <v>0</v>
      </c>
      <c r="AE291" s="32">
        <v>25.9</v>
      </c>
      <c r="AF291" s="32">
        <v>25.9</v>
      </c>
      <c r="AG291" s="98">
        <v>20.2</v>
      </c>
      <c r="AH291" s="32">
        <v>25.9</v>
      </c>
      <c r="AI291" s="32">
        <v>25.8</v>
      </c>
      <c r="AJ291" s="32">
        <v>25.9</v>
      </c>
      <c r="AL291" s="99">
        <v>0.119610859787723</v>
      </c>
      <c r="AM291" s="32">
        <v>0.40225140844190216</v>
      </c>
      <c r="AN291" s="32">
        <v>0.0008540281414433711</v>
      </c>
      <c r="AO291" s="101">
        <v>0.00037797295727485207</v>
      </c>
      <c r="AQ291" s="107">
        <v>0.11492000000000002</v>
      </c>
      <c r="AR291" s="32">
        <v>0.4308852000000001</v>
      </c>
      <c r="AS291" s="32">
        <v>0.0006121476898894331</v>
      </c>
      <c r="AT291" s="101">
        <v>0.0003330631426534205</v>
      </c>
      <c r="AW291" s="149">
        <f t="shared" si="85"/>
        <v>0</v>
      </c>
      <c r="AX291" s="149">
        <f t="shared" si="86"/>
        <v>0</v>
      </c>
      <c r="AY291" s="149">
        <f t="shared" si="87"/>
        <v>0.0009421908864038739</v>
      </c>
      <c r="AZ291" s="214">
        <f t="shared" si="88"/>
        <v>8.764566385152316E-05</v>
      </c>
      <c r="BA291" s="214">
        <f t="shared" si="89"/>
        <v>0</v>
      </c>
      <c r="BB291" s="214">
        <f t="shared" si="90"/>
        <v>0</v>
      </c>
      <c r="BC291" s="214">
        <f t="shared" si="91"/>
        <v>0.0007961147799846688</v>
      </c>
      <c r="BD291" s="214">
        <f t="shared" si="92"/>
        <v>0</v>
      </c>
      <c r="BE291" s="214">
        <f t="shared" si="93"/>
        <v>0</v>
      </c>
      <c r="BF291" s="149">
        <f t="shared" si="94"/>
        <v>0.001825951330240066</v>
      </c>
      <c r="BH291" s="214">
        <f t="shared" si="95"/>
        <v>0</v>
      </c>
      <c r="BI291" s="217">
        <f t="shared" si="96"/>
        <v>0</v>
      </c>
      <c r="BJ291" s="217">
        <f t="shared" si="97"/>
        <v>0.0025125090304103305</v>
      </c>
      <c r="BK291" s="212">
        <f t="shared" si="98"/>
        <v>8.764566385152316E-05</v>
      </c>
      <c r="BL291" s="217">
        <f t="shared" si="99"/>
        <v>0</v>
      </c>
      <c r="BM291" s="217">
        <f t="shared" si="100"/>
        <v>0</v>
      </c>
      <c r="BN291" s="217">
        <f t="shared" si="101"/>
        <v>0.002122972746625783</v>
      </c>
      <c r="BO291" s="217">
        <f t="shared" si="102"/>
        <v>0</v>
      </c>
      <c r="BP291" s="212">
        <f t="shared" si="103"/>
        <v>0</v>
      </c>
      <c r="BQ291" s="214">
        <f t="shared" si="104"/>
        <v>0.004723127440887637</v>
      </c>
      <c r="BR291" s="240"/>
    </row>
    <row r="292" spans="1:70" ht="15">
      <c r="A292" s="32">
        <v>91034</v>
      </c>
      <c r="B292" s="32" t="s">
        <v>540</v>
      </c>
      <c r="C292" s="32" t="s">
        <v>541</v>
      </c>
      <c r="D292" s="48">
        <v>9</v>
      </c>
      <c r="E292" s="48">
        <v>1</v>
      </c>
      <c r="F292" s="32" t="s">
        <v>640</v>
      </c>
      <c r="H292" s="49">
        <v>0.001466</v>
      </c>
      <c r="I292" s="50">
        <v>0.00160171169319304</v>
      </c>
      <c r="J292" s="90">
        <v>1.0925727784400001</v>
      </c>
      <c r="K292" s="32">
        <v>98</v>
      </c>
      <c r="L292" s="32">
        <v>0</v>
      </c>
      <c r="M292" s="32">
        <v>0</v>
      </c>
      <c r="N292" s="32">
        <v>0</v>
      </c>
      <c r="O292" s="32">
        <f t="shared" si="84"/>
        <v>0</v>
      </c>
      <c r="P292" s="32">
        <v>34.5</v>
      </c>
      <c r="Q292" s="32">
        <v>9</v>
      </c>
      <c r="R292" s="32">
        <v>0</v>
      </c>
      <c r="S292" s="32">
        <v>1.8</v>
      </c>
      <c r="T292" s="32">
        <v>1.1</v>
      </c>
      <c r="U292" s="32">
        <v>10.3</v>
      </c>
      <c r="V292" s="32">
        <v>0</v>
      </c>
      <c r="W292" s="32">
        <v>0</v>
      </c>
      <c r="X292" s="32">
        <v>0</v>
      </c>
      <c r="Y292" s="32">
        <v>0</v>
      </c>
      <c r="Z292" s="32">
        <v>30.5</v>
      </c>
      <c r="AA292" s="32">
        <v>4</v>
      </c>
      <c r="AB292" s="32">
        <v>0</v>
      </c>
      <c r="AC292" s="32">
        <v>9</v>
      </c>
      <c r="AD292" s="32">
        <v>0</v>
      </c>
      <c r="AE292" s="32">
        <v>46.6</v>
      </c>
      <c r="AF292" s="32">
        <v>46.6</v>
      </c>
      <c r="AG292" s="98">
        <v>36.3</v>
      </c>
      <c r="AH292" s="32">
        <v>46.6</v>
      </c>
      <c r="AI292" s="32">
        <v>46.4</v>
      </c>
      <c r="AJ292" s="32">
        <v>46.6</v>
      </c>
      <c r="AL292" s="99">
        <v>0.17950517997559867</v>
      </c>
      <c r="AM292" s="32">
        <v>1.9998039874302966</v>
      </c>
      <c r="AN292" s="32">
        <v>0.004245824493819795</v>
      </c>
      <c r="AO292" s="101">
        <v>0.0005590621573772445</v>
      </c>
      <c r="AQ292" s="107">
        <v>0.166123</v>
      </c>
      <c r="AR292" s="32">
        <v>1.7852714</v>
      </c>
      <c r="AS292" s="32">
        <v>0.0025362898594235165</v>
      </c>
      <c r="AT292" s="101">
        <v>0.00047759791116139825</v>
      </c>
      <c r="AW292" s="149">
        <f t="shared" si="85"/>
        <v>0</v>
      </c>
      <c r="AX292" s="149">
        <f t="shared" si="86"/>
        <v>0</v>
      </c>
      <c r="AY292" s="149">
        <f t="shared" si="87"/>
        <v>0.0025198128357312908</v>
      </c>
      <c r="AZ292" s="214">
        <f t="shared" si="88"/>
        <v>0.0006573424788864237</v>
      </c>
      <c r="BA292" s="214">
        <f t="shared" si="89"/>
        <v>0</v>
      </c>
      <c r="BB292" s="214">
        <f t="shared" si="90"/>
        <v>0</v>
      </c>
      <c r="BC292" s="214">
        <f t="shared" si="91"/>
        <v>0.0022276606228928803</v>
      </c>
      <c r="BD292" s="214">
        <f t="shared" si="92"/>
        <v>0</v>
      </c>
      <c r="BE292" s="214">
        <f t="shared" si="93"/>
        <v>0.0006573424788864237</v>
      </c>
      <c r="BF292" s="149">
        <f t="shared" si="94"/>
        <v>0.006062158416397018</v>
      </c>
      <c r="BH292" s="214">
        <f t="shared" si="95"/>
        <v>0</v>
      </c>
      <c r="BI292" s="217">
        <f t="shared" si="96"/>
        <v>0</v>
      </c>
      <c r="BJ292" s="217">
        <f t="shared" si="97"/>
        <v>0.006719500895283443</v>
      </c>
      <c r="BK292" s="212">
        <f t="shared" si="98"/>
        <v>0.0006573424788864237</v>
      </c>
      <c r="BL292" s="217">
        <f t="shared" si="99"/>
        <v>0</v>
      </c>
      <c r="BM292" s="217">
        <f t="shared" si="100"/>
        <v>0</v>
      </c>
      <c r="BN292" s="217">
        <f t="shared" si="101"/>
        <v>0.005940428327714348</v>
      </c>
      <c r="BO292" s="217">
        <f t="shared" si="102"/>
        <v>0</v>
      </c>
      <c r="BP292" s="212">
        <f t="shared" si="103"/>
        <v>0.0006573424788864237</v>
      </c>
      <c r="BQ292" s="214">
        <f t="shared" si="104"/>
        <v>0.013974614180770638</v>
      </c>
      <c r="BR292" s="32" t="s">
        <v>693</v>
      </c>
    </row>
    <row r="293" spans="1:74" ht="15">
      <c r="A293" s="32">
        <v>92017</v>
      </c>
      <c r="B293" s="32" t="s">
        <v>42</v>
      </c>
      <c r="C293" s="32" t="s">
        <v>541</v>
      </c>
      <c r="D293" s="48">
        <v>9</v>
      </c>
      <c r="E293" s="48">
        <v>1</v>
      </c>
      <c r="F293" s="32" t="s">
        <v>640</v>
      </c>
      <c r="H293" s="49">
        <v>0.003906</v>
      </c>
      <c r="I293" s="50">
        <v>0.00426758927258664</v>
      </c>
      <c r="J293" s="90">
        <v>1.0925727784400001</v>
      </c>
      <c r="K293" s="32">
        <v>98</v>
      </c>
      <c r="L293" s="32">
        <v>0</v>
      </c>
      <c r="M293" s="32">
        <v>0</v>
      </c>
      <c r="N293" s="32">
        <v>0</v>
      </c>
      <c r="O293" s="32">
        <f t="shared" si="84"/>
        <v>0</v>
      </c>
      <c r="P293" s="32">
        <v>6</v>
      </c>
      <c r="Q293" s="32">
        <v>0.2</v>
      </c>
      <c r="R293" s="32">
        <v>0</v>
      </c>
      <c r="S293" s="32">
        <v>4</v>
      </c>
      <c r="T293" s="32">
        <v>0.2</v>
      </c>
      <c r="U293" s="32">
        <v>2.2</v>
      </c>
      <c r="V293" s="32">
        <v>0</v>
      </c>
      <c r="W293" s="32">
        <v>0</v>
      </c>
      <c r="X293" s="32">
        <v>0</v>
      </c>
      <c r="Y293" s="32">
        <v>0</v>
      </c>
      <c r="Z293" s="32">
        <v>3.2</v>
      </c>
      <c r="AA293" s="32">
        <v>2.8</v>
      </c>
      <c r="AB293" s="32">
        <v>0</v>
      </c>
      <c r="AC293" s="32">
        <v>0</v>
      </c>
      <c r="AD293" s="32">
        <v>2</v>
      </c>
      <c r="AE293" s="32">
        <v>10.6</v>
      </c>
      <c r="AF293" s="32">
        <v>10.6</v>
      </c>
      <c r="AG293" s="98">
        <v>8.4</v>
      </c>
      <c r="AH293" s="32">
        <v>10.6</v>
      </c>
      <c r="AI293" s="32">
        <v>10.4</v>
      </c>
      <c r="AJ293" s="32">
        <v>10.6</v>
      </c>
      <c r="AK293" s="32">
        <f>SUM(AG269:AG293)/SUM($I269:$I293)/1000</f>
        <v>301.5397719411387</v>
      </c>
      <c r="AL293" s="107">
        <v>0.064994530662513</v>
      </c>
      <c r="AM293" s="32">
        <v>-0.4921636951815052</v>
      </c>
      <c r="AN293" s="32">
        <v>-0.0010449227449814398</v>
      </c>
      <c r="AO293" s="101">
        <v>0.0005457710099799315</v>
      </c>
      <c r="AQ293" s="107">
        <v>0.06066100000000001</v>
      </c>
      <c r="AR293" s="32">
        <v>-0.44423359999999995</v>
      </c>
      <c r="AS293" s="32">
        <v>-0.0006311114236721669</v>
      </c>
      <c r="AT293" s="101">
        <v>0.00046373920844567317</v>
      </c>
      <c r="AW293" s="149">
        <f t="shared" si="85"/>
        <v>0</v>
      </c>
      <c r="AX293" s="149">
        <f t="shared" si="86"/>
        <v>0</v>
      </c>
      <c r="AY293" s="149">
        <f t="shared" si="87"/>
        <v>0.0011676124249797048</v>
      </c>
      <c r="AZ293" s="214">
        <f t="shared" si="88"/>
        <v>3.892041416599016E-05</v>
      </c>
      <c r="BA293" s="214">
        <f t="shared" si="89"/>
        <v>0</v>
      </c>
      <c r="BB293" s="214">
        <f t="shared" si="90"/>
        <v>0</v>
      </c>
      <c r="BC293" s="214">
        <f t="shared" si="91"/>
        <v>0.0006227266266558425</v>
      </c>
      <c r="BD293" s="214">
        <f t="shared" si="92"/>
        <v>0</v>
      </c>
      <c r="BE293" s="214">
        <f t="shared" si="93"/>
        <v>0</v>
      </c>
      <c r="BF293" s="149">
        <f t="shared" si="94"/>
        <v>0.0018292594658015375</v>
      </c>
      <c r="BG293" s="32">
        <f>SUM(BF269:BF293)/SUM($I269:$I293)</f>
        <v>14.734760821675307</v>
      </c>
      <c r="BH293" s="214">
        <f t="shared" si="95"/>
        <v>0</v>
      </c>
      <c r="BI293" s="217">
        <f t="shared" si="96"/>
        <v>0</v>
      </c>
      <c r="BJ293" s="217">
        <f t="shared" si="97"/>
        <v>0.003113633133279213</v>
      </c>
      <c r="BK293" s="212">
        <f t="shared" si="98"/>
        <v>3.892041416599016E-05</v>
      </c>
      <c r="BL293" s="217">
        <f t="shared" si="99"/>
        <v>0</v>
      </c>
      <c r="BM293" s="217">
        <f t="shared" si="100"/>
        <v>0</v>
      </c>
      <c r="BN293" s="217">
        <f t="shared" si="101"/>
        <v>0.0016606043377489135</v>
      </c>
      <c r="BO293" s="217">
        <f t="shared" si="102"/>
        <v>0</v>
      </c>
      <c r="BP293" s="212">
        <f t="shared" si="103"/>
        <v>0</v>
      </c>
      <c r="BQ293" s="214">
        <f t="shared" si="104"/>
        <v>0.004813157885194116</v>
      </c>
      <c r="BR293" s="289" t="s">
        <v>736</v>
      </c>
      <c r="BS293" s="290">
        <f>SUM(BQ267:BQ293)/SUM($I267:$I293)</f>
        <v>20.640625995552703</v>
      </c>
      <c r="BT293" s="292">
        <f>BS293*4.44</f>
        <v>91.64437942025401</v>
      </c>
      <c r="BU293" s="290">
        <f>4.44*SUM(BI267:BI293)/SUM($I267:$I293)</f>
        <v>36.036892577676404</v>
      </c>
      <c r="BV293" s="302">
        <f>100*SUM($I267:$I293)</f>
        <v>5.527515704925086</v>
      </c>
    </row>
    <row r="294" spans="1:70" ht="15">
      <c r="A294" s="32">
        <v>1017</v>
      </c>
      <c r="B294" s="32" t="s">
        <v>546</v>
      </c>
      <c r="C294" s="32" t="s">
        <v>529</v>
      </c>
      <c r="D294" s="48">
        <v>9</v>
      </c>
      <c r="E294" s="48">
        <v>0</v>
      </c>
      <c r="F294" s="32" t="s">
        <v>641</v>
      </c>
      <c r="H294" s="49">
        <v>0.000848</v>
      </c>
      <c r="I294" s="50">
        <v>0.00025496456663392</v>
      </c>
      <c r="J294" s="90">
        <v>0.30066576254</v>
      </c>
      <c r="K294" s="32">
        <v>99</v>
      </c>
      <c r="L294" s="32">
        <v>0</v>
      </c>
      <c r="M294" s="32">
        <v>185.8</v>
      </c>
      <c r="N294" s="32">
        <v>1</v>
      </c>
      <c r="O294" s="32">
        <f t="shared" si="84"/>
        <v>0.00025496456663392</v>
      </c>
      <c r="P294" s="32">
        <v>9.7</v>
      </c>
      <c r="Q294" s="32">
        <v>0</v>
      </c>
      <c r="R294" s="32">
        <v>0</v>
      </c>
      <c r="S294" s="32">
        <v>0</v>
      </c>
      <c r="T294" s="32">
        <v>0</v>
      </c>
      <c r="U294" s="32">
        <v>43.2</v>
      </c>
      <c r="V294" s="32">
        <v>0</v>
      </c>
      <c r="W294" s="32">
        <v>0</v>
      </c>
      <c r="X294" s="32">
        <v>0</v>
      </c>
      <c r="Y294" s="32">
        <v>0</v>
      </c>
      <c r="Z294" s="32">
        <v>9.7</v>
      </c>
      <c r="AA294" s="32">
        <v>0</v>
      </c>
      <c r="AB294" s="32">
        <v>0</v>
      </c>
      <c r="AC294" s="32">
        <v>0</v>
      </c>
      <c r="AD294" s="32">
        <v>0</v>
      </c>
      <c r="AE294" s="32">
        <v>195.6</v>
      </c>
      <c r="AF294" s="32">
        <v>195.6</v>
      </c>
      <c r="AG294" s="98">
        <v>152.4</v>
      </c>
      <c r="AH294" s="32">
        <v>195.6</v>
      </c>
      <c r="AI294" s="32">
        <v>195.5</v>
      </c>
      <c r="AJ294" s="32">
        <v>195.6</v>
      </c>
      <c r="AL294" s="177">
        <v>0.412464327986708</v>
      </c>
      <c r="AM294" s="32">
        <v>19.582491278196674</v>
      </c>
      <c r="AN294" s="32">
        <v>0.04157598526734507</v>
      </c>
      <c r="AO294" s="101">
        <v>0.0001890827980841218</v>
      </c>
      <c r="AQ294" s="107">
        <v>0.33910100000000004</v>
      </c>
      <c r="AR294" s="32">
        <v>14.650503100000002</v>
      </c>
      <c r="AS294" s="32">
        <v>0.020813598676359683</v>
      </c>
      <c r="AT294" s="101">
        <v>0.0005392520224415445</v>
      </c>
      <c r="AW294" s="149">
        <f t="shared" si="85"/>
        <v>0</v>
      </c>
      <c r="AX294" s="149">
        <f t="shared" si="86"/>
        <v>0.0021601821915145547</v>
      </c>
      <c r="AY294" s="149">
        <f t="shared" si="87"/>
        <v>0.00011277592711351549</v>
      </c>
      <c r="AZ294" s="214">
        <f t="shared" si="88"/>
        <v>0</v>
      </c>
      <c r="BA294" s="214">
        <f t="shared" si="89"/>
        <v>0</v>
      </c>
      <c r="BB294" s="214">
        <f t="shared" si="90"/>
        <v>0</v>
      </c>
      <c r="BC294" s="214">
        <f t="shared" si="91"/>
        <v>0.00011277592711351549</v>
      </c>
      <c r="BD294" s="214">
        <f t="shared" si="92"/>
        <v>0</v>
      </c>
      <c r="BE294" s="214">
        <f t="shared" si="93"/>
        <v>0</v>
      </c>
      <c r="BF294" s="149">
        <f t="shared" si="94"/>
        <v>0.002385734045741586</v>
      </c>
      <c r="BH294" s="214">
        <f t="shared" si="95"/>
        <v>0</v>
      </c>
      <c r="BI294" s="217">
        <f t="shared" si="96"/>
        <v>0.003960334017776684</v>
      </c>
      <c r="BJ294" s="217">
        <f t="shared" si="97"/>
        <v>0.00030073580563604133</v>
      </c>
      <c r="BK294" s="212">
        <f t="shared" si="98"/>
        <v>0</v>
      </c>
      <c r="BL294" s="217">
        <f t="shared" si="99"/>
        <v>0</v>
      </c>
      <c r="BM294" s="217">
        <f t="shared" si="100"/>
        <v>0</v>
      </c>
      <c r="BN294" s="217">
        <f t="shared" si="101"/>
        <v>0.00030073580563604133</v>
      </c>
      <c r="BO294" s="217">
        <f t="shared" si="102"/>
        <v>0</v>
      </c>
      <c r="BP294" s="212">
        <f t="shared" si="103"/>
        <v>0</v>
      </c>
      <c r="BQ294" s="214">
        <f t="shared" si="104"/>
        <v>0.004561805629048767</v>
      </c>
      <c r="BR294" s="240"/>
    </row>
    <row r="295" spans="1:70" ht="15">
      <c r="A295" s="32">
        <v>71005</v>
      </c>
      <c r="B295" s="32" t="s">
        <v>294</v>
      </c>
      <c r="C295" s="32" t="s">
        <v>530</v>
      </c>
      <c r="D295" s="48">
        <v>9</v>
      </c>
      <c r="E295" s="48">
        <v>0</v>
      </c>
      <c r="F295" s="32" t="s">
        <v>641</v>
      </c>
      <c r="H295" s="49">
        <v>0.003289</v>
      </c>
      <c r="I295" s="50">
        <v>0.0035934718682891597</v>
      </c>
      <c r="J295" s="90">
        <v>1.09257277844</v>
      </c>
      <c r="K295" s="32">
        <v>99</v>
      </c>
      <c r="L295" s="32">
        <v>1.7</v>
      </c>
      <c r="M295" s="32">
        <v>0</v>
      </c>
      <c r="N295" s="32">
        <v>0</v>
      </c>
      <c r="O295" s="32">
        <f t="shared" si="84"/>
        <v>0</v>
      </c>
      <c r="P295" s="32">
        <v>1.7</v>
      </c>
      <c r="Q295" s="32">
        <v>0</v>
      </c>
      <c r="R295" s="32">
        <v>0</v>
      </c>
      <c r="S295" s="32">
        <v>10</v>
      </c>
      <c r="T295" s="32">
        <v>0</v>
      </c>
      <c r="U295" s="32">
        <v>2.6</v>
      </c>
      <c r="V295" s="32">
        <v>0</v>
      </c>
      <c r="W295" s="32">
        <v>0</v>
      </c>
      <c r="X295" s="32">
        <v>1.7</v>
      </c>
      <c r="Y295" s="32">
        <v>0</v>
      </c>
      <c r="Z295" s="32">
        <v>0</v>
      </c>
      <c r="AA295" s="32">
        <v>1.7</v>
      </c>
      <c r="AB295" s="32">
        <v>0</v>
      </c>
      <c r="AC295" s="32">
        <v>0</v>
      </c>
      <c r="AD295" s="32">
        <v>10</v>
      </c>
      <c r="AE295" s="32">
        <v>13.7</v>
      </c>
      <c r="AF295" s="32">
        <v>11.8</v>
      </c>
      <c r="AG295" s="98">
        <v>11</v>
      </c>
      <c r="AH295" s="32">
        <v>13.5</v>
      </c>
      <c r="AI295" s="32">
        <v>11.7</v>
      </c>
      <c r="AJ295" s="32">
        <v>12</v>
      </c>
      <c r="AL295" s="99">
        <v>0.07445572937497937</v>
      </c>
      <c r="AM295" s="32">
        <v>-0.3957994657298056</v>
      </c>
      <c r="AN295" s="32">
        <v>-0.0008403298907288388</v>
      </c>
      <c r="AO295" s="101">
        <v>0.0005285370767767642</v>
      </c>
      <c r="AQ295" s="107">
        <v>0.070068</v>
      </c>
      <c r="AR295" s="32">
        <v>-0.34885879999999997</v>
      </c>
      <c r="AS295" s="32">
        <v>-0.0004956148610293407</v>
      </c>
      <c r="AT295" s="101">
        <v>0.0004535189875148547</v>
      </c>
      <c r="AW295" s="149">
        <f t="shared" si="85"/>
        <v>0.00027856593922977565</v>
      </c>
      <c r="AX295" s="149">
        <f t="shared" si="86"/>
        <v>0</v>
      </c>
      <c r="AY295" s="149">
        <f t="shared" si="87"/>
        <v>0.00027856593922977565</v>
      </c>
      <c r="AZ295" s="214">
        <f t="shared" si="88"/>
        <v>0</v>
      </c>
      <c r="BA295" s="214">
        <f t="shared" si="89"/>
        <v>0</v>
      </c>
      <c r="BB295" s="214">
        <f t="shared" si="90"/>
        <v>0</v>
      </c>
      <c r="BC295" s="214">
        <f t="shared" si="91"/>
        <v>0</v>
      </c>
      <c r="BD295" s="214">
        <f t="shared" si="92"/>
        <v>0</v>
      </c>
      <c r="BE295" s="214">
        <f t="shared" si="93"/>
        <v>0</v>
      </c>
      <c r="BF295" s="149">
        <f t="shared" si="94"/>
        <v>0.0005571318784595513</v>
      </c>
      <c r="BH295" s="214">
        <f t="shared" si="95"/>
        <v>0.00027856593922977565</v>
      </c>
      <c r="BI295" s="217">
        <f t="shared" si="96"/>
        <v>0</v>
      </c>
      <c r="BJ295" s="217">
        <f t="shared" si="97"/>
        <v>0.0007428425046127351</v>
      </c>
      <c r="BK295" s="212">
        <f t="shared" si="98"/>
        <v>0</v>
      </c>
      <c r="BL295" s="217">
        <f t="shared" si="99"/>
        <v>0</v>
      </c>
      <c r="BM295" s="217">
        <f t="shared" si="100"/>
        <v>0</v>
      </c>
      <c r="BN295" s="217">
        <f t="shared" si="101"/>
        <v>0</v>
      </c>
      <c r="BO295" s="217">
        <f t="shared" si="102"/>
        <v>0</v>
      </c>
      <c r="BP295" s="212">
        <f t="shared" si="103"/>
        <v>0</v>
      </c>
      <c r="BQ295" s="214">
        <f t="shared" si="104"/>
        <v>0.0010214084438425108</v>
      </c>
      <c r="BR295" s="240"/>
    </row>
    <row r="296" spans="1:70" ht="15">
      <c r="A296" s="32">
        <v>71028</v>
      </c>
      <c r="B296" s="32" t="s">
        <v>294</v>
      </c>
      <c r="C296" s="32" t="s">
        <v>530</v>
      </c>
      <c r="D296" s="48">
        <v>9</v>
      </c>
      <c r="E296" s="48">
        <v>0</v>
      </c>
      <c r="F296" s="32" t="s">
        <v>641</v>
      </c>
      <c r="H296" s="49">
        <v>0.003289</v>
      </c>
      <c r="I296" s="50">
        <v>0.0035934718682891597</v>
      </c>
      <c r="J296" s="90">
        <v>1.09257277844</v>
      </c>
      <c r="K296" s="32">
        <v>99</v>
      </c>
      <c r="L296" s="32">
        <v>0</v>
      </c>
      <c r="M296" s="32">
        <v>0</v>
      </c>
      <c r="N296" s="32">
        <v>0</v>
      </c>
      <c r="O296" s="32">
        <f t="shared" si="84"/>
        <v>0</v>
      </c>
      <c r="P296" s="32">
        <v>2.8</v>
      </c>
      <c r="Q296" s="32">
        <v>0</v>
      </c>
      <c r="R296" s="32">
        <v>0</v>
      </c>
      <c r="S296" s="32">
        <v>0.5</v>
      </c>
      <c r="T296" s="32">
        <v>0</v>
      </c>
      <c r="U296" s="32">
        <v>0.7</v>
      </c>
      <c r="V296" s="32">
        <v>0</v>
      </c>
      <c r="W296" s="32">
        <v>0</v>
      </c>
      <c r="X296" s="32">
        <v>0</v>
      </c>
      <c r="Y296" s="32">
        <v>0</v>
      </c>
      <c r="Z296" s="32">
        <v>2.8</v>
      </c>
      <c r="AA296" s="32">
        <v>0</v>
      </c>
      <c r="AB296" s="32">
        <v>0</v>
      </c>
      <c r="AC296" s="32">
        <v>0</v>
      </c>
      <c r="AD296" s="32">
        <v>0</v>
      </c>
      <c r="AE296" s="32">
        <v>3.5</v>
      </c>
      <c r="AF296" s="32">
        <v>3.5</v>
      </c>
      <c r="AG296" s="98">
        <v>2.7</v>
      </c>
      <c r="AH296" s="32">
        <v>3.5</v>
      </c>
      <c r="AI296" s="32">
        <v>3.3</v>
      </c>
      <c r="AJ296" s="32">
        <v>3.5</v>
      </c>
      <c r="AL296" s="99">
        <v>0.02356460968539392</v>
      </c>
      <c r="AM296" s="32">
        <v>-0.741561375624192</v>
      </c>
      <c r="AN296" s="32">
        <v>-0.0015744240295978702</v>
      </c>
      <c r="AO296" s="101">
        <v>0.00016783380386557335</v>
      </c>
      <c r="AQ296" s="107">
        <v>0.021568</v>
      </c>
      <c r="AR296" s="32">
        <v>-0.6787295</v>
      </c>
      <c r="AS296" s="32">
        <v>-0.0009642538093320677</v>
      </c>
      <c r="AT296" s="101">
        <v>0.0001374411386386327</v>
      </c>
      <c r="AW296" s="149">
        <f t="shared" si="85"/>
        <v>0</v>
      </c>
      <c r="AX296" s="149">
        <f t="shared" si="86"/>
        <v>0</v>
      </c>
      <c r="AY296" s="149">
        <f t="shared" si="87"/>
        <v>0.0004588144881431599</v>
      </c>
      <c r="AZ296" s="214">
        <f t="shared" si="88"/>
        <v>0</v>
      </c>
      <c r="BA296" s="214">
        <f t="shared" si="89"/>
        <v>0</v>
      </c>
      <c r="BB296" s="214">
        <f t="shared" si="90"/>
        <v>0</v>
      </c>
      <c r="BC296" s="214">
        <f t="shared" si="91"/>
        <v>0.0004588144881431599</v>
      </c>
      <c r="BD296" s="214">
        <f t="shared" si="92"/>
        <v>0</v>
      </c>
      <c r="BE296" s="214">
        <f t="shared" si="93"/>
        <v>0</v>
      </c>
      <c r="BF296" s="149">
        <f t="shared" si="94"/>
        <v>0.0009176289762863198</v>
      </c>
      <c r="BH296" s="214">
        <f t="shared" si="95"/>
        <v>0</v>
      </c>
      <c r="BI296" s="217">
        <f t="shared" si="96"/>
        <v>0</v>
      </c>
      <c r="BJ296" s="217">
        <f t="shared" si="97"/>
        <v>0.0012235053017150932</v>
      </c>
      <c r="BK296" s="238">
        <f t="shared" si="98"/>
        <v>0</v>
      </c>
      <c r="BL296" s="217">
        <f t="shared" si="99"/>
        <v>0</v>
      </c>
      <c r="BM296" s="217">
        <f t="shared" si="100"/>
        <v>0</v>
      </c>
      <c r="BN296" s="217">
        <f t="shared" si="101"/>
        <v>0.0012235053017150932</v>
      </c>
      <c r="BO296" s="217">
        <f t="shared" si="102"/>
        <v>0</v>
      </c>
      <c r="BP296" s="212">
        <f t="shared" si="103"/>
        <v>0</v>
      </c>
      <c r="BQ296" s="214">
        <f t="shared" si="104"/>
        <v>0.0024470106034301864</v>
      </c>
      <c r="BR296" s="240"/>
    </row>
    <row r="297" spans="1:70" ht="15">
      <c r="A297" s="32">
        <v>71034</v>
      </c>
      <c r="B297" s="32" t="s">
        <v>294</v>
      </c>
      <c r="C297" s="32" t="s">
        <v>530</v>
      </c>
      <c r="D297" s="48">
        <v>9</v>
      </c>
      <c r="E297" s="48">
        <v>0</v>
      </c>
      <c r="F297" s="32" t="s">
        <v>641</v>
      </c>
      <c r="H297" s="49">
        <v>0.007628</v>
      </c>
      <c r="I297" s="50">
        <v>0.008334145153940322</v>
      </c>
      <c r="J297" s="90">
        <v>1.0925727784400001</v>
      </c>
      <c r="K297" s="32">
        <v>99</v>
      </c>
      <c r="L297" s="32">
        <v>1.7</v>
      </c>
      <c r="M297" s="32">
        <v>0</v>
      </c>
      <c r="N297" s="32">
        <v>0</v>
      </c>
      <c r="O297" s="32">
        <f t="shared" si="84"/>
        <v>0</v>
      </c>
      <c r="P297" s="32">
        <v>12.2</v>
      </c>
      <c r="Q297" s="32">
        <v>0</v>
      </c>
      <c r="R297" s="32">
        <v>0</v>
      </c>
      <c r="S297" s="32">
        <v>9.8</v>
      </c>
      <c r="T297" s="32">
        <v>0</v>
      </c>
      <c r="U297" s="32">
        <v>4.8</v>
      </c>
      <c r="V297" s="32">
        <v>0</v>
      </c>
      <c r="W297" s="32">
        <v>0</v>
      </c>
      <c r="X297" s="32">
        <v>1.7</v>
      </c>
      <c r="Y297" s="32">
        <v>0</v>
      </c>
      <c r="Z297" s="32">
        <v>11.1</v>
      </c>
      <c r="AA297" s="32">
        <v>1</v>
      </c>
      <c r="AB297" s="32">
        <v>0</v>
      </c>
      <c r="AC297" s="32">
        <v>0</v>
      </c>
      <c r="AD297" s="32">
        <v>9.8</v>
      </c>
      <c r="AE297" s="32">
        <v>24.1</v>
      </c>
      <c r="AF297" s="32">
        <v>22.2</v>
      </c>
      <c r="AG297" s="98">
        <v>19.1</v>
      </c>
      <c r="AH297" s="32">
        <v>23.9</v>
      </c>
      <c r="AI297" s="32">
        <v>22</v>
      </c>
      <c r="AJ297" s="32">
        <v>22.4</v>
      </c>
      <c r="AL297" s="99">
        <v>0.10797605227011543</v>
      </c>
      <c r="AM297" s="32">
        <v>0.1714667141656317</v>
      </c>
      <c r="AN297" s="32">
        <v>0.0003640444660852602</v>
      </c>
      <c r="AO297" s="101">
        <v>0.0017270668431585627</v>
      </c>
      <c r="AQ297" s="107">
        <v>0.10427100000000003</v>
      </c>
      <c r="AR297" s="32">
        <v>0.2196547000000001</v>
      </c>
      <c r="AS297" s="32">
        <v>0.00031205786872781074</v>
      </c>
      <c r="AT297" s="101">
        <v>0.001529390118064217</v>
      </c>
      <c r="AW297" s="149">
        <f t="shared" si="85"/>
        <v>0.0006460629323334537</v>
      </c>
      <c r="AX297" s="149">
        <f t="shared" si="86"/>
        <v>0</v>
      </c>
      <c r="AY297" s="149">
        <f t="shared" si="87"/>
        <v>0.004636451632040079</v>
      </c>
      <c r="AZ297" s="214">
        <f t="shared" si="88"/>
        <v>0</v>
      </c>
      <c r="BA297" s="214">
        <f t="shared" si="89"/>
        <v>0</v>
      </c>
      <c r="BB297" s="214">
        <f t="shared" si="90"/>
        <v>0</v>
      </c>
      <c r="BC297" s="214">
        <f t="shared" si="91"/>
        <v>0.004218410911118433</v>
      </c>
      <c r="BD297" s="214">
        <f t="shared" si="92"/>
        <v>0</v>
      </c>
      <c r="BE297" s="214">
        <f t="shared" si="93"/>
        <v>0</v>
      </c>
      <c r="BF297" s="149">
        <f t="shared" si="94"/>
        <v>0.009500925475491966</v>
      </c>
      <c r="BH297" s="214">
        <f t="shared" si="95"/>
        <v>0.0006460629323334537</v>
      </c>
      <c r="BI297" s="217">
        <f t="shared" si="96"/>
        <v>0</v>
      </c>
      <c r="BJ297" s="217">
        <f t="shared" si="97"/>
        <v>0.012363871018773545</v>
      </c>
      <c r="BK297" s="212">
        <f t="shared" si="98"/>
        <v>0</v>
      </c>
      <c r="BL297" s="217">
        <f t="shared" si="99"/>
        <v>0</v>
      </c>
      <c r="BM297" s="217">
        <f t="shared" si="100"/>
        <v>0</v>
      </c>
      <c r="BN297" s="217">
        <f t="shared" si="101"/>
        <v>0.011249095762982489</v>
      </c>
      <c r="BO297" s="217">
        <f t="shared" si="102"/>
        <v>0</v>
      </c>
      <c r="BP297" s="212">
        <f t="shared" si="103"/>
        <v>0</v>
      </c>
      <c r="BQ297" s="214">
        <f t="shared" si="104"/>
        <v>0.02425902971408949</v>
      </c>
      <c r="BR297" s="240"/>
    </row>
    <row r="298" spans="1:70" ht="15">
      <c r="A298" s="32">
        <v>71036</v>
      </c>
      <c r="B298" s="32" t="s">
        <v>294</v>
      </c>
      <c r="C298" s="32" t="s">
        <v>530</v>
      </c>
      <c r="D298" s="48">
        <v>9</v>
      </c>
      <c r="E298" s="48">
        <v>0</v>
      </c>
      <c r="F298" s="32" t="s">
        <v>641</v>
      </c>
      <c r="H298" s="49">
        <v>0.003289</v>
      </c>
      <c r="I298" s="50">
        <v>0.0035934718682891597</v>
      </c>
      <c r="J298" s="90">
        <v>1.09257277844</v>
      </c>
      <c r="K298" s="32">
        <v>99</v>
      </c>
      <c r="L298" s="32">
        <v>0.2</v>
      </c>
      <c r="M298" s="32">
        <v>0</v>
      </c>
      <c r="N298" s="32">
        <v>0</v>
      </c>
      <c r="O298" s="32">
        <f t="shared" si="84"/>
        <v>0</v>
      </c>
      <c r="P298" s="32">
        <v>0.1</v>
      </c>
      <c r="Q298" s="32">
        <v>4</v>
      </c>
      <c r="R298" s="32">
        <v>0</v>
      </c>
      <c r="S298" s="32">
        <v>0.2</v>
      </c>
      <c r="T298" s="32">
        <v>0</v>
      </c>
      <c r="U298" s="32">
        <v>2.6</v>
      </c>
      <c r="V298" s="32">
        <v>0</v>
      </c>
      <c r="W298" s="32">
        <v>0</v>
      </c>
      <c r="X298" s="32">
        <v>0.2</v>
      </c>
      <c r="Y298" s="32">
        <v>0</v>
      </c>
      <c r="Z298" s="32">
        <v>0</v>
      </c>
      <c r="AA298" s="32">
        <v>0.1</v>
      </c>
      <c r="AB298" s="32">
        <v>0</v>
      </c>
      <c r="AC298" s="32">
        <v>4</v>
      </c>
      <c r="AD298" s="32">
        <v>0.2</v>
      </c>
      <c r="AE298" s="32">
        <v>5</v>
      </c>
      <c r="AF298" s="32">
        <v>4.6</v>
      </c>
      <c r="AG298" s="98">
        <v>2.3</v>
      </c>
      <c r="AH298" s="32">
        <v>4.8</v>
      </c>
      <c r="AI298" s="32">
        <v>4.3</v>
      </c>
      <c r="AJ298" s="32">
        <v>4.8</v>
      </c>
      <c r="AL298" s="99">
        <v>0.01491252585292756</v>
      </c>
      <c r="AM298" s="32">
        <v>-0.7639102795790157</v>
      </c>
      <c r="AN298" s="32">
        <v>-0.0016218734418491916</v>
      </c>
      <c r="AO298" s="101">
        <v>0.00010598181403852673</v>
      </c>
      <c r="AQ298" s="107">
        <v>0.013649</v>
      </c>
      <c r="AR298" s="32">
        <v>-0.6991847999999999</v>
      </c>
      <c r="AS298" s="32">
        <v>-0.0009933141359364517</v>
      </c>
      <c r="AT298" s="101">
        <v>8.553496819579984E-05</v>
      </c>
      <c r="AW298" s="149">
        <f t="shared" si="85"/>
        <v>3.2772463438797135E-05</v>
      </c>
      <c r="AX298" s="149">
        <f t="shared" si="86"/>
        <v>0</v>
      </c>
      <c r="AY298" s="149">
        <f t="shared" si="87"/>
        <v>1.6386231719398567E-05</v>
      </c>
      <c r="AZ298" s="214">
        <f t="shared" si="88"/>
        <v>0.0006554492687759428</v>
      </c>
      <c r="BA298" s="214">
        <f t="shared" si="89"/>
        <v>0</v>
      </c>
      <c r="BB298" s="214">
        <f t="shared" si="90"/>
        <v>0</v>
      </c>
      <c r="BC298" s="214">
        <f t="shared" si="91"/>
        <v>0</v>
      </c>
      <c r="BD298" s="214">
        <f t="shared" si="92"/>
        <v>0</v>
      </c>
      <c r="BE298" s="214">
        <f t="shared" si="93"/>
        <v>0.0006554492687759428</v>
      </c>
      <c r="BF298" s="149">
        <f t="shared" si="94"/>
        <v>0.0013600572327100813</v>
      </c>
      <c r="BH298" s="214">
        <f t="shared" si="95"/>
        <v>3.2772463438797135E-05</v>
      </c>
      <c r="BI298" s="217">
        <f t="shared" si="96"/>
        <v>0</v>
      </c>
      <c r="BJ298" s="217">
        <f t="shared" si="97"/>
        <v>4.369661791839619E-05</v>
      </c>
      <c r="BK298" s="212">
        <f t="shared" si="98"/>
        <v>0.0006554492687759428</v>
      </c>
      <c r="BL298" s="217">
        <f t="shared" si="99"/>
        <v>0</v>
      </c>
      <c r="BM298" s="217">
        <f t="shared" si="100"/>
        <v>0</v>
      </c>
      <c r="BN298" s="217">
        <f t="shared" si="101"/>
        <v>0</v>
      </c>
      <c r="BO298" s="217">
        <f t="shared" si="102"/>
        <v>0</v>
      </c>
      <c r="BP298" s="212">
        <f t="shared" si="103"/>
        <v>0.0006554492687759428</v>
      </c>
      <c r="BQ298" s="214">
        <f t="shared" si="104"/>
        <v>0.001387367618909079</v>
      </c>
      <c r="BR298" s="240"/>
    </row>
    <row r="299" spans="1:70" ht="15">
      <c r="A299" s="32">
        <v>72014</v>
      </c>
      <c r="B299" s="32" t="s">
        <v>531</v>
      </c>
      <c r="C299" s="32" t="s">
        <v>530</v>
      </c>
      <c r="D299" s="48">
        <v>9</v>
      </c>
      <c r="E299" s="48">
        <v>0</v>
      </c>
      <c r="F299" s="32" t="s">
        <v>641</v>
      </c>
      <c r="H299" s="49">
        <v>0.00463</v>
      </c>
      <c r="I299" s="50">
        <v>0.013760868696062798</v>
      </c>
      <c r="J299" s="90">
        <v>2.97210986956</v>
      </c>
      <c r="K299" s="32">
        <v>99</v>
      </c>
      <c r="L299" s="32">
        <v>69.4</v>
      </c>
      <c r="M299" s="32">
        <v>0</v>
      </c>
      <c r="N299" s="32">
        <v>0</v>
      </c>
      <c r="O299" s="32">
        <f t="shared" si="84"/>
        <v>0</v>
      </c>
      <c r="P299" s="32">
        <v>0.3</v>
      </c>
      <c r="Q299" s="32">
        <v>0</v>
      </c>
      <c r="R299" s="32">
        <v>0</v>
      </c>
      <c r="S299" s="32">
        <v>1.2</v>
      </c>
      <c r="T299" s="32">
        <v>0</v>
      </c>
      <c r="U299" s="32">
        <v>9.2</v>
      </c>
      <c r="V299" s="32">
        <v>3.5</v>
      </c>
      <c r="W299" s="32">
        <v>1</v>
      </c>
      <c r="X299" s="32">
        <v>3.6</v>
      </c>
      <c r="Y299" s="32">
        <v>14.3</v>
      </c>
      <c r="Z299" s="32">
        <v>0</v>
      </c>
      <c r="AA299" s="32">
        <v>0.3</v>
      </c>
      <c r="AB299" s="32">
        <v>0</v>
      </c>
      <c r="AC299" s="32">
        <v>0</v>
      </c>
      <c r="AD299" s="32">
        <v>1</v>
      </c>
      <c r="AE299" s="32">
        <v>71.1</v>
      </c>
      <c r="AF299" s="32">
        <v>5.2</v>
      </c>
      <c r="AG299" s="98">
        <v>65.3</v>
      </c>
      <c r="AH299" s="32">
        <v>74.6</v>
      </c>
      <c r="AI299" s="32">
        <v>1.5</v>
      </c>
      <c r="AJ299" s="32">
        <v>1.7</v>
      </c>
      <c r="AL299" s="99">
        <v>0.31126784707478045</v>
      </c>
      <c r="AM299" s="32">
        <v>9.204935318788207</v>
      </c>
      <c r="AN299" s="32">
        <v>0.019543185275251944</v>
      </c>
      <c r="AO299" s="101">
        <v>0.007865661058991162</v>
      </c>
      <c r="AQ299" s="107">
        <v>0.259149</v>
      </c>
      <c r="AR299" s="32">
        <v>6.6213911</v>
      </c>
      <c r="AS299" s="32">
        <v>0.0094068426247164</v>
      </c>
      <c r="AT299" s="101">
        <v>0.0022931641797094104</v>
      </c>
      <c r="AW299" s="149">
        <f t="shared" si="85"/>
        <v>0.043548195510308176</v>
      </c>
      <c r="AX299" s="149">
        <f t="shared" si="86"/>
        <v>0</v>
      </c>
      <c r="AY299" s="149">
        <f t="shared" si="87"/>
        <v>0.00018824868376213905</v>
      </c>
      <c r="AZ299" s="214">
        <f t="shared" si="88"/>
        <v>0</v>
      </c>
      <c r="BA299" s="214">
        <f t="shared" si="89"/>
        <v>0</v>
      </c>
      <c r="BB299" s="214">
        <f t="shared" si="90"/>
        <v>0.0021962346438916223</v>
      </c>
      <c r="BC299" s="214">
        <f t="shared" si="91"/>
        <v>0</v>
      </c>
      <c r="BD299" s="214">
        <f t="shared" si="92"/>
        <v>0</v>
      </c>
      <c r="BE299" s="214">
        <f t="shared" si="93"/>
        <v>0</v>
      </c>
      <c r="BF299" s="149">
        <f t="shared" si="94"/>
        <v>0.04593267883796194</v>
      </c>
      <c r="BH299" s="214">
        <f t="shared" si="95"/>
        <v>0.043548195510308176</v>
      </c>
      <c r="BI299" s="217">
        <f t="shared" si="96"/>
        <v>0</v>
      </c>
      <c r="BJ299" s="217">
        <f t="shared" si="97"/>
        <v>0.0005019964900323708</v>
      </c>
      <c r="BK299" s="212">
        <f t="shared" si="98"/>
        <v>0</v>
      </c>
      <c r="BL299" s="217">
        <f t="shared" si="99"/>
        <v>0</v>
      </c>
      <c r="BM299" s="217">
        <f t="shared" si="100"/>
        <v>0.0021962346438916223</v>
      </c>
      <c r="BN299" s="217">
        <f t="shared" si="101"/>
        <v>0</v>
      </c>
      <c r="BO299" s="217">
        <f t="shared" si="102"/>
        <v>0</v>
      </c>
      <c r="BP299" s="212">
        <f t="shared" si="103"/>
        <v>0</v>
      </c>
      <c r="BQ299" s="214">
        <f t="shared" si="104"/>
        <v>0.046246426644232175</v>
      </c>
      <c r="BR299" s="240"/>
    </row>
    <row r="300" spans="1:70" ht="15">
      <c r="A300" s="32">
        <v>91011</v>
      </c>
      <c r="B300" s="32" t="s">
        <v>540</v>
      </c>
      <c r="C300" s="32" t="s">
        <v>541</v>
      </c>
      <c r="D300" s="48">
        <v>9</v>
      </c>
      <c r="E300" s="48">
        <v>0</v>
      </c>
      <c r="F300" s="32" t="s">
        <v>641</v>
      </c>
      <c r="H300" s="49">
        <v>0.003205</v>
      </c>
      <c r="I300" s="50">
        <v>0.0009636337689406999</v>
      </c>
      <c r="J300" s="90">
        <v>0.30066576254</v>
      </c>
      <c r="K300" s="32">
        <v>99</v>
      </c>
      <c r="L300" s="32">
        <v>155.2</v>
      </c>
      <c r="M300" s="32">
        <v>480.4</v>
      </c>
      <c r="N300" s="32">
        <v>1</v>
      </c>
      <c r="O300" s="32">
        <f t="shared" si="84"/>
        <v>0.0009636337689406999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106.3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635.7</v>
      </c>
      <c r="AF300" s="32">
        <v>480.4</v>
      </c>
      <c r="AG300" s="98">
        <v>529.3</v>
      </c>
      <c r="AH300" s="32">
        <v>635.6</v>
      </c>
      <c r="AI300" s="32">
        <v>480.4</v>
      </c>
      <c r="AJ300" s="32">
        <v>480.5</v>
      </c>
      <c r="AL300" s="111">
        <v>0.7973438944917739</v>
      </c>
      <c r="AM300" s="32">
        <v>118.36363579993912</v>
      </c>
      <c r="AN300" s="32">
        <v>0.25130024103147935</v>
      </c>
      <c r="AO300" s="101">
        <v>0.0010524871369303013</v>
      </c>
      <c r="AQ300" s="107">
        <v>0.6527409999999999</v>
      </c>
      <c r="AR300" s="32">
        <v>104.26780559999997</v>
      </c>
      <c r="AS300" s="32">
        <v>0.14813063045071045</v>
      </c>
      <c r="AT300" s="101">
        <v>0.0032320046276095283</v>
      </c>
      <c r="AW300" s="149">
        <f t="shared" si="85"/>
        <v>0.006819751818845606</v>
      </c>
      <c r="AX300" s="149">
        <f t="shared" si="86"/>
        <v>0.021109592614519515</v>
      </c>
      <c r="AY300" s="149">
        <f t="shared" si="87"/>
        <v>0</v>
      </c>
      <c r="AZ300" s="214">
        <f t="shared" si="88"/>
        <v>0</v>
      </c>
      <c r="BA300" s="214">
        <f t="shared" si="89"/>
        <v>0</v>
      </c>
      <c r="BB300" s="214">
        <f t="shared" si="90"/>
        <v>0</v>
      </c>
      <c r="BC300" s="214">
        <f t="shared" si="91"/>
        <v>0</v>
      </c>
      <c r="BD300" s="214">
        <f t="shared" si="92"/>
        <v>0</v>
      </c>
      <c r="BE300" s="214">
        <f t="shared" si="93"/>
        <v>0</v>
      </c>
      <c r="BF300" s="149">
        <f t="shared" si="94"/>
        <v>0.02792934443336512</v>
      </c>
      <c r="BH300" s="214">
        <f t="shared" si="95"/>
        <v>0.006819751818845606</v>
      </c>
      <c r="BI300" s="217">
        <f t="shared" si="96"/>
        <v>0.03870091979328578</v>
      </c>
      <c r="BJ300" s="217">
        <f t="shared" si="97"/>
        <v>0</v>
      </c>
      <c r="BK300" s="212">
        <f t="shared" si="98"/>
        <v>0</v>
      </c>
      <c r="BL300" s="217">
        <f t="shared" si="99"/>
        <v>0</v>
      </c>
      <c r="BM300" s="217">
        <f t="shared" si="100"/>
        <v>0</v>
      </c>
      <c r="BN300" s="217">
        <f t="shared" si="101"/>
        <v>0</v>
      </c>
      <c r="BO300" s="217">
        <f t="shared" si="102"/>
        <v>0</v>
      </c>
      <c r="BP300" s="212">
        <f t="shared" si="103"/>
        <v>0</v>
      </c>
      <c r="BQ300" s="214">
        <f t="shared" si="104"/>
        <v>0.045520671612131386</v>
      </c>
      <c r="BR300" s="240"/>
    </row>
    <row r="301" spans="1:70" ht="15">
      <c r="A301" s="32">
        <v>91032</v>
      </c>
      <c r="B301" s="32" t="s">
        <v>540</v>
      </c>
      <c r="C301" s="32" t="s">
        <v>541</v>
      </c>
      <c r="D301" s="48">
        <v>9</v>
      </c>
      <c r="E301" s="48">
        <v>0</v>
      </c>
      <c r="F301" s="32" t="s">
        <v>641</v>
      </c>
      <c r="H301" s="49">
        <v>0.003205</v>
      </c>
      <c r="I301" s="50">
        <v>0.0035016957549002</v>
      </c>
      <c r="J301" s="90">
        <v>1.0925727784400001</v>
      </c>
      <c r="K301" s="32">
        <v>99</v>
      </c>
      <c r="L301" s="32">
        <v>0</v>
      </c>
      <c r="M301" s="32">
        <v>0</v>
      </c>
      <c r="N301" s="32">
        <v>0</v>
      </c>
      <c r="O301" s="32">
        <f t="shared" si="84"/>
        <v>0</v>
      </c>
      <c r="P301" s="32">
        <v>1.1</v>
      </c>
      <c r="Q301" s="32">
        <v>0</v>
      </c>
      <c r="R301" s="32">
        <v>0</v>
      </c>
      <c r="S301" s="32">
        <v>3.5</v>
      </c>
      <c r="T301" s="32">
        <v>0</v>
      </c>
      <c r="U301" s="32">
        <v>1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1.1</v>
      </c>
      <c r="AB301" s="32">
        <v>0</v>
      </c>
      <c r="AC301" s="32">
        <v>0</v>
      </c>
      <c r="AD301" s="32">
        <v>0</v>
      </c>
      <c r="AE301" s="32">
        <v>4.6</v>
      </c>
      <c r="AF301" s="32">
        <v>4.6</v>
      </c>
      <c r="AG301" s="98">
        <v>3.6</v>
      </c>
      <c r="AH301" s="32">
        <v>4.6</v>
      </c>
      <c r="AI301" s="32">
        <v>4.6</v>
      </c>
      <c r="AJ301" s="32">
        <v>4.6</v>
      </c>
      <c r="AL301" s="99">
        <v>0.02706630544029412</v>
      </c>
      <c r="AM301" s="32">
        <v>-0.7289552709065513</v>
      </c>
      <c r="AN301" s="32">
        <v>-0.0015476597524395912</v>
      </c>
      <c r="AO301" s="101">
        <v>0.0001882266480883375</v>
      </c>
      <c r="AQ301" s="107">
        <v>0.024773</v>
      </c>
      <c r="AR301" s="32">
        <v>-0.6671914999999999</v>
      </c>
      <c r="AS301" s="32">
        <v>-0.000947862064974303</v>
      </c>
      <c r="AT301" s="101">
        <v>0.00015465123637715188</v>
      </c>
      <c r="AW301" s="149">
        <f t="shared" si="85"/>
        <v>0</v>
      </c>
      <c r="AX301" s="149">
        <f t="shared" si="86"/>
        <v>0</v>
      </c>
      <c r="AY301" s="149">
        <f t="shared" si="87"/>
        <v>0.00017564505906579405</v>
      </c>
      <c r="AZ301" s="214">
        <f t="shared" si="88"/>
        <v>0</v>
      </c>
      <c r="BA301" s="214">
        <f t="shared" si="89"/>
        <v>0</v>
      </c>
      <c r="BB301" s="214">
        <f t="shared" si="90"/>
        <v>0</v>
      </c>
      <c r="BC301" s="214">
        <f t="shared" si="91"/>
        <v>0</v>
      </c>
      <c r="BD301" s="214">
        <f t="shared" si="92"/>
        <v>0</v>
      </c>
      <c r="BE301" s="214">
        <f t="shared" si="93"/>
        <v>0</v>
      </c>
      <c r="BF301" s="149">
        <f t="shared" si="94"/>
        <v>0.00017564505906579405</v>
      </c>
      <c r="BH301" s="214">
        <f t="shared" si="95"/>
        <v>0</v>
      </c>
      <c r="BI301" s="217">
        <f t="shared" si="96"/>
        <v>0</v>
      </c>
      <c r="BJ301" s="217">
        <f t="shared" si="97"/>
        <v>0.0004683868241754508</v>
      </c>
      <c r="BK301" s="212">
        <f t="shared" si="98"/>
        <v>0</v>
      </c>
      <c r="BL301" s="217">
        <f t="shared" si="99"/>
        <v>0</v>
      </c>
      <c r="BM301" s="217">
        <f t="shared" si="100"/>
        <v>0</v>
      </c>
      <c r="BN301" s="217">
        <f t="shared" si="101"/>
        <v>0</v>
      </c>
      <c r="BO301" s="217">
        <f t="shared" si="102"/>
        <v>0</v>
      </c>
      <c r="BP301" s="212">
        <f t="shared" si="103"/>
        <v>0</v>
      </c>
      <c r="BQ301" s="214">
        <f t="shared" si="104"/>
        <v>0.0004683868241754508</v>
      </c>
      <c r="BR301" s="240"/>
    </row>
    <row r="302" spans="1:70" ht="15">
      <c r="A302" s="32">
        <v>92003</v>
      </c>
      <c r="B302" s="32" t="s">
        <v>42</v>
      </c>
      <c r="C302" s="32" t="s">
        <v>541</v>
      </c>
      <c r="D302" s="48">
        <v>9</v>
      </c>
      <c r="E302" s="48">
        <v>0</v>
      </c>
      <c r="F302" s="32" t="s">
        <v>641</v>
      </c>
      <c r="H302" s="49">
        <v>0.003748</v>
      </c>
      <c r="I302" s="50">
        <v>0.00224358824348672</v>
      </c>
      <c r="J302" s="90">
        <v>0.59860945664</v>
      </c>
      <c r="K302" s="32">
        <v>99</v>
      </c>
      <c r="L302" s="32">
        <v>29.8</v>
      </c>
      <c r="M302" s="32">
        <v>70.5</v>
      </c>
      <c r="N302" s="32">
        <v>1</v>
      </c>
      <c r="O302" s="32">
        <f t="shared" si="84"/>
        <v>0.00224358824348672</v>
      </c>
      <c r="P302" s="32">
        <v>55.4</v>
      </c>
      <c r="Q302" s="32">
        <v>1.6</v>
      </c>
      <c r="R302" s="32">
        <v>0</v>
      </c>
      <c r="S302" s="32">
        <v>12.8</v>
      </c>
      <c r="T302" s="32">
        <v>1.1</v>
      </c>
      <c r="U302" s="32">
        <v>31.3</v>
      </c>
      <c r="V302" s="32">
        <v>135.5</v>
      </c>
      <c r="W302" s="32">
        <v>1</v>
      </c>
      <c r="X302" s="32">
        <v>0</v>
      </c>
      <c r="Y302" s="32">
        <v>2.6</v>
      </c>
      <c r="Z302" s="32">
        <v>42.9</v>
      </c>
      <c r="AA302" s="32">
        <v>11.6</v>
      </c>
      <c r="AB302" s="32">
        <v>1</v>
      </c>
      <c r="AC302" s="32">
        <v>1.5</v>
      </c>
      <c r="AD302" s="32">
        <v>1.8</v>
      </c>
      <c r="AE302" s="32">
        <v>171.5</v>
      </c>
      <c r="AF302" s="32">
        <v>277.3</v>
      </c>
      <c r="AG302" s="98">
        <v>275.8</v>
      </c>
      <c r="AH302" s="32">
        <v>307.1</v>
      </c>
      <c r="AI302" s="32">
        <v>141.4</v>
      </c>
      <c r="AJ302" s="32">
        <v>141.7</v>
      </c>
      <c r="AL302" s="99">
        <v>0.6501439691678182</v>
      </c>
      <c r="AM302" s="32">
        <v>64.07521050527883</v>
      </c>
      <c r="AN302" s="32">
        <v>0.1360393818193918</v>
      </c>
      <c r="AO302" s="101">
        <v>0.002304791837269394</v>
      </c>
      <c r="AP302" s="32">
        <v>0.04367650587953302</v>
      </c>
      <c r="AQ302" s="111">
        <v>0.499818</v>
      </c>
      <c r="AR302" s="32">
        <v>45.339444099999994</v>
      </c>
      <c r="AS302" s="32">
        <v>0.06441259984489157</v>
      </c>
      <c r="AT302" s="101">
        <v>0.0032552554977194155</v>
      </c>
      <c r="AW302" s="149">
        <f t="shared" si="85"/>
        <v>0.003048767192309234</v>
      </c>
      <c r="AX302" s="149">
        <f t="shared" si="86"/>
        <v>0.007212687485161106</v>
      </c>
      <c r="AY302" s="149">
        <f t="shared" si="87"/>
        <v>0.005667842364225891</v>
      </c>
      <c r="AZ302" s="214">
        <f t="shared" si="88"/>
        <v>0.0001636921982447911</v>
      </c>
      <c r="BA302" s="214">
        <f t="shared" si="89"/>
        <v>0</v>
      </c>
      <c r="BB302" s="214">
        <f t="shared" si="90"/>
        <v>0.013862683038855746</v>
      </c>
      <c r="BC302" s="214">
        <f t="shared" si="91"/>
        <v>0.004388997065438461</v>
      </c>
      <c r="BD302" s="214">
        <f t="shared" si="92"/>
        <v>0.00010230762390299442</v>
      </c>
      <c r="BE302" s="214">
        <f t="shared" si="93"/>
        <v>0.00015346143585449163</v>
      </c>
      <c r="BF302" s="149">
        <f t="shared" si="94"/>
        <v>0.03460043840399272</v>
      </c>
      <c r="BH302" s="214">
        <f t="shared" si="95"/>
        <v>0.003048767192309234</v>
      </c>
      <c r="BI302" s="217">
        <f t="shared" si="96"/>
        <v>0.01322326038946203</v>
      </c>
      <c r="BJ302" s="217">
        <f t="shared" si="97"/>
        <v>0.015114246304602378</v>
      </c>
      <c r="BK302" s="212">
        <f t="shared" si="98"/>
        <v>0.0001636921982447911</v>
      </c>
      <c r="BL302" s="217">
        <f t="shared" si="99"/>
        <v>0</v>
      </c>
      <c r="BM302" s="217">
        <f t="shared" si="100"/>
        <v>0.013862683038855746</v>
      </c>
      <c r="BN302" s="217">
        <f t="shared" si="101"/>
        <v>0.011703992174502562</v>
      </c>
      <c r="BO302" s="217">
        <f t="shared" si="102"/>
        <v>0.00027282033040798516</v>
      </c>
      <c r="BP302" s="212">
        <f t="shared" si="103"/>
        <v>0.00015346143585449163</v>
      </c>
      <c r="BQ302" s="214">
        <f t="shared" si="104"/>
        <v>0.057542923064239214</v>
      </c>
      <c r="BR302" s="240"/>
    </row>
    <row r="303" spans="1:70" ht="15">
      <c r="A303" s="32">
        <v>92005</v>
      </c>
      <c r="B303" s="32" t="s">
        <v>42</v>
      </c>
      <c r="C303" s="32" t="s">
        <v>541</v>
      </c>
      <c r="D303" s="48">
        <v>9</v>
      </c>
      <c r="E303" s="48">
        <v>0</v>
      </c>
      <c r="F303" s="32" t="s">
        <v>641</v>
      </c>
      <c r="H303" s="49">
        <v>0.003906</v>
      </c>
      <c r="I303" s="50">
        <v>0.00117440046848124</v>
      </c>
      <c r="J303" s="90">
        <v>0.30066576254</v>
      </c>
      <c r="K303" s="32">
        <v>99</v>
      </c>
      <c r="L303" s="32">
        <v>0.1</v>
      </c>
      <c r="M303" s="32">
        <v>28.2</v>
      </c>
      <c r="N303" s="32">
        <v>1</v>
      </c>
      <c r="O303" s="32">
        <f t="shared" si="84"/>
        <v>0.00117440046848124</v>
      </c>
      <c r="P303" s="32">
        <v>0.1</v>
      </c>
      <c r="Q303" s="32">
        <v>0</v>
      </c>
      <c r="R303" s="32">
        <v>0</v>
      </c>
      <c r="S303" s="32">
        <v>0.2</v>
      </c>
      <c r="T303" s="32">
        <v>0</v>
      </c>
      <c r="U303" s="32">
        <v>6.3</v>
      </c>
      <c r="V303" s="32">
        <v>0</v>
      </c>
      <c r="W303" s="32">
        <v>0</v>
      </c>
      <c r="X303" s="32">
        <v>0.1</v>
      </c>
      <c r="Y303" s="32">
        <v>0</v>
      </c>
      <c r="Z303" s="32">
        <v>0</v>
      </c>
      <c r="AA303" s="32">
        <v>0</v>
      </c>
      <c r="AB303" s="32">
        <v>0.1</v>
      </c>
      <c r="AC303" s="32">
        <v>0</v>
      </c>
      <c r="AD303" s="32">
        <v>0.2</v>
      </c>
      <c r="AE303" s="32">
        <v>28.8</v>
      </c>
      <c r="AF303" s="32">
        <v>28.7</v>
      </c>
      <c r="AG303" s="98">
        <v>22.5</v>
      </c>
      <c r="AH303" s="32">
        <v>28.8</v>
      </c>
      <c r="AI303" s="32">
        <v>28.5</v>
      </c>
      <c r="AJ303" s="32">
        <v>28.7</v>
      </c>
      <c r="AL303" s="99">
        <v>0.12755156347308316</v>
      </c>
      <c r="AM303" s="32">
        <v>0.5673846349287479</v>
      </c>
      <c r="AN303" s="32">
        <v>0.001204625851103043</v>
      </c>
      <c r="AO303" s="101">
        <v>0.0002954504744647525</v>
      </c>
      <c r="AQ303" s="107">
        <v>0.12501900000000002</v>
      </c>
      <c r="AR303" s="32">
        <v>0.6457267000000001</v>
      </c>
      <c r="AS303" s="32">
        <v>0.0009173675672892153</v>
      </c>
      <c r="AT303" s="101">
        <v>0.0009547128040749051</v>
      </c>
      <c r="AW303" s="149">
        <f t="shared" si="85"/>
        <v>5.355266136274455E-06</v>
      </c>
      <c r="AX303" s="149">
        <f t="shared" si="86"/>
        <v>0.0015101850504293962</v>
      </c>
      <c r="AY303" s="149">
        <f t="shared" si="87"/>
        <v>5.355266136274455E-06</v>
      </c>
      <c r="AZ303" s="214">
        <f t="shared" si="88"/>
        <v>0</v>
      </c>
      <c r="BA303" s="214">
        <f t="shared" si="89"/>
        <v>0</v>
      </c>
      <c r="BB303" s="214">
        <f t="shared" si="90"/>
        <v>0</v>
      </c>
      <c r="BC303" s="214">
        <f t="shared" si="91"/>
        <v>0</v>
      </c>
      <c r="BD303" s="214">
        <f t="shared" si="92"/>
        <v>5.355266136274455E-06</v>
      </c>
      <c r="BE303" s="214">
        <f t="shared" si="93"/>
        <v>0</v>
      </c>
      <c r="BF303" s="149">
        <f t="shared" si="94"/>
        <v>0.0015262508488382198</v>
      </c>
      <c r="BH303" s="214">
        <f t="shared" si="95"/>
        <v>5.355266136274455E-06</v>
      </c>
      <c r="BI303" s="217">
        <f t="shared" si="96"/>
        <v>0.002768672592453893</v>
      </c>
      <c r="BJ303" s="217">
        <f t="shared" si="97"/>
        <v>1.4280709696731882E-05</v>
      </c>
      <c r="BK303" s="212">
        <f t="shared" si="98"/>
        <v>0</v>
      </c>
      <c r="BL303" s="217">
        <f t="shared" si="99"/>
        <v>0</v>
      </c>
      <c r="BM303" s="217">
        <f t="shared" si="100"/>
        <v>0</v>
      </c>
      <c r="BN303" s="217">
        <f t="shared" si="101"/>
        <v>0</v>
      </c>
      <c r="BO303" s="217">
        <f t="shared" si="102"/>
        <v>1.4280709696731882E-05</v>
      </c>
      <c r="BP303" s="212">
        <f t="shared" si="103"/>
        <v>0</v>
      </c>
      <c r="BQ303" s="214">
        <f t="shared" si="104"/>
        <v>0.0028025892779836308</v>
      </c>
      <c r="BR303" s="240"/>
    </row>
    <row r="304" spans="1:70" ht="15">
      <c r="A304" s="32">
        <v>92016</v>
      </c>
      <c r="B304" s="32" t="s">
        <v>42</v>
      </c>
      <c r="C304" s="32" t="s">
        <v>541</v>
      </c>
      <c r="D304" s="48">
        <v>9</v>
      </c>
      <c r="E304" s="48">
        <v>0</v>
      </c>
      <c r="F304" s="32" t="s">
        <v>641</v>
      </c>
      <c r="H304" s="49">
        <v>0.003906</v>
      </c>
      <c r="I304" s="50">
        <v>0.00426758927258664</v>
      </c>
      <c r="J304" s="90">
        <v>1.0925727784400001</v>
      </c>
      <c r="K304" s="32">
        <v>99</v>
      </c>
      <c r="L304" s="32">
        <v>34.1</v>
      </c>
      <c r="M304" s="32">
        <v>0</v>
      </c>
      <c r="N304" s="32">
        <v>0</v>
      </c>
      <c r="O304" s="32">
        <f t="shared" si="84"/>
        <v>0</v>
      </c>
      <c r="P304" s="32">
        <v>7</v>
      </c>
      <c r="Q304" s="32">
        <v>0</v>
      </c>
      <c r="R304" s="32">
        <v>0</v>
      </c>
      <c r="S304" s="32">
        <v>9.3</v>
      </c>
      <c r="T304" s="32">
        <v>0</v>
      </c>
      <c r="U304" s="32">
        <v>34</v>
      </c>
      <c r="V304" s="32">
        <v>0</v>
      </c>
      <c r="W304" s="32">
        <v>0</v>
      </c>
      <c r="X304" s="32">
        <v>0</v>
      </c>
      <c r="Y304" s="32">
        <v>0</v>
      </c>
      <c r="Z304" s="32">
        <v>5.6</v>
      </c>
      <c r="AA304" s="32">
        <v>1.4</v>
      </c>
      <c r="AB304" s="32">
        <v>0</v>
      </c>
      <c r="AC304" s="32">
        <v>0</v>
      </c>
      <c r="AD304" s="32">
        <v>8.7</v>
      </c>
      <c r="AE304" s="32">
        <v>50.5</v>
      </c>
      <c r="AF304" s="32">
        <v>16.3</v>
      </c>
      <c r="AG304" s="98">
        <v>16.4</v>
      </c>
      <c r="AH304" s="32">
        <v>50.4</v>
      </c>
      <c r="AI304" s="32">
        <v>16.3</v>
      </c>
      <c r="AJ304" s="32">
        <v>16.4</v>
      </c>
      <c r="AL304" s="99">
        <v>0.08991145395138847</v>
      </c>
      <c r="AM304" s="32">
        <v>-0.16414389202256396</v>
      </c>
      <c r="AN304" s="32">
        <v>-0.00034849723354929814</v>
      </c>
      <c r="AO304" s="101">
        <v>0.0007528066185070127</v>
      </c>
      <c r="AQ304" s="107">
        <v>0.08773700000000002</v>
      </c>
      <c r="AR304" s="32">
        <v>-0.08751989999999994</v>
      </c>
      <c r="AS304" s="32">
        <v>-0.00012433730516702395</v>
      </c>
      <c r="AT304" s="101">
        <v>0.0006714714010356706</v>
      </c>
      <c r="AW304" s="149">
        <f t="shared" si="85"/>
        <v>0.006635930615301323</v>
      </c>
      <c r="AX304" s="149">
        <f t="shared" si="86"/>
        <v>0</v>
      </c>
      <c r="AY304" s="149">
        <f t="shared" si="87"/>
        <v>0.0013622144958096555</v>
      </c>
      <c r="AZ304" s="214">
        <f t="shared" si="88"/>
        <v>0</v>
      </c>
      <c r="BA304" s="214">
        <f t="shared" si="89"/>
        <v>0</v>
      </c>
      <c r="BB304" s="214">
        <f t="shared" si="90"/>
        <v>0</v>
      </c>
      <c r="BC304" s="214">
        <f t="shared" si="91"/>
        <v>0.0010897715966477243</v>
      </c>
      <c r="BD304" s="214">
        <f t="shared" si="92"/>
        <v>0</v>
      </c>
      <c r="BE304" s="214">
        <f t="shared" si="93"/>
        <v>0</v>
      </c>
      <c r="BF304" s="149">
        <f t="shared" si="94"/>
        <v>0.009087916707758702</v>
      </c>
      <c r="BH304" s="214">
        <f t="shared" si="95"/>
        <v>0.006635930615301323</v>
      </c>
      <c r="BI304" s="217">
        <f t="shared" si="96"/>
        <v>0</v>
      </c>
      <c r="BJ304" s="217">
        <f t="shared" si="97"/>
        <v>0.003632571988825748</v>
      </c>
      <c r="BK304" s="212">
        <f t="shared" si="98"/>
        <v>0</v>
      </c>
      <c r="BL304" s="217">
        <f t="shared" si="99"/>
        <v>0</v>
      </c>
      <c r="BM304" s="217">
        <f t="shared" si="100"/>
        <v>0</v>
      </c>
      <c r="BN304" s="217">
        <f t="shared" si="101"/>
        <v>0.0029060575910605986</v>
      </c>
      <c r="BO304" s="217">
        <f t="shared" si="102"/>
        <v>0</v>
      </c>
      <c r="BP304" s="212">
        <f t="shared" si="103"/>
        <v>0</v>
      </c>
      <c r="BQ304" s="214">
        <f t="shared" si="104"/>
        <v>0.013174560195187668</v>
      </c>
      <c r="BR304" s="32" t="s">
        <v>693</v>
      </c>
    </row>
    <row r="305" spans="1:74" ht="15">
      <c r="A305" s="32">
        <v>92027</v>
      </c>
      <c r="B305" s="32" t="s">
        <v>42</v>
      </c>
      <c r="C305" s="32" t="s">
        <v>541</v>
      </c>
      <c r="D305" s="48">
        <v>9</v>
      </c>
      <c r="E305" s="48">
        <v>0</v>
      </c>
      <c r="F305" s="32" t="s">
        <v>641</v>
      </c>
      <c r="H305" s="49">
        <v>0.003906</v>
      </c>
      <c r="I305" s="50">
        <v>0.00426758927258664</v>
      </c>
      <c r="J305" s="90">
        <v>1.0925727784400001</v>
      </c>
      <c r="K305" s="32">
        <v>99</v>
      </c>
      <c r="L305" s="32">
        <v>0</v>
      </c>
      <c r="M305" s="32">
        <v>0</v>
      </c>
      <c r="N305" s="32">
        <v>0</v>
      </c>
      <c r="O305" s="32">
        <f t="shared" si="84"/>
        <v>0</v>
      </c>
      <c r="P305" s="32">
        <v>3.2</v>
      </c>
      <c r="Q305" s="32">
        <v>0</v>
      </c>
      <c r="R305" s="32">
        <v>0</v>
      </c>
      <c r="S305" s="32">
        <v>3.6</v>
      </c>
      <c r="T305" s="32">
        <v>0</v>
      </c>
      <c r="U305" s="32">
        <v>1.5</v>
      </c>
      <c r="V305" s="32">
        <v>0</v>
      </c>
      <c r="W305" s="32">
        <v>0</v>
      </c>
      <c r="X305" s="32">
        <v>0</v>
      </c>
      <c r="Y305" s="32">
        <v>0</v>
      </c>
      <c r="Z305" s="32">
        <v>2.2</v>
      </c>
      <c r="AA305" s="32">
        <v>1</v>
      </c>
      <c r="AB305" s="32">
        <v>0</v>
      </c>
      <c r="AC305" s="32">
        <v>0</v>
      </c>
      <c r="AD305" s="32">
        <v>0</v>
      </c>
      <c r="AE305" s="32">
        <v>6.8</v>
      </c>
      <c r="AF305" s="32">
        <v>6.8</v>
      </c>
      <c r="AG305" s="98">
        <v>5.3</v>
      </c>
      <c r="AH305" s="32">
        <v>6.8</v>
      </c>
      <c r="AI305" s="32">
        <v>6.8</v>
      </c>
      <c r="AJ305" s="32">
        <v>6.8</v>
      </c>
      <c r="AL305" s="107">
        <v>0.04496653629343104</v>
      </c>
      <c r="AM305" s="32">
        <v>-0.6446285283720455</v>
      </c>
      <c r="AN305" s="32">
        <v>-0.0013686239313353893</v>
      </c>
      <c r="AO305" s="101">
        <v>0.0003774714820357513</v>
      </c>
      <c r="AQ305" s="107">
        <v>0.041904000000000004</v>
      </c>
      <c r="AR305" s="32">
        <v>-0.586123</v>
      </c>
      <c r="AS305" s="32">
        <v>-0.0008326901003818746</v>
      </c>
      <c r="AT305" s="101">
        <v>0.00031871706456667307</v>
      </c>
      <c r="AW305" s="149">
        <f t="shared" si="85"/>
        <v>0</v>
      </c>
      <c r="AX305" s="149">
        <f t="shared" si="86"/>
        <v>0</v>
      </c>
      <c r="AY305" s="149">
        <f t="shared" si="87"/>
        <v>0.0006227266266558425</v>
      </c>
      <c r="AZ305" s="214">
        <f t="shared" si="88"/>
        <v>0</v>
      </c>
      <c r="BA305" s="214">
        <f t="shared" si="89"/>
        <v>0</v>
      </c>
      <c r="BB305" s="214">
        <f t="shared" si="90"/>
        <v>0</v>
      </c>
      <c r="BC305" s="214">
        <f t="shared" si="91"/>
        <v>0.00042812455582589176</v>
      </c>
      <c r="BD305" s="214">
        <f t="shared" si="92"/>
        <v>0</v>
      </c>
      <c r="BE305" s="214">
        <f t="shared" si="93"/>
        <v>0</v>
      </c>
      <c r="BF305" s="149">
        <f t="shared" si="94"/>
        <v>0.0010508511824817344</v>
      </c>
      <c r="BG305" s="32">
        <f>SUM(BF294:BF305)/SUM($I294:$I305)</f>
        <v>2.725078218610242</v>
      </c>
      <c r="BH305" s="214">
        <f t="shared" si="95"/>
        <v>0</v>
      </c>
      <c r="BI305" s="217">
        <f t="shared" si="96"/>
        <v>0</v>
      </c>
      <c r="BJ305" s="217">
        <f t="shared" si="97"/>
        <v>0.0016606043377489135</v>
      </c>
      <c r="BK305" s="212">
        <f t="shared" si="98"/>
        <v>0</v>
      </c>
      <c r="BL305" s="217">
        <f t="shared" si="99"/>
        <v>0</v>
      </c>
      <c r="BM305" s="217">
        <f t="shared" si="100"/>
        <v>0</v>
      </c>
      <c r="BN305" s="217">
        <f t="shared" si="101"/>
        <v>0.0011416654822023781</v>
      </c>
      <c r="BO305" s="217">
        <f t="shared" si="102"/>
        <v>0</v>
      </c>
      <c r="BP305" s="212">
        <f t="shared" si="103"/>
        <v>0</v>
      </c>
      <c r="BQ305" s="214">
        <f t="shared" si="104"/>
        <v>0.0028022698199512914</v>
      </c>
      <c r="BR305" s="32" t="s">
        <v>641</v>
      </c>
      <c r="BS305" s="290">
        <f>SUM(BQ294:BQ305)/SUM($I294:$I305)</f>
        <v>4.081513151391706</v>
      </c>
      <c r="BT305" s="292">
        <f>BS305*4.44</f>
        <v>18.121918392179175</v>
      </c>
      <c r="BU305" s="290">
        <f>4.44*SUM(BI294:BI305)/SUM($I294:$I305)</f>
        <v>5.255821979929259</v>
      </c>
      <c r="BV305" s="302">
        <f>100*SUM($I294:$I305)</f>
        <v>4.954889080248667</v>
      </c>
    </row>
    <row r="306" spans="58:70" ht="15">
      <c r="BF306" s="152"/>
      <c r="BG306" s="152"/>
      <c r="BQ306" s="152"/>
      <c r="BR306" s="82"/>
    </row>
    <row r="307" spans="7:70" ht="15">
      <c r="G307" s="33" t="s">
        <v>476</v>
      </c>
      <c r="H307" s="54">
        <v>0.9999749999999993</v>
      </c>
      <c r="I307" s="54">
        <v>0.9999752159396532</v>
      </c>
      <c r="J307" s="68" t="s">
        <v>590</v>
      </c>
      <c r="O307" s="32">
        <f>SUM(O8:O305)</f>
        <v>0.3213837143946133</v>
      </c>
      <c r="AG307" s="312">
        <v>703.8909187999996</v>
      </c>
      <c r="AO307" s="101"/>
      <c r="AQ307" s="80" t="s">
        <v>396</v>
      </c>
      <c r="AT307" s="52"/>
      <c r="AV307" s="33" t="s">
        <v>297</v>
      </c>
      <c r="AW307" s="129">
        <f>SUM(AW8:AW305)</f>
        <v>2.1456314782507606</v>
      </c>
      <c r="AX307" s="209">
        <f aca="true" t="shared" si="105" ref="AX307:BF307">SUM(AX8:AX305)</f>
        <v>7.756806090145183</v>
      </c>
      <c r="AY307" s="209">
        <f t="shared" si="105"/>
        <v>2.262705477966541</v>
      </c>
      <c r="AZ307" s="209">
        <f t="shared" si="105"/>
        <v>0.6274939629027222</v>
      </c>
      <c r="BA307" s="214">
        <f t="shared" si="105"/>
        <v>0.032036117201135375</v>
      </c>
      <c r="BB307" s="209">
        <f t="shared" si="105"/>
        <v>10.239367771988931</v>
      </c>
      <c r="BC307" s="209">
        <f t="shared" si="105"/>
        <v>1.636867251953553</v>
      </c>
      <c r="BD307" s="220">
        <f t="shared" si="105"/>
        <v>0.03831833872527514</v>
      </c>
      <c r="BE307" s="213">
        <f t="shared" si="105"/>
        <v>0.5839433529708408</v>
      </c>
      <c r="BF307" s="213">
        <f t="shared" si="105"/>
        <v>25.32316984210493</v>
      </c>
      <c r="BG307" s="222">
        <f>SUM(AW307:BE307)</f>
        <v>25.323169842104946</v>
      </c>
      <c r="BH307" s="226">
        <f>SUM(BH8:BH305)</f>
        <v>2.1456314782507606</v>
      </c>
      <c r="BI307" s="209">
        <f aca="true" t="shared" si="106" ref="BI307:BP307">SUM(BI8:BI305)</f>
        <v>14.220811165266161</v>
      </c>
      <c r="BJ307" s="209">
        <f t="shared" si="106"/>
        <v>6.0338812745774435</v>
      </c>
      <c r="BK307" s="209">
        <f t="shared" si="106"/>
        <v>0.6274939629027222</v>
      </c>
      <c r="BL307" s="223">
        <f t="shared" si="106"/>
        <v>0.032036117201135375</v>
      </c>
      <c r="BM307" s="209">
        <f t="shared" si="106"/>
        <v>10.239367771988931</v>
      </c>
      <c r="BN307" s="209">
        <f t="shared" si="106"/>
        <v>4.36497933854281</v>
      </c>
      <c r="BO307" s="224">
        <f t="shared" si="106"/>
        <v>0.10218223660073372</v>
      </c>
      <c r="BP307" s="209">
        <f t="shared" si="106"/>
        <v>0.5839433529708408</v>
      </c>
      <c r="BQ307" s="153">
        <f>SUM(BQ8:BQ305)</f>
        <v>38.35032669830159</v>
      </c>
      <c r="BR307" s="287"/>
    </row>
    <row r="308" spans="10:70" ht="15.75" thickBot="1">
      <c r="J308" s="68" t="s">
        <v>606</v>
      </c>
      <c r="O308" s="32" t="s">
        <v>562</v>
      </c>
      <c r="AG308" s="32" t="s">
        <v>758</v>
      </c>
      <c r="AM308" s="80" t="s">
        <v>382</v>
      </c>
      <c r="AN308" s="80"/>
      <c r="AO308" s="80"/>
      <c r="AQ308" s="80" t="s">
        <v>681</v>
      </c>
      <c r="AV308" s="33" t="s">
        <v>232</v>
      </c>
      <c r="BD308" s="220"/>
      <c r="BL308" s="149"/>
      <c r="BO308" s="149"/>
      <c r="BQ308" s="152"/>
      <c r="BR308" s="82"/>
    </row>
    <row r="309" spans="10:70" ht="15.75" thickBot="1">
      <c r="J309" s="97" t="s">
        <v>526</v>
      </c>
      <c r="O309" s="32" t="s">
        <v>563</v>
      </c>
      <c r="AG309" s="32" t="s">
        <v>762</v>
      </c>
      <c r="AM309" s="32" t="s">
        <v>38</v>
      </c>
      <c r="AQ309" s="32" t="s">
        <v>38</v>
      </c>
      <c r="AR309" s="32" t="s">
        <v>20</v>
      </c>
      <c r="AV309" s="45" t="s">
        <v>739</v>
      </c>
      <c r="AW309" s="150">
        <f>AW307</f>
        <v>2.1456314782507606</v>
      </c>
      <c r="AX309" s="209">
        <f aca="true" t="shared" si="107" ref="AX309:BE309">AX307</f>
        <v>7.756806090145183</v>
      </c>
      <c r="AY309" s="209">
        <f t="shared" si="107"/>
        <v>2.262705477966541</v>
      </c>
      <c r="AZ309" s="209">
        <f t="shared" si="107"/>
        <v>0.6274939629027222</v>
      </c>
      <c r="BA309" s="219">
        <f t="shared" si="107"/>
        <v>0.032036117201135375</v>
      </c>
      <c r="BB309" s="209">
        <f t="shared" si="107"/>
        <v>10.239367771988931</v>
      </c>
      <c r="BC309" s="209">
        <f t="shared" si="107"/>
        <v>1.636867251953553</v>
      </c>
      <c r="BD309" s="220">
        <f t="shared" si="107"/>
        <v>0.03831833872527514</v>
      </c>
      <c r="BE309" s="218">
        <f t="shared" si="107"/>
        <v>0.5839433529708408</v>
      </c>
      <c r="BF309" s="221">
        <f>BF307</f>
        <v>25.32316984210493</v>
      </c>
      <c r="BG309" s="150"/>
      <c r="BH309" s="150">
        <f>BH307</f>
        <v>2.1456314782507606</v>
      </c>
      <c r="BI309" s="209">
        <f aca="true" t="shared" si="108" ref="BI309:BP309">BI307</f>
        <v>14.220811165266161</v>
      </c>
      <c r="BJ309" s="209">
        <f t="shared" si="108"/>
        <v>6.0338812745774435</v>
      </c>
      <c r="BK309" s="209">
        <f t="shared" si="108"/>
        <v>0.6274939629027222</v>
      </c>
      <c r="BL309" s="209">
        <f t="shared" si="108"/>
        <v>0.032036117201135375</v>
      </c>
      <c r="BM309" s="209">
        <f t="shared" si="108"/>
        <v>10.239367771988931</v>
      </c>
      <c r="BN309" s="209">
        <f t="shared" si="108"/>
        <v>4.36497933854281</v>
      </c>
      <c r="BO309" s="209">
        <f t="shared" si="108"/>
        <v>0.10218223660073372</v>
      </c>
      <c r="BP309" s="209">
        <f t="shared" si="108"/>
        <v>0.5839433529708408</v>
      </c>
      <c r="BQ309" s="154">
        <f>BQ307</f>
        <v>38.35032669830159</v>
      </c>
      <c r="BR309" s="32"/>
    </row>
    <row r="310" spans="33:70" ht="15.75" thickBot="1">
      <c r="AG310" s="32" t="s">
        <v>759</v>
      </c>
      <c r="AM310" s="32" t="s">
        <v>675</v>
      </c>
      <c r="AN310" s="32" t="s">
        <v>388</v>
      </c>
      <c r="AQ310" s="32" t="s">
        <v>770</v>
      </c>
      <c r="AR310" s="32" t="s">
        <v>125</v>
      </c>
      <c r="AV310" s="45" t="s">
        <v>474</v>
      </c>
      <c r="AW310" s="215">
        <f>AW309*153325/1000</f>
        <v>328.9789464027979</v>
      </c>
      <c r="AX310" s="215">
        <f aca="true" t="shared" si="109" ref="AX310:BF310">AX309*153325/1000</f>
        <v>1189.3122937715102</v>
      </c>
      <c r="AY310" s="215">
        <f t="shared" si="109"/>
        <v>346.9293174092199</v>
      </c>
      <c r="AZ310" s="215">
        <f t="shared" si="109"/>
        <v>96.21051186205987</v>
      </c>
      <c r="BA310" s="215">
        <f t="shared" si="109"/>
        <v>4.9119376698640815</v>
      </c>
      <c r="BB310" s="215">
        <f t="shared" si="109"/>
        <v>1569.9510636402028</v>
      </c>
      <c r="BC310" s="215">
        <f t="shared" si="109"/>
        <v>250.9726714057785</v>
      </c>
      <c r="BD310" s="215">
        <f t="shared" si="109"/>
        <v>5.875159285052811</v>
      </c>
      <c r="BE310" s="215">
        <f t="shared" si="109"/>
        <v>89.53311459425416</v>
      </c>
      <c r="BF310" s="216">
        <f t="shared" si="109"/>
        <v>3882.6750160407387</v>
      </c>
      <c r="BG310" s="151"/>
      <c r="BH310" s="151">
        <f>BH309*153325/1000</f>
        <v>328.9789464027979</v>
      </c>
      <c r="BI310" s="209">
        <f aca="true" t="shared" si="110" ref="BI310:BQ310">BI309*153325/1000</f>
        <v>2180.405871914434</v>
      </c>
      <c r="BJ310" s="209">
        <f t="shared" si="110"/>
        <v>925.1448464245865</v>
      </c>
      <c r="BK310" s="209">
        <f t="shared" si="110"/>
        <v>96.21051186205987</v>
      </c>
      <c r="BL310" s="209">
        <f t="shared" si="110"/>
        <v>4.9119376698640815</v>
      </c>
      <c r="BM310" s="209">
        <f t="shared" si="110"/>
        <v>1569.9510636402028</v>
      </c>
      <c r="BN310" s="209">
        <f t="shared" si="110"/>
        <v>669.2604570820763</v>
      </c>
      <c r="BO310" s="209">
        <f t="shared" si="110"/>
        <v>15.667091426807497</v>
      </c>
      <c r="BP310" s="209">
        <f t="shared" si="110"/>
        <v>89.53311459425416</v>
      </c>
      <c r="BQ310" s="155">
        <f t="shared" si="110"/>
        <v>5880.063841017091</v>
      </c>
      <c r="BR310" s="32" t="s">
        <v>160</v>
      </c>
    </row>
    <row r="311" spans="15:70" ht="15">
      <c r="O311" s="32" t="s">
        <v>647</v>
      </c>
      <c r="AG311" s="32" t="s">
        <v>760</v>
      </c>
      <c r="AM311" s="32" t="s">
        <v>591</v>
      </c>
      <c r="AN311" s="32" t="s">
        <v>771</v>
      </c>
      <c r="AQ311" s="32" t="s">
        <v>93</v>
      </c>
      <c r="AR311" s="32" t="s">
        <v>293</v>
      </c>
      <c r="AV311" s="33" t="s">
        <v>490</v>
      </c>
      <c r="BF311" s="32" t="s">
        <v>710</v>
      </c>
      <c r="BQ311" s="33" t="s">
        <v>161</v>
      </c>
      <c r="BR311" s="32"/>
    </row>
    <row r="312" spans="15:70" ht="15">
      <c r="O312" s="32" t="s">
        <v>560</v>
      </c>
      <c r="AG312" s="32" t="s">
        <v>761</v>
      </c>
      <c r="AL312" s="32" t="s">
        <v>772</v>
      </c>
      <c r="AM312" s="106">
        <v>23.3653194251566</v>
      </c>
      <c r="AN312" s="32">
        <v>11.3</v>
      </c>
      <c r="AQ312" s="114">
        <v>19.9956313543519</v>
      </c>
      <c r="AR312" s="32">
        <v>21.6</v>
      </c>
      <c r="AV312" s="33" t="s">
        <v>605</v>
      </c>
      <c r="BF312" s="32" t="s">
        <v>711</v>
      </c>
      <c r="BQ312" s="33" t="s">
        <v>148</v>
      </c>
      <c r="BR312" s="32"/>
    </row>
    <row r="313" spans="15:70" ht="15">
      <c r="O313" s="32" t="s">
        <v>561</v>
      </c>
      <c r="AG313" s="32" t="s">
        <v>22</v>
      </c>
      <c r="AL313" s="32" t="s">
        <v>491</v>
      </c>
      <c r="AM313" s="79">
        <v>28.8255764190122</v>
      </c>
      <c r="AQ313" s="115">
        <v>36.1388241295121</v>
      </c>
      <c r="BF313" s="32" t="s">
        <v>586</v>
      </c>
      <c r="BQ313" s="231">
        <f>BQ310*4.44</f>
        <v>26107.48345411589</v>
      </c>
      <c r="BR313" s="32" t="s">
        <v>162</v>
      </c>
    </row>
    <row r="314" spans="9:70" ht="15">
      <c r="I314" s="149"/>
      <c r="O314" s="32" t="s">
        <v>564</v>
      </c>
      <c r="AG314" s="32" t="s">
        <v>23</v>
      </c>
      <c r="AL314" s="32" t="s">
        <v>389</v>
      </c>
      <c r="AM314" s="79">
        <v>58.3447600261784</v>
      </c>
      <c r="AN314" s="32">
        <v>48.8</v>
      </c>
      <c r="AQ314" s="118">
        <v>54.0159728783204</v>
      </c>
      <c r="AR314" s="32">
        <v>57.8</v>
      </c>
      <c r="BQ314" s="149"/>
      <c r="BR314" s="32"/>
    </row>
    <row r="315" spans="38:70" ht="15">
      <c r="AL315" s="32" t="s">
        <v>390</v>
      </c>
      <c r="AM315" s="79">
        <v>74.5622430288419</v>
      </c>
      <c r="AN315" s="32">
        <v>70.1</v>
      </c>
      <c r="AQ315" s="113">
        <v>70.4248513397856</v>
      </c>
      <c r="AR315" s="32">
        <f>16.8+57.8</f>
        <v>74.6</v>
      </c>
      <c r="BR315" s="32"/>
    </row>
    <row r="316" spans="38:70" ht="15">
      <c r="AL316" s="32" t="s">
        <v>391</v>
      </c>
      <c r="AM316" s="79">
        <f>100-AM315-AM32</f>
        <v>25.9221531634916</v>
      </c>
      <c r="AN316" s="32">
        <v>27.500000000000007</v>
      </c>
      <c r="AQ316" s="113">
        <f>100-AQ315-AQ317</f>
        <v>26.073520718342905</v>
      </c>
      <c r="AR316" s="32">
        <f>100-AR315-AR317</f>
        <v>23.300000000000004</v>
      </c>
      <c r="BR316" s="32"/>
    </row>
    <row r="317" spans="38:70" ht="15">
      <c r="AL317" s="32" t="s">
        <v>594</v>
      </c>
      <c r="AM317" s="79">
        <v>3.77612726777822</v>
      </c>
      <c r="AN317" s="32">
        <v>2.4</v>
      </c>
      <c r="AQ317" s="112">
        <v>3.50162794187149</v>
      </c>
      <c r="AR317" s="32">
        <v>2.1</v>
      </c>
      <c r="BR317" s="32"/>
    </row>
    <row r="318" ht="15">
      <c r="AM318" s="79"/>
    </row>
    <row r="319" spans="37:44" ht="15">
      <c r="AK319" s="33" t="s">
        <v>598</v>
      </c>
      <c r="AL319" s="32" t="s">
        <v>595</v>
      </c>
      <c r="AM319" s="79">
        <v>357.9636964692438</v>
      </c>
      <c r="AN319" s="32">
        <v>371.8</v>
      </c>
      <c r="AP319" s="110" t="s">
        <v>369</v>
      </c>
      <c r="AQ319" s="109">
        <f>0.76*703.8909188</f>
        <v>534.957098288</v>
      </c>
      <c r="AR319" s="32">
        <v>561.4</v>
      </c>
    </row>
    <row r="320" spans="37:44" ht="15">
      <c r="AK320" s="33" t="s">
        <v>372</v>
      </c>
      <c r="AL320" s="32" t="s">
        <v>589</v>
      </c>
      <c r="AM320" s="79">
        <f>0.76*172.421424071525</f>
        <v>131.040282294359</v>
      </c>
      <c r="AN320" s="32">
        <v>157.7</v>
      </c>
      <c r="AP320" s="117" t="s">
        <v>406</v>
      </c>
      <c r="AQ320" s="116">
        <f>0.76*275.878617710583</f>
        <v>209.66774946004307</v>
      </c>
      <c r="AR320" s="32">
        <v>170.5</v>
      </c>
    </row>
    <row r="321" spans="38:44" ht="15">
      <c r="AL321" s="32" t="s">
        <v>769</v>
      </c>
      <c r="AM321" s="100">
        <v>0.7121915090149485</v>
      </c>
      <c r="AN321" s="53">
        <v>0.68</v>
      </c>
      <c r="AQ321" s="105">
        <v>0.691184479910665</v>
      </c>
      <c r="AR321" s="32">
        <v>0.727</v>
      </c>
    </row>
    <row r="322" ht="15">
      <c r="AM322" s="79"/>
    </row>
    <row r="323" spans="39:43" ht="15">
      <c r="AM323" s="79"/>
      <c r="AQ323" s="32" t="s">
        <v>682</v>
      </c>
    </row>
    <row r="324" ht="15">
      <c r="AM324" s="79"/>
    </row>
    <row r="325" ht="15">
      <c r="AM325" s="79"/>
    </row>
    <row r="326" ht="15">
      <c r="AM326" s="79"/>
    </row>
    <row r="327" ht="15">
      <c r="AM327" s="7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202"/>
  <sheetViews>
    <sheetView workbookViewId="0" topLeftCell="A1">
      <pane xSplit="7740" ySplit="4500" topLeftCell="AW188" activePane="topLeft" state="split"/>
      <selection pane="topLeft" activeCell="C6" sqref="C6"/>
      <selection pane="topRight" activeCell="BT10" sqref="BT10"/>
      <selection pane="bottomLeft" activeCell="C200" sqref="C200"/>
      <selection pane="bottomRight" activeCell="BE200" sqref="BE200"/>
    </sheetView>
  </sheetViews>
  <sheetFormatPr defaultColWidth="11.421875" defaultRowHeight="12.75"/>
  <cols>
    <col min="2" max="2" width="13.7109375" style="0" customWidth="1"/>
    <col min="3" max="3" width="8.421875" style="0" customWidth="1"/>
    <col min="68" max="69" width="11.8515625" style="0" customWidth="1"/>
    <col min="71" max="71" width="11.28125" style="32" customWidth="1"/>
    <col min="72" max="72" width="11.8515625" style="32" customWidth="1"/>
  </cols>
  <sheetData>
    <row r="1" spans="1:3" ht="16.5">
      <c r="A1" s="32" t="s">
        <v>195</v>
      </c>
      <c r="C1" s="36" t="s">
        <v>180</v>
      </c>
    </row>
    <row r="2" spans="1:69" ht="15">
      <c r="A2" s="32" t="s">
        <v>718</v>
      </c>
      <c r="B2" s="32"/>
      <c r="C2" s="32" t="s">
        <v>747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43" t="s">
        <v>504</v>
      </c>
      <c r="AM2" s="144"/>
      <c r="AN2" s="101" t="s">
        <v>518</v>
      </c>
      <c r="AO2" s="32"/>
      <c r="AP2" s="32"/>
      <c r="AQ2" s="143" t="s">
        <v>504</v>
      </c>
      <c r="AR2" s="144"/>
      <c r="AS2" s="101" t="s">
        <v>370</v>
      </c>
      <c r="AT2" s="32"/>
      <c r="AU2" s="32"/>
      <c r="AV2" s="143" t="s">
        <v>18</v>
      </c>
      <c r="AW2" s="144"/>
      <c r="AX2" s="32"/>
      <c r="AY2" s="32"/>
      <c r="AZ2" s="32"/>
      <c r="BA2" s="32"/>
      <c r="BB2" s="32"/>
      <c r="BC2" s="32"/>
      <c r="BD2" s="32"/>
      <c r="BE2" s="32"/>
      <c r="BF2" s="32"/>
      <c r="BG2" s="143" t="s">
        <v>17</v>
      </c>
      <c r="BH2" s="144"/>
      <c r="BI2" s="32"/>
      <c r="BJ2" s="32"/>
      <c r="BK2" s="32"/>
      <c r="BL2" s="32"/>
      <c r="BM2" s="32"/>
      <c r="BN2" s="32"/>
      <c r="BO2" s="32"/>
      <c r="BP2" s="32"/>
      <c r="BQ2" s="32"/>
    </row>
    <row r="3" spans="1:69" ht="15">
      <c r="A3" s="32" t="s">
        <v>719</v>
      </c>
      <c r="B3" s="32"/>
      <c r="C3" s="32"/>
      <c r="D3" s="47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145" t="s">
        <v>505</v>
      </c>
      <c r="AM3" s="146"/>
      <c r="AN3" s="101" t="s">
        <v>519</v>
      </c>
      <c r="AO3" s="32"/>
      <c r="AP3" s="32"/>
      <c r="AQ3" s="145" t="s">
        <v>505</v>
      </c>
      <c r="AR3" s="146"/>
      <c r="AS3" s="101" t="s">
        <v>405</v>
      </c>
      <c r="AT3" s="32"/>
      <c r="AU3" s="32"/>
      <c r="AV3" s="145" t="s">
        <v>505</v>
      </c>
      <c r="AW3" s="146"/>
      <c r="AX3" s="32"/>
      <c r="AY3" s="32"/>
      <c r="AZ3" s="32"/>
      <c r="BA3" s="32"/>
      <c r="BB3" s="32"/>
      <c r="BC3" s="32"/>
      <c r="BD3" s="32"/>
      <c r="BE3" s="32"/>
      <c r="BF3" s="32"/>
      <c r="BG3" s="145" t="s">
        <v>505</v>
      </c>
      <c r="BH3" s="146"/>
      <c r="BI3" s="32"/>
      <c r="BJ3" s="32"/>
      <c r="BK3" s="32"/>
      <c r="BL3" s="32"/>
      <c r="BM3" s="32"/>
      <c r="BN3" s="32"/>
      <c r="BO3" s="32"/>
      <c r="BP3" s="32"/>
      <c r="BQ3" s="32"/>
    </row>
    <row r="4" spans="1:69" ht="1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147" t="s">
        <v>89</v>
      </c>
      <c r="AM4" s="148"/>
      <c r="AN4" s="102"/>
      <c r="AO4" s="32"/>
      <c r="AP4" s="32"/>
      <c r="AQ4" s="147" t="s">
        <v>89</v>
      </c>
      <c r="AR4" s="148"/>
      <c r="AS4" s="32"/>
      <c r="AT4" s="32"/>
      <c r="AU4" s="32"/>
      <c r="AV4" s="147" t="s">
        <v>19</v>
      </c>
      <c r="AW4" s="148"/>
      <c r="AX4" s="32"/>
      <c r="AY4" s="32"/>
      <c r="AZ4" s="32"/>
      <c r="BA4" s="32"/>
      <c r="BB4" s="32"/>
      <c r="BC4" s="32"/>
      <c r="BD4" s="32"/>
      <c r="BE4" s="32"/>
      <c r="BF4" s="32"/>
      <c r="BG4" s="147" t="s">
        <v>19</v>
      </c>
      <c r="BH4" s="148"/>
      <c r="BI4" s="32"/>
      <c r="BJ4" s="208" t="s">
        <v>238</v>
      </c>
      <c r="BK4" s="32"/>
      <c r="BL4" s="32"/>
      <c r="BM4" s="32"/>
      <c r="BN4" s="32"/>
      <c r="BO4" s="208" t="s">
        <v>241</v>
      </c>
      <c r="BP4" s="32"/>
      <c r="BQ4" s="32"/>
    </row>
    <row r="5" spans="4:71" ht="15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170"/>
      <c r="AM5" s="170"/>
      <c r="AN5" s="102"/>
      <c r="AO5" s="32"/>
      <c r="AP5" s="32"/>
      <c r="AQ5" s="170"/>
      <c r="AR5" s="170"/>
      <c r="AS5" s="32"/>
      <c r="AT5" s="32"/>
      <c r="AU5" s="32"/>
      <c r="AV5" s="147"/>
      <c r="AW5" s="170"/>
      <c r="AX5" s="32"/>
      <c r="AY5" s="32"/>
      <c r="AZ5" s="32"/>
      <c r="BA5" s="32"/>
      <c r="BB5" s="32"/>
      <c r="BC5" s="32"/>
      <c r="BD5" s="32"/>
      <c r="BE5" s="32"/>
      <c r="BF5" s="32"/>
      <c r="BG5" s="147"/>
      <c r="BH5" s="170"/>
      <c r="BI5" s="32"/>
      <c r="BJ5" s="208" t="s">
        <v>239</v>
      </c>
      <c r="BK5" s="32"/>
      <c r="BL5" s="32"/>
      <c r="BM5" s="32"/>
      <c r="BN5" s="32"/>
      <c r="BO5" s="208" t="s">
        <v>242</v>
      </c>
      <c r="BP5" s="32" t="s">
        <v>6</v>
      </c>
      <c r="BQ5" s="32" t="s">
        <v>6</v>
      </c>
      <c r="BR5" s="32" t="s">
        <v>6</v>
      </c>
      <c r="BS5" s="32" t="s">
        <v>26</v>
      </c>
    </row>
    <row r="6" spans="2:71" ht="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170"/>
      <c r="AM6" s="170"/>
      <c r="AN6" s="102"/>
      <c r="AO6" s="32"/>
      <c r="AP6" s="32"/>
      <c r="AQ6" s="170"/>
      <c r="AR6" s="170"/>
      <c r="AS6" s="32"/>
      <c r="AT6" s="32"/>
      <c r="AU6" s="32"/>
      <c r="AV6" s="147"/>
      <c r="AW6" s="170"/>
      <c r="AX6" s="32"/>
      <c r="AY6" s="32"/>
      <c r="AZ6" s="32"/>
      <c r="BA6" s="32"/>
      <c r="BB6" s="32"/>
      <c r="BC6" s="32"/>
      <c r="BD6" s="32"/>
      <c r="BE6" s="32"/>
      <c r="BF6" s="32"/>
      <c r="BG6" s="145"/>
      <c r="BH6" s="179"/>
      <c r="BI6" s="32"/>
      <c r="BJ6" s="208" t="s">
        <v>240</v>
      </c>
      <c r="BK6" s="32"/>
      <c r="BL6" s="32"/>
      <c r="BM6" s="32"/>
      <c r="BN6" s="32"/>
      <c r="BO6" s="208" t="s">
        <v>240</v>
      </c>
      <c r="BP6" s="32" t="s">
        <v>4</v>
      </c>
      <c r="BQ6" s="32" t="s">
        <v>5</v>
      </c>
      <c r="BR6" s="32" t="s">
        <v>5</v>
      </c>
      <c r="BS6" s="32" t="s">
        <v>27</v>
      </c>
    </row>
    <row r="7" spans="2:71" ht="15">
      <c r="B7" s="32"/>
      <c r="C7" s="32"/>
      <c r="D7" s="32"/>
      <c r="E7" s="32"/>
      <c r="F7" s="32"/>
      <c r="G7" s="32"/>
      <c r="H7" s="32"/>
      <c r="I7" s="32"/>
      <c r="J7" s="32"/>
      <c r="K7" s="32"/>
      <c r="L7" s="132" t="s">
        <v>525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32"/>
      <c r="AK7" s="131" t="s">
        <v>621</v>
      </c>
      <c r="AL7" s="39"/>
      <c r="AM7" s="39"/>
      <c r="AN7" s="103"/>
      <c r="AO7" s="39"/>
      <c r="AP7" s="39"/>
      <c r="AQ7" s="39"/>
      <c r="AR7" s="39"/>
      <c r="AS7" s="40"/>
      <c r="AT7" s="32"/>
      <c r="AU7" s="32"/>
      <c r="AV7" s="133" t="s">
        <v>717</v>
      </c>
      <c r="AW7" s="134"/>
      <c r="AX7" s="134"/>
      <c r="AY7" s="134"/>
      <c r="AZ7" s="134"/>
      <c r="BA7" s="134"/>
      <c r="BB7" s="134"/>
      <c r="BC7" s="134"/>
      <c r="BD7" s="134"/>
      <c r="BE7" s="135"/>
      <c r="BF7" s="32"/>
      <c r="BG7" s="136" t="s">
        <v>715</v>
      </c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8"/>
      <c r="BS7" s="34" t="s">
        <v>245</v>
      </c>
    </row>
    <row r="8" spans="1:71" ht="15">
      <c r="A8" s="32" t="s">
        <v>277</v>
      </c>
      <c r="B8" s="32"/>
      <c r="C8" s="32"/>
      <c r="D8" s="32"/>
      <c r="E8" s="32"/>
      <c r="F8" s="32"/>
      <c r="G8" s="32"/>
      <c r="H8" s="33" t="s">
        <v>446</v>
      </c>
      <c r="I8" s="33" t="s">
        <v>210</v>
      </c>
      <c r="J8" s="33" t="s">
        <v>375</v>
      </c>
      <c r="K8" s="41" t="s">
        <v>275</v>
      </c>
      <c r="L8" s="32" t="s">
        <v>3</v>
      </c>
      <c r="M8" s="32" t="s">
        <v>107</v>
      </c>
      <c r="N8" s="32"/>
      <c r="O8" s="32" t="s">
        <v>108</v>
      </c>
      <c r="P8" s="32" t="s">
        <v>209</v>
      </c>
      <c r="Q8" s="32" t="s">
        <v>331</v>
      </c>
      <c r="R8" s="32" t="s">
        <v>624</v>
      </c>
      <c r="S8" s="32" t="s">
        <v>121</v>
      </c>
      <c r="T8" s="32" t="s">
        <v>432</v>
      </c>
      <c r="U8" s="32" t="s">
        <v>276</v>
      </c>
      <c r="V8" s="32"/>
      <c r="W8" s="32" t="s">
        <v>492</v>
      </c>
      <c r="X8" s="32" t="s">
        <v>683</v>
      </c>
      <c r="Y8" s="32" t="s">
        <v>482</v>
      </c>
      <c r="Z8" s="32" t="s">
        <v>284</v>
      </c>
      <c r="AA8" s="32" t="s">
        <v>483</v>
      </c>
      <c r="AB8" s="33" t="s">
        <v>495</v>
      </c>
      <c r="AC8" s="33" t="s">
        <v>496</v>
      </c>
      <c r="AD8" s="32" t="s">
        <v>442</v>
      </c>
      <c r="AE8" s="32" t="s">
        <v>274</v>
      </c>
      <c r="AF8" s="32" t="s">
        <v>385</v>
      </c>
      <c r="AG8" s="32" t="s">
        <v>497</v>
      </c>
      <c r="AH8" s="32" t="s">
        <v>386</v>
      </c>
      <c r="AI8" s="32" t="s">
        <v>387</v>
      </c>
      <c r="AJ8" s="32"/>
      <c r="AK8" s="32" t="s">
        <v>597</v>
      </c>
      <c r="AL8" s="32"/>
      <c r="AM8" s="32"/>
      <c r="AN8" s="102"/>
      <c r="AO8" s="32"/>
      <c r="AP8" s="32" t="s">
        <v>738</v>
      </c>
      <c r="AQ8" s="32"/>
      <c r="AR8" s="32"/>
      <c r="AS8" s="32"/>
      <c r="AT8" s="32"/>
      <c r="AU8" s="32"/>
      <c r="AV8" s="32" t="s">
        <v>3</v>
      </c>
      <c r="AW8" s="32" t="s">
        <v>107</v>
      </c>
      <c r="AX8" s="32" t="s">
        <v>108</v>
      </c>
      <c r="AY8" s="32" t="s">
        <v>209</v>
      </c>
      <c r="AZ8" s="32" t="s">
        <v>331</v>
      </c>
      <c r="BA8" s="32" t="s">
        <v>276</v>
      </c>
      <c r="BB8" s="32" t="s">
        <v>482</v>
      </c>
      <c r="BC8" s="32" t="s">
        <v>483</v>
      </c>
      <c r="BD8" s="33" t="s">
        <v>495</v>
      </c>
      <c r="BE8" s="45" t="s">
        <v>740</v>
      </c>
      <c r="BF8" s="32"/>
      <c r="BG8" s="32" t="s">
        <v>3</v>
      </c>
      <c r="BH8" s="32" t="s">
        <v>107</v>
      </c>
      <c r="BI8" s="32" t="s">
        <v>108</v>
      </c>
      <c r="BJ8" s="32" t="s">
        <v>209</v>
      </c>
      <c r="BK8" s="32" t="s">
        <v>331</v>
      </c>
      <c r="BL8" s="32" t="s">
        <v>276</v>
      </c>
      <c r="BM8" s="32" t="s">
        <v>482</v>
      </c>
      <c r="BN8" s="32" t="s">
        <v>483</v>
      </c>
      <c r="BO8" s="33" t="s">
        <v>495</v>
      </c>
      <c r="BP8" s="45" t="s">
        <v>716</v>
      </c>
      <c r="BQ8" s="45" t="s">
        <v>233</v>
      </c>
      <c r="BR8" s="45" t="s">
        <v>244</v>
      </c>
      <c r="BS8" s="33" t="s">
        <v>210</v>
      </c>
    </row>
    <row r="9" spans="1:71" ht="15">
      <c r="A9" s="42" t="s">
        <v>122</v>
      </c>
      <c r="B9" s="42" t="s">
        <v>365</v>
      </c>
      <c r="C9" s="42" t="s">
        <v>366</v>
      </c>
      <c r="D9" s="42" t="s">
        <v>91</v>
      </c>
      <c r="E9" s="42" t="s">
        <v>92</v>
      </c>
      <c r="F9" s="43" t="s">
        <v>367</v>
      </c>
      <c r="G9" s="43"/>
      <c r="H9" s="44" t="s">
        <v>478</v>
      </c>
      <c r="I9" s="33" t="s">
        <v>478</v>
      </c>
      <c r="J9" s="33" t="s">
        <v>493</v>
      </c>
      <c r="K9" s="41" t="s">
        <v>479</v>
      </c>
      <c r="L9" s="45" t="s">
        <v>250</v>
      </c>
      <c r="M9" s="45" t="s">
        <v>439</v>
      </c>
      <c r="N9" s="45" t="s">
        <v>440</v>
      </c>
      <c r="O9" s="45" t="s">
        <v>441</v>
      </c>
      <c r="P9" s="45" t="s">
        <v>94</v>
      </c>
      <c r="Q9" s="45" t="s">
        <v>95</v>
      </c>
      <c r="R9" s="45" t="s">
        <v>378</v>
      </c>
      <c r="S9" s="45" t="s">
        <v>260</v>
      </c>
      <c r="T9" s="45" t="s">
        <v>261</v>
      </c>
      <c r="U9" s="45" t="s">
        <v>380</v>
      </c>
      <c r="V9" s="45" t="s">
        <v>381</v>
      </c>
      <c r="W9" s="45" t="s">
        <v>492</v>
      </c>
      <c r="X9" s="45" t="s">
        <v>251</v>
      </c>
      <c r="Y9" s="45" t="s">
        <v>221</v>
      </c>
      <c r="Z9" s="45" t="s">
        <v>222</v>
      </c>
      <c r="AA9" s="45" t="s">
        <v>223</v>
      </c>
      <c r="AB9" s="45" t="s">
        <v>495</v>
      </c>
      <c r="AC9" s="45" t="s">
        <v>496</v>
      </c>
      <c r="AD9" s="45" t="s">
        <v>332</v>
      </c>
      <c r="AE9" s="45" t="s">
        <v>333</v>
      </c>
      <c r="AF9" s="45" t="s">
        <v>434</v>
      </c>
      <c r="AG9" s="45" t="s">
        <v>435</v>
      </c>
      <c r="AH9" s="45" t="s">
        <v>338</v>
      </c>
      <c r="AI9" s="45" t="s">
        <v>338</v>
      </c>
      <c r="AJ9" s="32"/>
      <c r="AK9" s="33" t="s">
        <v>585</v>
      </c>
      <c r="AL9" s="33" t="s">
        <v>368</v>
      </c>
      <c r="AM9" s="33" t="s">
        <v>475</v>
      </c>
      <c r="AN9" s="104" t="s">
        <v>623</v>
      </c>
      <c r="AO9" s="46"/>
      <c r="AP9" s="46" t="s">
        <v>320</v>
      </c>
      <c r="AQ9" s="46" t="s">
        <v>477</v>
      </c>
      <c r="AR9" s="46" t="s">
        <v>475</v>
      </c>
      <c r="AS9" s="46" t="s">
        <v>319</v>
      </c>
      <c r="AT9" s="32"/>
      <c r="AU9" s="32"/>
      <c r="AV9" s="45" t="s">
        <v>250</v>
      </c>
      <c r="AW9" s="45" t="s">
        <v>439</v>
      </c>
      <c r="AX9" s="45" t="s">
        <v>441</v>
      </c>
      <c r="AY9" s="45" t="s">
        <v>94</v>
      </c>
      <c r="AZ9" s="45" t="s">
        <v>95</v>
      </c>
      <c r="BA9" s="45" t="s">
        <v>380</v>
      </c>
      <c r="BB9" s="45" t="s">
        <v>221</v>
      </c>
      <c r="BC9" s="45" t="s">
        <v>223</v>
      </c>
      <c r="BD9" s="45" t="s">
        <v>495</v>
      </c>
      <c r="BE9" s="45" t="s">
        <v>741</v>
      </c>
      <c r="BF9" s="32"/>
      <c r="BG9" s="45" t="s">
        <v>250</v>
      </c>
      <c r="BH9" s="45" t="s">
        <v>439</v>
      </c>
      <c r="BI9" s="45" t="s">
        <v>441</v>
      </c>
      <c r="BJ9" s="45" t="s">
        <v>94</v>
      </c>
      <c r="BK9" s="45" t="s">
        <v>95</v>
      </c>
      <c r="BL9" s="45" t="s">
        <v>380</v>
      </c>
      <c r="BM9" s="45" t="s">
        <v>221</v>
      </c>
      <c r="BN9" s="45" t="s">
        <v>223</v>
      </c>
      <c r="BO9" s="45" t="s">
        <v>495</v>
      </c>
      <c r="BP9" s="45" t="s">
        <v>741</v>
      </c>
      <c r="BQ9" s="45" t="s">
        <v>234</v>
      </c>
      <c r="BR9" s="45" t="s">
        <v>243</v>
      </c>
      <c r="BS9" s="33" t="s">
        <v>246</v>
      </c>
    </row>
    <row r="10" spans="1:72" s="176" customFormat="1" ht="15">
      <c r="A10" s="171">
        <v>91008</v>
      </c>
      <c r="B10" s="171" t="s">
        <v>540</v>
      </c>
      <c r="C10" s="171" t="s">
        <v>541</v>
      </c>
      <c r="D10" s="51">
        <v>9</v>
      </c>
      <c r="E10" s="51">
        <v>0</v>
      </c>
      <c r="F10" s="171" t="s">
        <v>9</v>
      </c>
      <c r="G10" s="171"/>
      <c r="H10" s="172">
        <v>0.003205</v>
      </c>
      <c r="I10" s="172">
        <v>0.0035016957549002</v>
      </c>
      <c r="J10" s="173">
        <v>1.0925727784400001</v>
      </c>
      <c r="K10" s="171">
        <v>80</v>
      </c>
      <c r="L10" s="171">
        <v>2.3</v>
      </c>
      <c r="M10" s="171">
        <v>0</v>
      </c>
      <c r="N10" s="171">
        <v>0</v>
      </c>
      <c r="O10" s="171">
        <v>0</v>
      </c>
      <c r="P10" s="171">
        <v>0.8</v>
      </c>
      <c r="Q10" s="171">
        <v>0</v>
      </c>
      <c r="R10" s="171">
        <v>0</v>
      </c>
      <c r="S10" s="171">
        <v>1.8</v>
      </c>
      <c r="T10" s="171">
        <v>0</v>
      </c>
      <c r="U10" s="171">
        <v>0.5</v>
      </c>
      <c r="V10" s="171">
        <v>0</v>
      </c>
      <c r="W10" s="171">
        <v>0</v>
      </c>
      <c r="X10" s="171">
        <v>0</v>
      </c>
      <c r="Y10" s="171">
        <v>0</v>
      </c>
      <c r="Z10" s="171">
        <v>0.5</v>
      </c>
      <c r="AA10" s="171">
        <v>0.2</v>
      </c>
      <c r="AB10" s="171">
        <v>0</v>
      </c>
      <c r="AC10" s="171">
        <v>0</v>
      </c>
      <c r="AD10" s="171">
        <v>0</v>
      </c>
      <c r="AE10" s="171">
        <v>4.9</v>
      </c>
      <c r="AF10" s="174">
        <v>2.6</v>
      </c>
      <c r="AG10" s="171">
        <v>4.4</v>
      </c>
      <c r="AH10" s="171">
        <v>4.9</v>
      </c>
      <c r="AI10" s="171">
        <v>2.6</v>
      </c>
      <c r="AJ10" s="172"/>
      <c r="AK10" s="171">
        <v>0.036296360272555235</v>
      </c>
      <c r="AL10" s="171">
        <v>-0.6897808554210294</v>
      </c>
      <c r="AM10" s="175">
        <v>-0.0014644877546613339</v>
      </c>
      <c r="AN10" s="171">
        <v>0.00025230667641820643</v>
      </c>
      <c r="AO10" s="172"/>
      <c r="AP10" s="171">
        <v>0.033221</v>
      </c>
      <c r="AQ10" s="171">
        <v>-0.6313363</v>
      </c>
      <c r="AR10" s="175">
        <v>-0.0008969234904989588</v>
      </c>
      <c r="AS10" s="171">
        <v>0.0002084880746793575</v>
      </c>
      <c r="AT10" s="171"/>
      <c r="AU10" s="173"/>
      <c r="AV10" s="239">
        <v>0.0003672578507739329</v>
      </c>
      <c r="AW10" s="239">
        <v>0</v>
      </c>
      <c r="AX10" s="239">
        <v>0.0001277418611387593</v>
      </c>
      <c r="AY10" s="239">
        <v>0</v>
      </c>
      <c r="AZ10" s="239">
        <v>0</v>
      </c>
      <c r="BA10" s="239">
        <v>0</v>
      </c>
      <c r="BB10" s="239">
        <v>7.983866321172456E-05</v>
      </c>
      <c r="BC10" s="239">
        <v>0</v>
      </c>
      <c r="BD10" s="173">
        <v>0</v>
      </c>
      <c r="BE10" s="171">
        <v>0.0005748383751244167</v>
      </c>
      <c r="BF10" s="173"/>
      <c r="BG10" s="174">
        <v>0.0003672578507739329</v>
      </c>
      <c r="BH10" s="174">
        <v>0</v>
      </c>
      <c r="BI10" s="174">
        <v>0.00034064496303669144</v>
      </c>
      <c r="BJ10" s="242">
        <f aca="true" t="shared" si="0" ref="BJ10:BJ41">AY10</f>
        <v>0</v>
      </c>
      <c r="BK10" s="174">
        <v>0</v>
      </c>
      <c r="BL10" s="174">
        <v>0</v>
      </c>
      <c r="BM10" s="174">
        <v>0.00021290310189793217</v>
      </c>
      <c r="BN10" s="174">
        <v>0</v>
      </c>
      <c r="BO10" s="173">
        <f aca="true" t="shared" si="1" ref="BO10:BO41">BD10</f>
        <v>0</v>
      </c>
      <c r="BP10" s="173">
        <f aca="true" t="shared" si="2" ref="BP10:BP41">SUM(BG10:BO10)</f>
        <v>0.0009208059157085565</v>
      </c>
      <c r="BQ10" s="240">
        <f aca="true" t="shared" si="3" ref="BQ10:BQ41">BP10*0.76</f>
        <v>0.000699812495938503</v>
      </c>
      <c r="BR10" s="241">
        <f aca="true" t="shared" si="4" ref="BR10:BR41">BQ10/I10</f>
        <v>0.1998496</v>
      </c>
      <c r="BS10" s="243">
        <f>I10/0.72432</f>
        <v>0.004834459568837254</v>
      </c>
      <c r="BT10" s="32" t="s">
        <v>779</v>
      </c>
    </row>
    <row r="11" spans="1:72" s="176" customFormat="1" ht="15">
      <c r="A11" s="171">
        <v>72024</v>
      </c>
      <c r="B11" s="171" t="s">
        <v>531</v>
      </c>
      <c r="C11" s="171" t="s">
        <v>530</v>
      </c>
      <c r="D11" s="51">
        <v>9</v>
      </c>
      <c r="E11" s="51">
        <v>0</v>
      </c>
      <c r="F11" s="171" t="s">
        <v>147</v>
      </c>
      <c r="G11" s="171"/>
      <c r="H11" s="172">
        <v>0.008568</v>
      </c>
      <c r="I11" s="172">
        <v>0.00936116356567392</v>
      </c>
      <c r="J11" s="173">
        <v>1.0925727784400001</v>
      </c>
      <c r="K11" s="171">
        <v>80</v>
      </c>
      <c r="L11" s="171">
        <v>2.6</v>
      </c>
      <c r="M11" s="171">
        <v>0</v>
      </c>
      <c r="N11" s="171">
        <v>0</v>
      </c>
      <c r="O11" s="171">
        <v>0</v>
      </c>
      <c r="P11" s="171">
        <v>0.8</v>
      </c>
      <c r="Q11" s="171">
        <v>1.2</v>
      </c>
      <c r="R11" s="171">
        <v>0</v>
      </c>
      <c r="S11" s="171">
        <v>8.8</v>
      </c>
      <c r="T11" s="171">
        <v>3.5</v>
      </c>
      <c r="U11" s="171">
        <v>9.6</v>
      </c>
      <c r="V11" s="171">
        <v>0</v>
      </c>
      <c r="W11" s="171">
        <v>0</v>
      </c>
      <c r="X11" s="171">
        <v>0</v>
      </c>
      <c r="Y11" s="171">
        <v>2</v>
      </c>
      <c r="Z11" s="171">
        <v>0.8</v>
      </c>
      <c r="AA11" s="171">
        <v>0</v>
      </c>
      <c r="AB11" s="171">
        <v>0</v>
      </c>
      <c r="AC11" s="171">
        <v>0</v>
      </c>
      <c r="AD11" s="171">
        <v>3.6</v>
      </c>
      <c r="AE11" s="171">
        <v>17.5</v>
      </c>
      <c r="AF11" s="174">
        <v>14.8</v>
      </c>
      <c r="AG11" s="171">
        <v>8</v>
      </c>
      <c r="AH11" s="171">
        <v>17.4</v>
      </c>
      <c r="AI11" s="171">
        <v>14.3</v>
      </c>
      <c r="AJ11" s="172"/>
      <c r="AK11" s="171">
        <v>0.06072694138992636</v>
      </c>
      <c r="AL11" s="171">
        <v>-0.528011445071233</v>
      </c>
      <c r="AM11" s="175">
        <v>-0.0011210318314153107</v>
      </c>
      <c r="AN11" s="171">
        <v>0.001071795019526225</v>
      </c>
      <c r="AO11" s="172"/>
      <c r="AP11" s="171">
        <v>0.05675500000000001</v>
      </c>
      <c r="AQ11" s="171">
        <v>-0.47704399999999997</v>
      </c>
      <c r="AR11" s="175">
        <v>-0.0006777243279082564</v>
      </c>
      <c r="AS11" s="171">
        <v>0.0009115908809960205</v>
      </c>
      <c r="AT11" s="171"/>
      <c r="AU11" s="173"/>
      <c r="AV11" s="239">
        <v>0.0011098595523463</v>
      </c>
      <c r="AW11" s="239">
        <v>0</v>
      </c>
      <c r="AX11" s="239">
        <v>0.0003414952468757846</v>
      </c>
      <c r="AY11" s="239">
        <v>0.0005122428703136769</v>
      </c>
      <c r="AZ11" s="239">
        <v>0</v>
      </c>
      <c r="BA11" s="239">
        <v>0</v>
      </c>
      <c r="BB11" s="239">
        <v>0.0003414952468757846</v>
      </c>
      <c r="BC11" s="239">
        <v>0</v>
      </c>
      <c r="BD11" s="173">
        <v>0</v>
      </c>
      <c r="BE11" s="171">
        <v>0.0023050929164115464</v>
      </c>
      <c r="BF11" s="173"/>
      <c r="BG11" s="174">
        <v>0.0011098595523463</v>
      </c>
      <c r="BH11" s="174">
        <v>0</v>
      </c>
      <c r="BI11" s="174">
        <v>0.0009106539916687589</v>
      </c>
      <c r="BJ11" s="242">
        <f t="shared" si="0"/>
        <v>0.0005122428703136769</v>
      </c>
      <c r="BK11" s="174">
        <v>0</v>
      </c>
      <c r="BL11" s="174">
        <v>0</v>
      </c>
      <c r="BM11" s="174">
        <v>0.0009106539916687589</v>
      </c>
      <c r="BN11" s="174">
        <v>0</v>
      </c>
      <c r="BO11" s="173">
        <f t="shared" si="1"/>
        <v>0</v>
      </c>
      <c r="BP11" s="173">
        <f t="shared" si="2"/>
        <v>0.003443410405997495</v>
      </c>
      <c r="BQ11" s="240">
        <f t="shared" si="3"/>
        <v>0.002616991908558096</v>
      </c>
      <c r="BR11" s="241">
        <f t="shared" si="4"/>
        <v>0.2795584</v>
      </c>
      <c r="BS11" s="243">
        <f>BS10+(I11/0.72432)</f>
        <v>0.01775853120247145</v>
      </c>
      <c r="BT11" s="32" t="s">
        <v>779</v>
      </c>
    </row>
    <row r="12" spans="1:72" s="176" customFormat="1" ht="15">
      <c r="A12" s="171">
        <v>82013</v>
      </c>
      <c r="B12" s="171" t="s">
        <v>533</v>
      </c>
      <c r="C12" s="171" t="s">
        <v>532</v>
      </c>
      <c r="D12" s="51">
        <v>9</v>
      </c>
      <c r="E12" s="51">
        <v>0</v>
      </c>
      <c r="F12" s="171" t="s">
        <v>9</v>
      </c>
      <c r="G12" s="171"/>
      <c r="H12" s="172">
        <v>0.006193</v>
      </c>
      <c r="I12" s="172">
        <v>0.00676630321687892</v>
      </c>
      <c r="J12" s="173">
        <v>1.0925727784400001</v>
      </c>
      <c r="K12" s="171">
        <v>80</v>
      </c>
      <c r="L12" s="171">
        <v>0</v>
      </c>
      <c r="M12" s="171">
        <v>0</v>
      </c>
      <c r="N12" s="171">
        <v>0</v>
      </c>
      <c r="O12" s="171">
        <v>0</v>
      </c>
      <c r="P12" s="171">
        <v>1.7</v>
      </c>
      <c r="Q12" s="171">
        <v>7.3</v>
      </c>
      <c r="R12" s="171">
        <v>0</v>
      </c>
      <c r="S12" s="171">
        <v>17.2</v>
      </c>
      <c r="T12" s="171">
        <v>0</v>
      </c>
      <c r="U12" s="171">
        <v>5.8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1.7</v>
      </c>
      <c r="AB12" s="171">
        <v>0</v>
      </c>
      <c r="AC12" s="171">
        <v>3</v>
      </c>
      <c r="AD12" s="171">
        <v>0</v>
      </c>
      <c r="AE12" s="171">
        <v>26.3</v>
      </c>
      <c r="AF12" s="174">
        <v>26.3</v>
      </c>
      <c r="AG12" s="171">
        <v>20.5</v>
      </c>
      <c r="AH12" s="171">
        <v>26.3</v>
      </c>
      <c r="AI12" s="171">
        <v>26.2</v>
      </c>
      <c r="AJ12" s="172"/>
      <c r="AK12" s="171">
        <v>0.12637716300460192</v>
      </c>
      <c r="AL12" s="171">
        <v>0.54096062438792</v>
      </c>
      <c r="AM12" s="175">
        <v>0.001148524497228175</v>
      </c>
      <c r="AN12" s="171">
        <v>0.00165087967157238</v>
      </c>
      <c r="AO12" s="172"/>
      <c r="AP12" s="171">
        <v>0.12111300000000003</v>
      </c>
      <c r="AQ12" s="171">
        <v>0.5578417000000001</v>
      </c>
      <c r="AR12" s="175">
        <v>0.0007925115737996899</v>
      </c>
      <c r="AS12" s="171">
        <v>0.0014530533141799747</v>
      </c>
      <c r="AT12" s="171"/>
      <c r="AU12" s="173"/>
      <c r="AV12" s="239">
        <v>0</v>
      </c>
      <c r="AW12" s="239">
        <v>0</v>
      </c>
      <c r="AX12" s="239">
        <v>0.0005245238253724539</v>
      </c>
      <c r="AY12" s="239">
        <v>0.0022523670148346547</v>
      </c>
      <c r="AZ12" s="239">
        <v>0</v>
      </c>
      <c r="BA12" s="239">
        <v>0</v>
      </c>
      <c r="BB12" s="239">
        <v>0</v>
      </c>
      <c r="BC12" s="239">
        <v>0</v>
      </c>
      <c r="BD12" s="173">
        <v>0.0009256302800690362</v>
      </c>
      <c r="BE12" s="171">
        <v>0.003702521120276145</v>
      </c>
      <c r="BF12" s="173"/>
      <c r="BG12" s="174">
        <v>0</v>
      </c>
      <c r="BH12" s="174">
        <v>0</v>
      </c>
      <c r="BI12" s="174">
        <v>0.0013987302009932105</v>
      </c>
      <c r="BJ12" s="242">
        <f t="shared" si="0"/>
        <v>0.0022523670148346547</v>
      </c>
      <c r="BK12" s="174">
        <v>0</v>
      </c>
      <c r="BL12" s="174">
        <v>0</v>
      </c>
      <c r="BM12" s="174">
        <v>0</v>
      </c>
      <c r="BN12" s="174">
        <v>0</v>
      </c>
      <c r="BO12" s="173">
        <f t="shared" si="1"/>
        <v>0.0009256302800690362</v>
      </c>
      <c r="BP12" s="173">
        <f t="shared" si="2"/>
        <v>0.004576727495896901</v>
      </c>
      <c r="BQ12" s="240">
        <f t="shared" si="3"/>
        <v>0.003478312896881645</v>
      </c>
      <c r="BR12" s="241">
        <f t="shared" si="4"/>
        <v>0.514064</v>
      </c>
      <c r="BS12" s="243">
        <f aca="true" t="shared" si="5" ref="BS12:BS75">BS11+(I12/0.72432)</f>
        <v>0.027100124996483656</v>
      </c>
      <c r="BT12" s="32" t="s">
        <v>779</v>
      </c>
    </row>
    <row r="13" spans="1:72" s="176" customFormat="1" ht="15">
      <c r="A13" s="171">
        <v>71014</v>
      </c>
      <c r="B13" s="171" t="s">
        <v>294</v>
      </c>
      <c r="C13" s="171" t="s">
        <v>530</v>
      </c>
      <c r="D13" s="51">
        <v>9</v>
      </c>
      <c r="E13" s="51">
        <v>0</v>
      </c>
      <c r="F13" s="171" t="s">
        <v>9</v>
      </c>
      <c r="G13" s="171"/>
      <c r="H13" s="172">
        <v>0.003289</v>
      </c>
      <c r="I13" s="172">
        <v>0.0035934718682891597</v>
      </c>
      <c r="J13" s="173">
        <v>1.09257277844</v>
      </c>
      <c r="K13" s="171">
        <v>80</v>
      </c>
      <c r="L13" s="171">
        <v>0</v>
      </c>
      <c r="M13" s="171">
        <v>0</v>
      </c>
      <c r="N13" s="171">
        <v>0</v>
      </c>
      <c r="O13" s="171">
        <v>0</v>
      </c>
      <c r="P13" s="171">
        <v>4.2</v>
      </c>
      <c r="Q13" s="171">
        <v>0.1</v>
      </c>
      <c r="R13" s="171">
        <v>0</v>
      </c>
      <c r="S13" s="171">
        <v>2.6</v>
      </c>
      <c r="T13" s="171">
        <v>0</v>
      </c>
      <c r="U13" s="171">
        <v>2</v>
      </c>
      <c r="V13" s="171">
        <v>0</v>
      </c>
      <c r="W13" s="171">
        <v>0</v>
      </c>
      <c r="X13" s="171">
        <v>0</v>
      </c>
      <c r="Y13" s="171">
        <v>0</v>
      </c>
      <c r="Z13" s="171">
        <v>1.7</v>
      </c>
      <c r="AA13" s="171">
        <v>2.3</v>
      </c>
      <c r="AB13" s="171">
        <v>0</v>
      </c>
      <c r="AC13" s="171">
        <v>0.1</v>
      </c>
      <c r="AD13" s="171">
        <v>1.7</v>
      </c>
      <c r="AE13" s="171">
        <v>7.1</v>
      </c>
      <c r="AF13" s="174">
        <v>7.1</v>
      </c>
      <c r="AG13" s="171">
        <v>5.1</v>
      </c>
      <c r="AH13" s="171">
        <v>7.1</v>
      </c>
      <c r="AI13" s="171">
        <v>6.9</v>
      </c>
      <c r="AJ13" s="172"/>
      <c r="AK13" s="171">
        <v>0.03988983214084439</v>
      </c>
      <c r="AL13" s="171">
        <v>-0.6714541488927547</v>
      </c>
      <c r="AM13" s="175">
        <v>-0.0014255779515216858</v>
      </c>
      <c r="AN13" s="171">
        <v>0.00028415830900229224</v>
      </c>
      <c r="AO13" s="172"/>
      <c r="AP13" s="171">
        <v>0.03651</v>
      </c>
      <c r="AQ13" s="171">
        <v>-0.6145624</v>
      </c>
      <c r="AR13" s="175">
        <v>-0.000873093235629596</v>
      </c>
      <c r="AS13" s="171">
        <v>0.00023516684401223684</v>
      </c>
      <c r="AT13" s="171"/>
      <c r="AU13" s="173"/>
      <c r="AV13" s="239">
        <v>0</v>
      </c>
      <c r="AW13" s="239">
        <v>0</v>
      </c>
      <c r="AX13" s="239">
        <v>0.0006882217322147399</v>
      </c>
      <c r="AY13" s="239">
        <v>1.6386231719398567E-05</v>
      </c>
      <c r="AZ13" s="239">
        <v>0</v>
      </c>
      <c r="BA13" s="239">
        <v>0</v>
      </c>
      <c r="BB13" s="239">
        <v>0.00027856593922977565</v>
      </c>
      <c r="BC13" s="239">
        <v>0</v>
      </c>
      <c r="BD13" s="173">
        <v>1.6386231719398567E-05</v>
      </c>
      <c r="BE13" s="171">
        <v>0.0009995601348833129</v>
      </c>
      <c r="BF13" s="173"/>
      <c r="BG13" s="174">
        <v>0</v>
      </c>
      <c r="BH13" s="174">
        <v>0</v>
      </c>
      <c r="BI13" s="174">
        <v>0.0018352579525726398</v>
      </c>
      <c r="BJ13" s="242">
        <f t="shared" si="0"/>
        <v>1.6386231719398567E-05</v>
      </c>
      <c r="BK13" s="174">
        <v>0</v>
      </c>
      <c r="BL13" s="174">
        <v>0</v>
      </c>
      <c r="BM13" s="174">
        <v>0.0007428425046127351</v>
      </c>
      <c r="BN13" s="174">
        <v>0</v>
      </c>
      <c r="BO13" s="173">
        <f t="shared" si="1"/>
        <v>1.6386231719398567E-05</v>
      </c>
      <c r="BP13" s="173">
        <f t="shared" si="2"/>
        <v>0.002610872920624172</v>
      </c>
      <c r="BQ13" s="240">
        <f t="shared" si="3"/>
        <v>0.0019842634196743708</v>
      </c>
      <c r="BR13" s="241">
        <f t="shared" si="4"/>
        <v>0.5521856</v>
      </c>
      <c r="BS13" s="243">
        <f t="shared" si="5"/>
        <v>0.03206129114996438</v>
      </c>
      <c r="BT13" s="32" t="s">
        <v>779</v>
      </c>
    </row>
    <row r="14" spans="1:72" s="176" customFormat="1" ht="15">
      <c r="A14" s="171">
        <v>71001</v>
      </c>
      <c r="B14" s="171" t="s">
        <v>294</v>
      </c>
      <c r="C14" s="171" t="s">
        <v>530</v>
      </c>
      <c r="D14" s="51">
        <v>9</v>
      </c>
      <c r="E14" s="51">
        <v>0</v>
      </c>
      <c r="F14" s="171" t="s">
        <v>9</v>
      </c>
      <c r="G14" s="171"/>
      <c r="H14" s="172">
        <v>0.003289</v>
      </c>
      <c r="I14" s="172">
        <v>0.0035934718682891597</v>
      </c>
      <c r="J14" s="173">
        <v>1.09257277844</v>
      </c>
      <c r="K14" s="171">
        <v>80</v>
      </c>
      <c r="L14" s="171">
        <v>1.3</v>
      </c>
      <c r="M14" s="171">
        <v>0</v>
      </c>
      <c r="N14" s="171">
        <v>0</v>
      </c>
      <c r="O14" s="171">
        <v>0</v>
      </c>
      <c r="P14" s="171">
        <v>0.2</v>
      </c>
      <c r="Q14" s="171">
        <v>10.2</v>
      </c>
      <c r="R14" s="171">
        <v>0</v>
      </c>
      <c r="S14" s="171">
        <v>5.1</v>
      </c>
      <c r="T14" s="171">
        <v>0</v>
      </c>
      <c r="U14" s="171">
        <v>3.5</v>
      </c>
      <c r="V14" s="171">
        <v>0</v>
      </c>
      <c r="W14" s="171">
        <v>0</v>
      </c>
      <c r="X14" s="171">
        <v>1.3</v>
      </c>
      <c r="Y14" s="171">
        <v>0</v>
      </c>
      <c r="Z14" s="171">
        <v>0</v>
      </c>
      <c r="AA14" s="171">
        <v>0.2</v>
      </c>
      <c r="AB14" s="171">
        <v>0</v>
      </c>
      <c r="AC14" s="171">
        <v>10.2</v>
      </c>
      <c r="AD14" s="171">
        <v>4.3</v>
      </c>
      <c r="AE14" s="171">
        <v>17.2</v>
      </c>
      <c r="AF14" s="174">
        <v>15.7</v>
      </c>
      <c r="AG14" s="171">
        <v>13.6</v>
      </c>
      <c r="AH14" s="171">
        <v>17</v>
      </c>
      <c r="AI14" s="171">
        <v>15.5</v>
      </c>
      <c r="AJ14" s="172"/>
      <c r="AK14" s="171">
        <v>0.08000456220326853</v>
      </c>
      <c r="AL14" s="171">
        <v>-0.32165689356907307</v>
      </c>
      <c r="AM14" s="175">
        <v>-0.0006829162887491037</v>
      </c>
      <c r="AN14" s="171">
        <v>0.0005673561848549403</v>
      </c>
      <c r="AO14" s="172"/>
      <c r="AP14" s="171">
        <v>0.07695300000000001</v>
      </c>
      <c r="AQ14" s="171">
        <v>-0.25765319999999997</v>
      </c>
      <c r="AR14" s="175">
        <v>-0.00036604137522620883</v>
      </c>
      <c r="AS14" s="171">
        <v>0.0004979961403882789</v>
      </c>
      <c r="AT14" s="171"/>
      <c r="AU14" s="173"/>
      <c r="AV14" s="239">
        <v>0.0002130210123521814</v>
      </c>
      <c r="AW14" s="239">
        <v>0</v>
      </c>
      <c r="AX14" s="239">
        <v>3.2772463438797135E-05</v>
      </c>
      <c r="AY14" s="239">
        <v>0.0016713956353786538</v>
      </c>
      <c r="AZ14" s="239">
        <v>0</v>
      </c>
      <c r="BA14" s="239">
        <v>0</v>
      </c>
      <c r="BB14" s="239">
        <v>0</v>
      </c>
      <c r="BC14" s="239">
        <v>0</v>
      </c>
      <c r="BD14" s="173">
        <v>0.0016713956353786538</v>
      </c>
      <c r="BE14" s="171">
        <v>0.003588584746548286</v>
      </c>
      <c r="BF14" s="173"/>
      <c r="BG14" s="174">
        <v>0.0002130210123521814</v>
      </c>
      <c r="BH14" s="174">
        <v>0</v>
      </c>
      <c r="BI14" s="174">
        <v>8.739323583679238E-05</v>
      </c>
      <c r="BJ14" s="242">
        <f t="shared" si="0"/>
        <v>0.0016713956353786538</v>
      </c>
      <c r="BK14" s="174">
        <v>0</v>
      </c>
      <c r="BL14" s="174">
        <v>0</v>
      </c>
      <c r="BM14" s="174">
        <v>0</v>
      </c>
      <c r="BN14" s="174">
        <v>0</v>
      </c>
      <c r="BO14" s="173">
        <f t="shared" si="1"/>
        <v>0.0016713956353786538</v>
      </c>
      <c r="BP14" s="173">
        <f t="shared" si="2"/>
        <v>0.0036432055189462814</v>
      </c>
      <c r="BQ14" s="240">
        <f t="shared" si="3"/>
        <v>0.002768836194399174</v>
      </c>
      <c r="BR14" s="241">
        <f t="shared" si="4"/>
        <v>0.7705183999999999</v>
      </c>
      <c r="BS14" s="243">
        <f t="shared" si="5"/>
        <v>0.037022457303445104</v>
      </c>
      <c r="BT14" s="32" t="s">
        <v>779</v>
      </c>
    </row>
    <row r="15" spans="1:72" s="176" customFormat="1" ht="15">
      <c r="A15" s="171">
        <v>71007</v>
      </c>
      <c r="B15" s="171" t="s">
        <v>294</v>
      </c>
      <c r="C15" s="171" t="s">
        <v>530</v>
      </c>
      <c r="D15" s="51">
        <v>9</v>
      </c>
      <c r="E15" s="51">
        <v>0</v>
      </c>
      <c r="F15" s="171" t="s">
        <v>9</v>
      </c>
      <c r="G15" s="171"/>
      <c r="H15" s="172">
        <v>0.001337</v>
      </c>
      <c r="I15" s="172">
        <v>0.0014607698047742802</v>
      </c>
      <c r="J15" s="173">
        <v>1.0925727784400001</v>
      </c>
      <c r="K15" s="171">
        <v>80</v>
      </c>
      <c r="L15" s="171">
        <v>12.8</v>
      </c>
      <c r="M15" s="171">
        <v>0</v>
      </c>
      <c r="N15" s="171">
        <v>0</v>
      </c>
      <c r="O15" s="171">
        <v>0</v>
      </c>
      <c r="P15" s="171">
        <v>4.1</v>
      </c>
      <c r="Q15" s="171">
        <v>0</v>
      </c>
      <c r="R15" s="171">
        <v>0</v>
      </c>
      <c r="S15" s="171">
        <v>1.2</v>
      </c>
      <c r="T15" s="171">
        <v>0</v>
      </c>
      <c r="U15" s="171">
        <v>14.3</v>
      </c>
      <c r="V15" s="171">
        <v>0</v>
      </c>
      <c r="W15" s="171">
        <v>0</v>
      </c>
      <c r="X15" s="171">
        <v>12.8</v>
      </c>
      <c r="Y15" s="171">
        <v>0</v>
      </c>
      <c r="Z15" s="171">
        <v>2.8</v>
      </c>
      <c r="AA15" s="171">
        <v>1.1</v>
      </c>
      <c r="AB15" s="171">
        <v>0</v>
      </c>
      <c r="AC15" s="171">
        <v>0</v>
      </c>
      <c r="AD15" s="171">
        <v>1</v>
      </c>
      <c r="AE15" s="171">
        <v>18.4</v>
      </c>
      <c r="AF15" s="174">
        <v>5.5</v>
      </c>
      <c r="AG15" s="171">
        <v>4</v>
      </c>
      <c r="AH15" s="171">
        <v>18.3</v>
      </c>
      <c r="AI15" s="171">
        <v>5.3</v>
      </c>
      <c r="AJ15" s="172"/>
      <c r="AK15" s="171">
        <v>0.0285270752450684</v>
      </c>
      <c r="AL15" s="171">
        <v>-0.7231121916874542</v>
      </c>
      <c r="AM15" s="175">
        <v>-0.0015352541921828328</v>
      </c>
      <c r="AN15" s="171">
        <v>8.571255945152118E-05</v>
      </c>
      <c r="AO15" s="172"/>
      <c r="AP15" s="171">
        <v>0.02611</v>
      </c>
      <c r="AQ15" s="171">
        <v>-0.6618434999999999</v>
      </c>
      <c r="AR15" s="175">
        <v>-0.0009402642968320492</v>
      </c>
      <c r="AS15" s="171">
        <v>7.055499594573517E-05</v>
      </c>
      <c r="AT15" s="171"/>
      <c r="AU15" s="173"/>
      <c r="AV15" s="239">
        <v>0.0008526221196506518</v>
      </c>
      <c r="AW15" s="239">
        <v>0</v>
      </c>
      <c r="AX15" s="239">
        <v>0.0002731055227005994</v>
      </c>
      <c r="AY15" s="239">
        <v>0</v>
      </c>
      <c r="AZ15" s="239">
        <v>0</v>
      </c>
      <c r="BA15" s="239">
        <v>0</v>
      </c>
      <c r="BB15" s="239">
        <v>0.00018651108867358005</v>
      </c>
      <c r="BC15" s="239">
        <v>0</v>
      </c>
      <c r="BD15" s="173">
        <v>0</v>
      </c>
      <c r="BE15" s="171">
        <v>0.0013122387310248312</v>
      </c>
      <c r="BF15" s="173"/>
      <c r="BG15" s="174">
        <v>0.0008526221196506518</v>
      </c>
      <c r="BH15" s="174">
        <v>0</v>
      </c>
      <c r="BI15" s="174">
        <v>0.000728281393868265</v>
      </c>
      <c r="BJ15" s="242">
        <f t="shared" si="0"/>
        <v>0</v>
      </c>
      <c r="BK15" s="174">
        <v>0</v>
      </c>
      <c r="BL15" s="174">
        <v>0</v>
      </c>
      <c r="BM15" s="174">
        <v>0.0004973629031295468</v>
      </c>
      <c r="BN15" s="174">
        <v>0</v>
      </c>
      <c r="BO15" s="173">
        <f t="shared" si="1"/>
        <v>0</v>
      </c>
      <c r="BP15" s="173">
        <f t="shared" si="2"/>
        <v>0.0020782664166484636</v>
      </c>
      <c r="BQ15" s="240">
        <f t="shared" si="3"/>
        <v>0.0015794824766528323</v>
      </c>
      <c r="BR15" s="241">
        <f t="shared" si="4"/>
        <v>1.0812671999999999</v>
      </c>
      <c r="BS15" s="243">
        <f t="shared" si="5"/>
        <v>0.039039203775687044</v>
      </c>
      <c r="BT15" s="32" t="s">
        <v>779</v>
      </c>
    </row>
    <row r="16" spans="1:72" s="176" customFormat="1" ht="15">
      <c r="A16" s="171">
        <v>91029</v>
      </c>
      <c r="B16" s="171" t="s">
        <v>540</v>
      </c>
      <c r="C16" s="171" t="s">
        <v>541</v>
      </c>
      <c r="D16" s="51">
        <v>9</v>
      </c>
      <c r="E16" s="51">
        <v>0</v>
      </c>
      <c r="F16" s="171" t="s">
        <v>9</v>
      </c>
      <c r="G16" s="171"/>
      <c r="H16" s="172">
        <v>0.003205</v>
      </c>
      <c r="I16" s="172">
        <v>0.0035016957549002</v>
      </c>
      <c r="J16" s="173">
        <v>1.0925727784400001</v>
      </c>
      <c r="K16" s="171">
        <v>80</v>
      </c>
      <c r="L16" s="171">
        <v>0</v>
      </c>
      <c r="M16" s="171">
        <v>0</v>
      </c>
      <c r="N16" s="171">
        <v>0</v>
      </c>
      <c r="O16" s="171">
        <v>0</v>
      </c>
      <c r="P16" s="171">
        <v>13</v>
      </c>
      <c r="Q16" s="171">
        <v>0</v>
      </c>
      <c r="R16" s="171">
        <v>0</v>
      </c>
      <c r="S16" s="171">
        <v>7.2</v>
      </c>
      <c r="T16" s="171">
        <v>0</v>
      </c>
      <c r="U16" s="171">
        <v>4.4</v>
      </c>
      <c r="V16" s="171">
        <v>0</v>
      </c>
      <c r="W16" s="171">
        <v>0</v>
      </c>
      <c r="X16" s="171">
        <v>0</v>
      </c>
      <c r="Y16" s="171">
        <v>0</v>
      </c>
      <c r="Z16" s="171">
        <v>9.5</v>
      </c>
      <c r="AA16" s="171">
        <v>3.5</v>
      </c>
      <c r="AB16" s="171">
        <v>0</v>
      </c>
      <c r="AC16" s="171">
        <v>0</v>
      </c>
      <c r="AD16" s="171">
        <v>0</v>
      </c>
      <c r="AE16" s="171">
        <v>20.2</v>
      </c>
      <c r="AF16" s="174">
        <v>20.2</v>
      </c>
      <c r="AG16" s="171">
        <v>15.8</v>
      </c>
      <c r="AH16" s="171">
        <v>20.2</v>
      </c>
      <c r="AI16" s="171">
        <v>20.2</v>
      </c>
      <c r="AJ16" s="172"/>
      <c r="AK16" s="171">
        <v>0.08483474979880183</v>
      </c>
      <c r="AL16" s="171">
        <v>-0.24724001714898486</v>
      </c>
      <c r="AM16" s="175">
        <v>-0.0005249203058208098</v>
      </c>
      <c r="AN16" s="171">
        <v>0.0005859566439580207</v>
      </c>
      <c r="AO16" s="172"/>
      <c r="AP16" s="171">
        <v>0.08234300000000001</v>
      </c>
      <c r="AQ16" s="171">
        <v>-0.17568389999999995</v>
      </c>
      <c r="AR16" s="175">
        <v>-0.00024958966688984937</v>
      </c>
      <c r="AS16" s="171">
        <v>0.0005193770474154675</v>
      </c>
      <c r="AT16" s="171"/>
      <c r="AU16" s="173"/>
      <c r="AV16" s="239">
        <v>0</v>
      </c>
      <c r="AW16" s="239">
        <v>0</v>
      </c>
      <c r="AX16" s="239">
        <v>0.0020758052435048383</v>
      </c>
      <c r="AY16" s="239">
        <v>0</v>
      </c>
      <c r="AZ16" s="239">
        <v>0</v>
      </c>
      <c r="BA16" s="239">
        <v>0</v>
      </c>
      <c r="BB16" s="239">
        <v>0.0015169346010227667</v>
      </c>
      <c r="BC16" s="239">
        <v>0</v>
      </c>
      <c r="BD16" s="173">
        <v>0</v>
      </c>
      <c r="BE16" s="171">
        <v>0.003592739844527605</v>
      </c>
      <c r="BF16" s="173"/>
      <c r="BG16" s="174">
        <v>0</v>
      </c>
      <c r="BH16" s="174">
        <v>0</v>
      </c>
      <c r="BI16" s="174">
        <v>0.005535480649346236</v>
      </c>
      <c r="BJ16" s="242">
        <f t="shared" si="0"/>
        <v>0</v>
      </c>
      <c r="BK16" s="174">
        <v>0</v>
      </c>
      <c r="BL16" s="174">
        <v>0</v>
      </c>
      <c r="BM16" s="174">
        <v>0.004045158936060711</v>
      </c>
      <c r="BN16" s="174">
        <v>0</v>
      </c>
      <c r="BO16" s="173">
        <f t="shared" si="1"/>
        <v>0</v>
      </c>
      <c r="BP16" s="173">
        <f t="shared" si="2"/>
        <v>0.009580639585406947</v>
      </c>
      <c r="BQ16" s="240">
        <f t="shared" si="3"/>
        <v>0.00728128608490928</v>
      </c>
      <c r="BR16" s="241">
        <f t="shared" si="4"/>
        <v>2.07936</v>
      </c>
      <c r="BS16" s="243">
        <f t="shared" si="5"/>
        <v>0.0438736633445243</v>
      </c>
      <c r="BT16" s="32" t="s">
        <v>779</v>
      </c>
    </row>
    <row r="17" spans="1:72" s="176" customFormat="1" ht="15">
      <c r="A17" s="171">
        <v>92011</v>
      </c>
      <c r="B17" s="171" t="s">
        <v>42</v>
      </c>
      <c r="C17" s="171" t="s">
        <v>541</v>
      </c>
      <c r="D17" s="51">
        <v>9</v>
      </c>
      <c r="E17" s="51">
        <v>0</v>
      </c>
      <c r="F17" s="171" t="s">
        <v>9</v>
      </c>
      <c r="G17" s="171"/>
      <c r="H17" s="172">
        <v>0.003748</v>
      </c>
      <c r="I17" s="172">
        <v>0.004094962773593121</v>
      </c>
      <c r="J17" s="173">
        <v>1.0925727784400001</v>
      </c>
      <c r="K17" s="171">
        <v>80</v>
      </c>
      <c r="L17" s="171">
        <v>0</v>
      </c>
      <c r="M17" s="171">
        <v>0</v>
      </c>
      <c r="N17" s="171">
        <v>0</v>
      </c>
      <c r="O17" s="171">
        <v>0</v>
      </c>
      <c r="P17" s="171">
        <v>14</v>
      </c>
      <c r="Q17" s="171">
        <v>2.2</v>
      </c>
      <c r="R17" s="171">
        <v>0</v>
      </c>
      <c r="S17" s="171">
        <v>16.8</v>
      </c>
      <c r="T17" s="171">
        <v>0</v>
      </c>
      <c r="U17" s="171">
        <v>7.3</v>
      </c>
      <c r="V17" s="171">
        <v>0</v>
      </c>
      <c r="W17" s="171">
        <v>0</v>
      </c>
      <c r="X17" s="171">
        <v>0</v>
      </c>
      <c r="Y17" s="171">
        <v>0</v>
      </c>
      <c r="Z17" s="171">
        <v>11.2</v>
      </c>
      <c r="AA17" s="171">
        <v>2.7</v>
      </c>
      <c r="AB17" s="171">
        <v>0</v>
      </c>
      <c r="AC17" s="171">
        <v>2.2</v>
      </c>
      <c r="AD17" s="171">
        <v>0</v>
      </c>
      <c r="AE17" s="171">
        <v>33.1</v>
      </c>
      <c r="AF17" s="174">
        <v>33.1</v>
      </c>
      <c r="AG17" s="171">
        <v>25.8</v>
      </c>
      <c r="AH17" s="171">
        <v>33.1</v>
      </c>
      <c r="AI17" s="171">
        <v>33</v>
      </c>
      <c r="AJ17" s="172"/>
      <c r="AK17" s="171">
        <v>0.14934183496629053</v>
      </c>
      <c r="AL17" s="171">
        <v>1.1040694945718172</v>
      </c>
      <c r="AM17" s="175">
        <v>0.0023440723852920374</v>
      </c>
      <c r="AN17" s="171">
        <v>0.0011880505428957</v>
      </c>
      <c r="AO17" s="172"/>
      <c r="AP17" s="171">
        <v>0.144963</v>
      </c>
      <c r="AQ17" s="171">
        <v>1.1369387000000002</v>
      </c>
      <c r="AR17" s="175">
        <v>0.001615220013940825</v>
      </c>
      <c r="AS17" s="171">
        <v>0.0010610023436502063</v>
      </c>
      <c r="AT17" s="171"/>
      <c r="AU17" s="173"/>
      <c r="AV17" s="239">
        <v>0</v>
      </c>
      <c r="AW17" s="239">
        <v>0</v>
      </c>
      <c r="AX17" s="239">
        <v>0.0026142242346618477</v>
      </c>
      <c r="AY17" s="239">
        <v>0.0004108066654468619</v>
      </c>
      <c r="AZ17" s="239">
        <v>0</v>
      </c>
      <c r="BA17" s="239">
        <v>0</v>
      </c>
      <c r="BB17" s="239">
        <v>0.0020913793877294783</v>
      </c>
      <c r="BC17" s="239">
        <v>0</v>
      </c>
      <c r="BD17" s="173">
        <v>0.0004108066654468619</v>
      </c>
      <c r="BE17" s="171">
        <v>0.00552721695328505</v>
      </c>
      <c r="BF17" s="173"/>
      <c r="BG17" s="174">
        <v>0</v>
      </c>
      <c r="BH17" s="174">
        <v>0</v>
      </c>
      <c r="BI17" s="174">
        <v>0.006971264625764928</v>
      </c>
      <c r="BJ17" s="242">
        <f t="shared" si="0"/>
        <v>0.0004108066654468619</v>
      </c>
      <c r="BK17" s="174">
        <v>0</v>
      </c>
      <c r="BL17" s="174">
        <v>0</v>
      </c>
      <c r="BM17" s="174">
        <v>0.005577011700611942</v>
      </c>
      <c r="BN17" s="174">
        <v>0</v>
      </c>
      <c r="BO17" s="173">
        <f t="shared" si="1"/>
        <v>0.0004108066654468619</v>
      </c>
      <c r="BP17" s="173">
        <f t="shared" si="2"/>
        <v>0.013369889657270595</v>
      </c>
      <c r="BQ17" s="240">
        <f t="shared" si="3"/>
        <v>0.010161116139525653</v>
      </c>
      <c r="BR17" s="241">
        <f t="shared" si="4"/>
        <v>2.4813696</v>
      </c>
      <c r="BS17" s="243">
        <f t="shared" si="5"/>
        <v>0.04952719047837829</v>
      </c>
      <c r="BT17" s="32" t="s">
        <v>779</v>
      </c>
    </row>
    <row r="18" spans="1:72" s="176" customFormat="1" ht="15">
      <c r="A18" s="171">
        <v>82012</v>
      </c>
      <c r="B18" s="171" t="s">
        <v>533</v>
      </c>
      <c r="C18" s="171" t="s">
        <v>532</v>
      </c>
      <c r="D18" s="51">
        <v>9</v>
      </c>
      <c r="E18" s="51">
        <v>0</v>
      </c>
      <c r="F18" s="171" t="s">
        <v>143</v>
      </c>
      <c r="G18" s="171"/>
      <c r="H18" s="172">
        <v>0.004135</v>
      </c>
      <c r="I18" s="172">
        <v>0.012289674310630598</v>
      </c>
      <c r="J18" s="173">
        <v>2.9721098695599997</v>
      </c>
      <c r="K18" s="171">
        <v>82</v>
      </c>
      <c r="L18" s="171">
        <v>0</v>
      </c>
      <c r="M18" s="171">
        <v>0</v>
      </c>
      <c r="N18" s="171">
        <v>0</v>
      </c>
      <c r="O18" s="171">
        <v>0</v>
      </c>
      <c r="P18" s="171">
        <v>8.4</v>
      </c>
      <c r="Q18" s="171">
        <v>0</v>
      </c>
      <c r="R18" s="171">
        <v>0</v>
      </c>
      <c r="S18" s="171">
        <v>5.6</v>
      </c>
      <c r="T18" s="171">
        <v>0</v>
      </c>
      <c r="U18" s="171">
        <v>3</v>
      </c>
      <c r="V18" s="171">
        <v>41.6</v>
      </c>
      <c r="W18" s="171">
        <v>1</v>
      </c>
      <c r="X18" s="171">
        <v>0</v>
      </c>
      <c r="Y18" s="171">
        <v>0</v>
      </c>
      <c r="Z18" s="171">
        <v>5</v>
      </c>
      <c r="AA18" s="171">
        <v>3.5</v>
      </c>
      <c r="AB18" s="171">
        <v>0</v>
      </c>
      <c r="AC18" s="171">
        <v>0</v>
      </c>
      <c r="AD18" s="171">
        <v>0</v>
      </c>
      <c r="AE18" s="171">
        <v>14</v>
      </c>
      <c r="AF18" s="174">
        <v>55.7</v>
      </c>
      <c r="AG18" s="171">
        <v>52.7</v>
      </c>
      <c r="AH18" s="171">
        <v>55.7</v>
      </c>
      <c r="AI18" s="171">
        <v>14</v>
      </c>
      <c r="AJ18" s="172"/>
      <c r="AK18" s="171">
        <v>0.2406591326676813</v>
      </c>
      <c r="AL18" s="171">
        <v>4.950948689582562</v>
      </c>
      <c r="AM18" s="175">
        <v>0.01051145979606031</v>
      </c>
      <c r="AN18" s="171">
        <v>0.0055227429844161464</v>
      </c>
      <c r="AO18" s="172"/>
      <c r="AP18" s="171">
        <v>0.22077499999999997</v>
      </c>
      <c r="AQ18" s="171">
        <v>4.331500900000001</v>
      </c>
      <c r="AR18" s="175">
        <v>0.006153653617457736</v>
      </c>
      <c r="AS18" s="171">
        <v>0.001759100446083723</v>
      </c>
      <c r="AT18" s="171"/>
      <c r="AU18" s="173"/>
      <c r="AV18" s="239">
        <v>0</v>
      </c>
      <c r="AW18" s="239">
        <v>0</v>
      </c>
      <c r="AX18" s="239">
        <v>0.004707436847943945</v>
      </c>
      <c r="AY18" s="239">
        <v>0</v>
      </c>
      <c r="AZ18" s="239">
        <v>0</v>
      </c>
      <c r="BA18" s="239">
        <v>0.023313020580293824</v>
      </c>
      <c r="BB18" s="239">
        <v>0.0028020457428237764</v>
      </c>
      <c r="BC18" s="239">
        <v>0</v>
      </c>
      <c r="BD18" s="173">
        <v>0</v>
      </c>
      <c r="BE18" s="171">
        <v>0.030822503171061548</v>
      </c>
      <c r="BF18" s="173"/>
      <c r="BG18" s="174">
        <v>0</v>
      </c>
      <c r="BH18" s="174">
        <v>0</v>
      </c>
      <c r="BI18" s="174">
        <v>0.01255316492785052</v>
      </c>
      <c r="BJ18" s="242">
        <f t="shared" si="0"/>
        <v>0</v>
      </c>
      <c r="BK18" s="174">
        <v>0</v>
      </c>
      <c r="BL18" s="174">
        <v>0.023313020580293824</v>
      </c>
      <c r="BM18" s="174">
        <v>0.007472121980863404</v>
      </c>
      <c r="BN18" s="174">
        <v>0</v>
      </c>
      <c r="BO18" s="173">
        <f t="shared" si="1"/>
        <v>0</v>
      </c>
      <c r="BP18" s="173">
        <f t="shared" si="2"/>
        <v>0.043338307489007744</v>
      </c>
      <c r="BQ18" s="240">
        <f t="shared" si="3"/>
        <v>0.03293711369164588</v>
      </c>
      <c r="BR18" s="241">
        <f t="shared" si="4"/>
        <v>2.6800640000000002</v>
      </c>
      <c r="BS18" s="243">
        <f t="shared" si="5"/>
        <v>0.06649437944269046</v>
      </c>
      <c r="BT18" s="32" t="s">
        <v>779</v>
      </c>
    </row>
    <row r="19" spans="1:72" s="176" customFormat="1" ht="15">
      <c r="A19" s="171">
        <v>92030</v>
      </c>
      <c r="B19" s="171" t="s">
        <v>42</v>
      </c>
      <c r="C19" s="171" t="s">
        <v>541</v>
      </c>
      <c r="D19" s="51">
        <v>9</v>
      </c>
      <c r="E19" s="51">
        <v>0</v>
      </c>
      <c r="F19" s="171" t="s">
        <v>9</v>
      </c>
      <c r="G19" s="171"/>
      <c r="H19" s="172">
        <v>0.003906</v>
      </c>
      <c r="I19" s="172">
        <v>0.00426758927258664</v>
      </c>
      <c r="J19" s="173">
        <v>1.0925727784400001</v>
      </c>
      <c r="K19" s="171">
        <v>80</v>
      </c>
      <c r="L19" s="171">
        <v>0</v>
      </c>
      <c r="M19" s="171">
        <v>0</v>
      </c>
      <c r="N19" s="171">
        <v>0</v>
      </c>
      <c r="O19" s="171">
        <v>0</v>
      </c>
      <c r="P19" s="171">
        <v>16.7</v>
      </c>
      <c r="Q19" s="171">
        <v>1.1</v>
      </c>
      <c r="R19" s="171">
        <v>0</v>
      </c>
      <c r="S19" s="171">
        <v>5.5</v>
      </c>
      <c r="T19" s="171">
        <v>0</v>
      </c>
      <c r="U19" s="171">
        <v>5.1</v>
      </c>
      <c r="V19" s="171">
        <v>0</v>
      </c>
      <c r="W19" s="171">
        <v>0</v>
      </c>
      <c r="X19" s="171">
        <v>0</v>
      </c>
      <c r="Y19" s="171">
        <v>0</v>
      </c>
      <c r="Z19" s="171">
        <v>12.5</v>
      </c>
      <c r="AA19" s="171">
        <v>4.1</v>
      </c>
      <c r="AB19" s="171">
        <v>0</v>
      </c>
      <c r="AC19" s="171">
        <v>1.1</v>
      </c>
      <c r="AD19" s="171">
        <v>0</v>
      </c>
      <c r="AE19" s="171">
        <v>23.4</v>
      </c>
      <c r="AF19" s="174">
        <v>23.4</v>
      </c>
      <c r="AG19" s="171">
        <v>18.3</v>
      </c>
      <c r="AH19" s="171">
        <v>23.4</v>
      </c>
      <c r="AI19" s="171">
        <v>23.3</v>
      </c>
      <c r="AJ19" s="172"/>
      <c r="AK19" s="171">
        <v>0.09964190711617511</v>
      </c>
      <c r="AL19" s="171">
        <v>0.012284541725371564</v>
      </c>
      <c r="AM19" s="175">
        <v>2.608156023328854E-05</v>
      </c>
      <c r="AN19" s="171">
        <v>0.0008327341439013553</v>
      </c>
      <c r="AO19" s="172"/>
      <c r="AP19" s="171">
        <v>0.09664300000000003</v>
      </c>
      <c r="AQ19" s="171">
        <v>0.07395990000000006</v>
      </c>
      <c r="AR19" s="175">
        <v>0.00010507295662383742</v>
      </c>
      <c r="AS19" s="171">
        <v>0.0007392941025714531</v>
      </c>
      <c r="AT19" s="171"/>
      <c r="AU19" s="173"/>
      <c r="AV19" s="239">
        <v>0</v>
      </c>
      <c r="AW19" s="239">
        <v>0</v>
      </c>
      <c r="AX19" s="239">
        <v>0.003249854582860178</v>
      </c>
      <c r="AY19" s="239">
        <v>0.00021406227791294588</v>
      </c>
      <c r="AZ19" s="239">
        <v>0</v>
      </c>
      <c r="BA19" s="239">
        <v>0</v>
      </c>
      <c r="BB19" s="239">
        <v>0.002432525885374385</v>
      </c>
      <c r="BC19" s="239">
        <v>0</v>
      </c>
      <c r="BD19" s="173">
        <v>0.00021406227791294588</v>
      </c>
      <c r="BE19" s="171">
        <v>0.006110505024060455</v>
      </c>
      <c r="BF19" s="173"/>
      <c r="BG19" s="174">
        <v>0</v>
      </c>
      <c r="BH19" s="174">
        <v>0</v>
      </c>
      <c r="BI19" s="174">
        <v>0.008666278887627141</v>
      </c>
      <c r="BJ19" s="242">
        <f t="shared" si="0"/>
        <v>0.00021406227791294588</v>
      </c>
      <c r="BK19" s="174">
        <v>0</v>
      </c>
      <c r="BL19" s="174">
        <v>0</v>
      </c>
      <c r="BM19" s="174">
        <v>0.006486735694331693</v>
      </c>
      <c r="BN19" s="174">
        <v>0</v>
      </c>
      <c r="BO19" s="173">
        <f t="shared" si="1"/>
        <v>0.00021406227791294588</v>
      </c>
      <c r="BP19" s="173">
        <f t="shared" si="2"/>
        <v>0.015581139137784725</v>
      </c>
      <c r="BQ19" s="240">
        <f t="shared" si="3"/>
        <v>0.011841665744716392</v>
      </c>
      <c r="BR19" s="241">
        <f t="shared" si="4"/>
        <v>2.7747903999999997</v>
      </c>
      <c r="BS19" s="243">
        <f t="shared" si="5"/>
        <v>0.07238623562861193</v>
      </c>
      <c r="BT19" s="32" t="s">
        <v>779</v>
      </c>
    </row>
    <row r="20" spans="1:72" s="176" customFormat="1" ht="15">
      <c r="A20" s="171">
        <v>71020</v>
      </c>
      <c r="B20" s="171" t="s">
        <v>294</v>
      </c>
      <c r="C20" s="171" t="s">
        <v>530</v>
      </c>
      <c r="D20" s="51">
        <v>9</v>
      </c>
      <c r="E20" s="51">
        <v>0</v>
      </c>
      <c r="F20" s="171" t="s">
        <v>9</v>
      </c>
      <c r="G20" s="171"/>
      <c r="H20" s="172">
        <v>0.007628</v>
      </c>
      <c r="I20" s="172">
        <v>0.008334145153940322</v>
      </c>
      <c r="J20" s="173">
        <v>1.0925727784400001</v>
      </c>
      <c r="K20" s="171">
        <v>80</v>
      </c>
      <c r="L20" s="171">
        <v>22.4</v>
      </c>
      <c r="M20" s="171">
        <v>0</v>
      </c>
      <c r="N20" s="171">
        <v>0</v>
      </c>
      <c r="O20" s="171">
        <v>0</v>
      </c>
      <c r="P20" s="171">
        <v>10.2</v>
      </c>
      <c r="Q20" s="171">
        <v>8.6</v>
      </c>
      <c r="R20" s="171">
        <v>0</v>
      </c>
      <c r="S20" s="171">
        <v>3.2</v>
      </c>
      <c r="T20" s="171">
        <v>0.2</v>
      </c>
      <c r="U20" s="171">
        <v>20.9</v>
      </c>
      <c r="V20" s="171">
        <v>0</v>
      </c>
      <c r="W20" s="171">
        <v>0</v>
      </c>
      <c r="X20" s="171">
        <v>2.8</v>
      </c>
      <c r="Y20" s="171">
        <v>11</v>
      </c>
      <c r="Z20" s="171">
        <v>5.3</v>
      </c>
      <c r="AA20" s="171">
        <v>4.8</v>
      </c>
      <c r="AB20" s="171">
        <v>0</v>
      </c>
      <c r="AC20" s="171">
        <v>8.6</v>
      </c>
      <c r="AD20" s="171">
        <v>1</v>
      </c>
      <c r="AE20" s="171">
        <v>45.1</v>
      </c>
      <c r="AF20" s="174">
        <v>22.7</v>
      </c>
      <c r="AG20" s="171">
        <v>24.2</v>
      </c>
      <c r="AH20" s="171">
        <v>45.1</v>
      </c>
      <c r="AI20" s="171">
        <v>22.2</v>
      </c>
      <c r="AJ20" s="172"/>
      <c r="AK20" s="171">
        <v>0.13588570862702348</v>
      </c>
      <c r="AL20" s="171">
        <v>0.7690709476541037</v>
      </c>
      <c r="AM20" s="175">
        <v>0.0016328301611353842</v>
      </c>
      <c r="AN20" s="171">
        <v>0.0021718766943664455</v>
      </c>
      <c r="AO20" s="172"/>
      <c r="AP20" s="171">
        <v>0.13264700000000001</v>
      </c>
      <c r="AQ20" s="171">
        <v>0.8303243000000001</v>
      </c>
      <c r="AR20" s="175">
        <v>0.0011796207019968673</v>
      </c>
      <c r="AS20" s="171">
        <v>0.001949480421481885</v>
      </c>
      <c r="AT20" s="171"/>
      <c r="AU20" s="173"/>
      <c r="AV20" s="239">
        <v>0.0085128292260408</v>
      </c>
      <c r="AW20" s="239">
        <v>0</v>
      </c>
      <c r="AX20" s="239">
        <v>0.0038763775940007217</v>
      </c>
      <c r="AY20" s="239">
        <v>0.0032683183635692364</v>
      </c>
      <c r="AZ20" s="239">
        <v>0</v>
      </c>
      <c r="BA20" s="239">
        <v>0</v>
      </c>
      <c r="BB20" s="239">
        <v>0.002014196200804297</v>
      </c>
      <c r="BC20" s="239">
        <v>0</v>
      </c>
      <c r="BD20" s="173">
        <v>0.0032683183635692364</v>
      </c>
      <c r="BE20" s="171">
        <v>0.02094003974798429</v>
      </c>
      <c r="BF20" s="173"/>
      <c r="BG20" s="174">
        <v>0.0085128292260408</v>
      </c>
      <c r="BH20" s="174">
        <v>0</v>
      </c>
      <c r="BI20" s="174">
        <v>0.010337006917335259</v>
      </c>
      <c r="BJ20" s="242">
        <f t="shared" si="0"/>
        <v>0.0032683183635692364</v>
      </c>
      <c r="BK20" s="174">
        <v>0</v>
      </c>
      <c r="BL20" s="174">
        <v>0</v>
      </c>
      <c r="BM20" s="174">
        <v>0.005371189868811459</v>
      </c>
      <c r="BN20" s="174">
        <v>0</v>
      </c>
      <c r="BO20" s="173">
        <f t="shared" si="1"/>
        <v>0.0032683183635692364</v>
      </c>
      <c r="BP20" s="173">
        <f t="shared" si="2"/>
        <v>0.03075766273932599</v>
      </c>
      <c r="BQ20" s="240">
        <f t="shared" si="3"/>
        <v>0.023375823681887755</v>
      </c>
      <c r="BR20" s="241">
        <f t="shared" si="4"/>
        <v>2.8048256</v>
      </c>
      <c r="BS20" s="243">
        <f t="shared" si="5"/>
        <v>0.0838924002436168</v>
      </c>
      <c r="BT20" s="32" t="s">
        <v>779</v>
      </c>
    </row>
    <row r="21" spans="1:72" s="176" customFormat="1" ht="15">
      <c r="A21" s="171">
        <v>83012</v>
      </c>
      <c r="B21" s="171" t="s">
        <v>428</v>
      </c>
      <c r="C21" s="171" t="s">
        <v>532</v>
      </c>
      <c r="D21" s="51">
        <v>9</v>
      </c>
      <c r="E21" s="51">
        <v>0</v>
      </c>
      <c r="F21" s="171" t="s">
        <v>9</v>
      </c>
      <c r="G21" s="171"/>
      <c r="H21" s="172">
        <v>0.005767</v>
      </c>
      <c r="I21" s="172">
        <v>0.01714015761775252</v>
      </c>
      <c r="J21" s="173">
        <v>2.9721098695599997</v>
      </c>
      <c r="K21" s="171">
        <v>83</v>
      </c>
      <c r="L21" s="171">
        <v>0</v>
      </c>
      <c r="M21" s="171">
        <v>0</v>
      </c>
      <c r="N21" s="171">
        <v>0</v>
      </c>
      <c r="O21" s="171">
        <v>0</v>
      </c>
      <c r="P21" s="171">
        <v>4.2</v>
      </c>
      <c r="Q21" s="171">
        <v>8.5</v>
      </c>
      <c r="R21" s="171">
        <v>0</v>
      </c>
      <c r="S21" s="171">
        <v>11.5</v>
      </c>
      <c r="T21" s="171">
        <v>0</v>
      </c>
      <c r="U21" s="171">
        <v>5.3</v>
      </c>
      <c r="V21" s="171">
        <v>52.9</v>
      </c>
      <c r="W21" s="171">
        <v>1</v>
      </c>
      <c r="X21" s="171">
        <v>0</v>
      </c>
      <c r="Y21" s="171">
        <v>0</v>
      </c>
      <c r="Z21" s="171">
        <v>0</v>
      </c>
      <c r="AA21" s="171">
        <v>4.2</v>
      </c>
      <c r="AB21" s="171">
        <v>0</v>
      </c>
      <c r="AC21" s="171">
        <v>8.5</v>
      </c>
      <c r="AD21" s="171">
        <v>0</v>
      </c>
      <c r="AE21" s="171">
        <v>24.4</v>
      </c>
      <c r="AF21" s="174">
        <v>77.3</v>
      </c>
      <c r="AG21" s="171">
        <v>72</v>
      </c>
      <c r="AH21" s="171">
        <v>77.3</v>
      </c>
      <c r="AI21" s="171">
        <v>24.2</v>
      </c>
      <c r="AJ21" s="172"/>
      <c r="AK21" s="171">
        <v>0.33387847641954554</v>
      </c>
      <c r="AL21" s="171">
        <v>10.819715022558563</v>
      </c>
      <c r="AM21" s="175">
        <v>0.02297155688641227</v>
      </c>
      <c r="AN21" s="171">
        <v>0.010409111552976545</v>
      </c>
      <c r="AO21" s="172"/>
      <c r="AP21" s="171">
        <v>0.27838599999999997</v>
      </c>
      <c r="AQ21" s="171">
        <v>7.980019700000001</v>
      </c>
      <c r="AR21" s="175">
        <v>0.01133701186447612</v>
      </c>
      <c r="AS21" s="171">
        <v>0.003050286683188308</v>
      </c>
      <c r="AT21" s="171"/>
      <c r="AU21" s="173"/>
      <c r="AV21" s="239">
        <v>0</v>
      </c>
      <c r="AW21" s="239">
        <v>0</v>
      </c>
      <c r="AX21" s="239">
        <v>0.0032826829869519623</v>
      </c>
      <c r="AY21" s="239">
        <v>0.006643525092640876</v>
      </c>
      <c r="AZ21" s="239">
        <v>0</v>
      </c>
      <c r="BA21" s="239">
        <v>0.04134617381184734</v>
      </c>
      <c r="BB21" s="239">
        <v>0</v>
      </c>
      <c r="BC21" s="239">
        <v>0</v>
      </c>
      <c r="BD21" s="173">
        <v>0.006643525092640876</v>
      </c>
      <c r="BE21" s="171">
        <v>0.057915906984081056</v>
      </c>
      <c r="BF21" s="173"/>
      <c r="BG21" s="174">
        <v>0</v>
      </c>
      <c r="BH21" s="174">
        <v>0</v>
      </c>
      <c r="BI21" s="174">
        <v>0.008753821298538567</v>
      </c>
      <c r="BJ21" s="242">
        <f t="shared" si="0"/>
        <v>0.006643525092640876</v>
      </c>
      <c r="BK21" s="174">
        <v>0</v>
      </c>
      <c r="BL21" s="174">
        <v>0.04134617381184734</v>
      </c>
      <c r="BM21" s="174">
        <v>0</v>
      </c>
      <c r="BN21" s="174">
        <v>0</v>
      </c>
      <c r="BO21" s="173">
        <f t="shared" si="1"/>
        <v>0.006643525092640876</v>
      </c>
      <c r="BP21" s="173">
        <f t="shared" si="2"/>
        <v>0.06338704529566766</v>
      </c>
      <c r="BQ21" s="240">
        <f t="shared" si="3"/>
        <v>0.04817415442470742</v>
      </c>
      <c r="BR21" s="241">
        <f t="shared" si="4"/>
        <v>2.8106016</v>
      </c>
      <c r="BS21" s="243">
        <f t="shared" si="5"/>
        <v>0.10755619196240479</v>
      </c>
      <c r="BT21" s="32" t="s">
        <v>779</v>
      </c>
    </row>
    <row r="22" spans="1:72" s="176" customFormat="1" ht="15">
      <c r="A22" s="171">
        <v>82020</v>
      </c>
      <c r="B22" s="171" t="s">
        <v>533</v>
      </c>
      <c r="C22" s="171" t="s">
        <v>532</v>
      </c>
      <c r="D22" s="51">
        <v>9</v>
      </c>
      <c r="E22" s="51">
        <v>0</v>
      </c>
      <c r="F22" s="171" t="s">
        <v>9</v>
      </c>
      <c r="G22" s="171"/>
      <c r="H22" s="172">
        <v>0.006193</v>
      </c>
      <c r="I22" s="172">
        <v>0.018406276422185078</v>
      </c>
      <c r="J22" s="173">
        <v>2.9721098695599997</v>
      </c>
      <c r="K22" s="171">
        <v>83</v>
      </c>
      <c r="L22" s="171">
        <v>0</v>
      </c>
      <c r="M22" s="171">
        <v>0</v>
      </c>
      <c r="N22" s="171">
        <v>0</v>
      </c>
      <c r="O22" s="171">
        <v>0</v>
      </c>
      <c r="P22" s="171">
        <v>7</v>
      </c>
      <c r="Q22" s="171">
        <v>1.7</v>
      </c>
      <c r="R22" s="171">
        <v>0</v>
      </c>
      <c r="S22" s="171">
        <v>5.3</v>
      </c>
      <c r="T22" s="171">
        <v>0</v>
      </c>
      <c r="U22" s="171">
        <v>3</v>
      </c>
      <c r="V22" s="171">
        <v>49.4</v>
      </c>
      <c r="W22" s="171">
        <v>1</v>
      </c>
      <c r="X22" s="171">
        <v>0</v>
      </c>
      <c r="Y22" s="171">
        <v>0</v>
      </c>
      <c r="Z22" s="171">
        <v>6.2</v>
      </c>
      <c r="AA22" s="171">
        <v>0.7</v>
      </c>
      <c r="AB22" s="171">
        <v>0</v>
      </c>
      <c r="AC22" s="171">
        <v>1.7</v>
      </c>
      <c r="AD22" s="171">
        <v>0</v>
      </c>
      <c r="AE22" s="171">
        <v>14</v>
      </c>
      <c r="AF22" s="174">
        <v>63.5</v>
      </c>
      <c r="AG22" s="171">
        <v>60.5</v>
      </c>
      <c r="AH22" s="171">
        <v>63.5</v>
      </c>
      <c r="AI22" s="171">
        <v>14</v>
      </c>
      <c r="AJ22" s="172"/>
      <c r="AK22" s="171">
        <v>0.28445291882191653</v>
      </c>
      <c r="AL22" s="171">
        <v>7.494200603013498</v>
      </c>
      <c r="AM22" s="175">
        <v>0.015911089627719248</v>
      </c>
      <c r="AN22" s="171">
        <v>0.009590436558444073</v>
      </c>
      <c r="AO22" s="172"/>
      <c r="AP22" s="171">
        <v>0.24257099999999998</v>
      </c>
      <c r="AQ22" s="171">
        <v>5.5757149</v>
      </c>
      <c r="AR22" s="175">
        <v>0.007921276932967507</v>
      </c>
      <c r="AS22" s="171">
        <v>0.0028713147140180173</v>
      </c>
      <c r="AT22" s="171"/>
      <c r="AU22" s="173"/>
      <c r="AV22" s="239">
        <v>0</v>
      </c>
      <c r="AW22" s="239">
        <v>0</v>
      </c>
      <c r="AX22" s="239">
        <v>0.005875283433961476</v>
      </c>
      <c r="AY22" s="239">
        <v>0.0014268545482477872</v>
      </c>
      <c r="AZ22" s="239">
        <v>0</v>
      </c>
      <c r="BA22" s="239">
        <v>0.04146271451967099</v>
      </c>
      <c r="BB22" s="239">
        <v>0.005203822470080165</v>
      </c>
      <c r="BC22" s="239">
        <v>0</v>
      </c>
      <c r="BD22" s="173">
        <v>0.0014268545482477872</v>
      </c>
      <c r="BE22" s="171">
        <v>0.05539552952020821</v>
      </c>
      <c r="BF22" s="173"/>
      <c r="BG22" s="174">
        <v>0</v>
      </c>
      <c r="BH22" s="174">
        <v>0</v>
      </c>
      <c r="BI22" s="174">
        <v>0.015667422490563937</v>
      </c>
      <c r="BJ22" s="242">
        <f t="shared" si="0"/>
        <v>0.0014268545482477872</v>
      </c>
      <c r="BK22" s="174">
        <v>0</v>
      </c>
      <c r="BL22" s="174">
        <v>0.04146271451967099</v>
      </c>
      <c r="BM22" s="174">
        <v>0.013876859920213775</v>
      </c>
      <c r="BN22" s="174">
        <v>0</v>
      </c>
      <c r="BO22" s="173">
        <f t="shared" si="1"/>
        <v>0.0014268545482477872</v>
      </c>
      <c r="BP22" s="173">
        <f t="shared" si="2"/>
        <v>0.07386070602694428</v>
      </c>
      <c r="BQ22" s="240">
        <f t="shared" si="3"/>
        <v>0.05613413658047765</v>
      </c>
      <c r="BR22" s="241">
        <f t="shared" si="4"/>
        <v>3.049728</v>
      </c>
      <c r="BS22" s="243">
        <f t="shared" si="5"/>
        <v>0.1329679939590155</v>
      </c>
      <c r="BT22" s="32" t="s">
        <v>779</v>
      </c>
    </row>
    <row r="23" spans="1:72" s="176" customFormat="1" ht="15">
      <c r="A23" s="171">
        <v>82014</v>
      </c>
      <c r="B23" s="171" t="s">
        <v>533</v>
      </c>
      <c r="C23" s="171" t="s">
        <v>532</v>
      </c>
      <c r="D23" s="51">
        <v>9</v>
      </c>
      <c r="E23" s="51">
        <v>0</v>
      </c>
      <c r="F23" s="171" t="s">
        <v>9</v>
      </c>
      <c r="G23" s="171"/>
      <c r="H23" s="172">
        <v>0.006193</v>
      </c>
      <c r="I23" s="172">
        <v>0.00676630321687892</v>
      </c>
      <c r="J23" s="173">
        <v>1.0925727784400001</v>
      </c>
      <c r="K23" s="171">
        <v>80</v>
      </c>
      <c r="L23" s="171">
        <v>0</v>
      </c>
      <c r="M23" s="171">
        <v>0</v>
      </c>
      <c r="N23" s="171">
        <v>0</v>
      </c>
      <c r="O23" s="171">
        <v>0</v>
      </c>
      <c r="P23" s="171">
        <v>17.9</v>
      </c>
      <c r="Q23" s="171">
        <v>0</v>
      </c>
      <c r="R23" s="171">
        <v>0</v>
      </c>
      <c r="S23" s="171">
        <v>3.1</v>
      </c>
      <c r="T23" s="171">
        <v>0</v>
      </c>
      <c r="U23" s="171">
        <v>122</v>
      </c>
      <c r="V23" s="171">
        <v>0</v>
      </c>
      <c r="W23" s="171">
        <v>0</v>
      </c>
      <c r="X23" s="171">
        <v>0</v>
      </c>
      <c r="Y23" s="171">
        <v>0</v>
      </c>
      <c r="Z23" s="171">
        <v>17.1</v>
      </c>
      <c r="AA23" s="171">
        <v>0.8</v>
      </c>
      <c r="AB23" s="171">
        <v>0</v>
      </c>
      <c r="AC23" s="171">
        <v>0</v>
      </c>
      <c r="AD23" s="171">
        <v>0.5</v>
      </c>
      <c r="AE23" s="171">
        <v>21</v>
      </c>
      <c r="AF23" s="174">
        <v>21</v>
      </c>
      <c r="AG23" s="171">
        <v>-101</v>
      </c>
      <c r="AH23" s="171">
        <v>21</v>
      </c>
      <c r="AI23" s="171">
        <v>21</v>
      </c>
      <c r="AJ23" s="172"/>
      <c r="AK23" s="171">
        <v>0.00676630321687892</v>
      </c>
      <c r="AL23" s="171">
        <v>-0.6833966249047709</v>
      </c>
      <c r="AM23" s="175">
        <v>-0.0014509332650861067</v>
      </c>
      <c r="AN23" s="171">
        <v>5.560031364177477E-05</v>
      </c>
      <c r="AO23" s="172"/>
      <c r="AP23" s="171">
        <v>0.006193</v>
      </c>
      <c r="AQ23" s="171">
        <v>-0.625493</v>
      </c>
      <c r="AR23" s="175">
        <v>-0.000888622062191997</v>
      </c>
      <c r="AS23" s="171">
        <v>4.385648543115503E-05</v>
      </c>
      <c r="AT23" s="171"/>
      <c r="AU23" s="173"/>
      <c r="AV23" s="239">
        <v>0</v>
      </c>
      <c r="AW23" s="239">
        <v>0</v>
      </c>
      <c r="AX23" s="239">
        <v>0.005522927337745249</v>
      </c>
      <c r="AY23" s="239">
        <v>0</v>
      </c>
      <c r="AZ23" s="239">
        <v>0</v>
      </c>
      <c r="BA23" s="239">
        <v>0</v>
      </c>
      <c r="BB23" s="239">
        <v>0.005276092596393507</v>
      </c>
      <c r="BC23" s="239">
        <v>0</v>
      </c>
      <c r="BD23" s="173">
        <v>0</v>
      </c>
      <c r="BE23" s="171">
        <v>0.010799019934138756</v>
      </c>
      <c r="BF23" s="173"/>
      <c r="BG23" s="174">
        <v>0</v>
      </c>
      <c r="BH23" s="174">
        <v>0</v>
      </c>
      <c r="BI23" s="174">
        <v>0.01472780623398733</v>
      </c>
      <c r="BJ23" s="242">
        <f t="shared" si="0"/>
        <v>0</v>
      </c>
      <c r="BK23" s="174">
        <v>0</v>
      </c>
      <c r="BL23" s="174">
        <v>0</v>
      </c>
      <c r="BM23" s="174">
        <v>0.014069580257049352</v>
      </c>
      <c r="BN23" s="174">
        <v>0</v>
      </c>
      <c r="BO23" s="173">
        <f t="shared" si="1"/>
        <v>0</v>
      </c>
      <c r="BP23" s="173">
        <f t="shared" si="2"/>
        <v>0.028797386491036685</v>
      </c>
      <c r="BQ23" s="240">
        <f t="shared" si="3"/>
        <v>0.02188601373318788</v>
      </c>
      <c r="BR23" s="241">
        <f t="shared" si="4"/>
        <v>3.2345600000000005</v>
      </c>
      <c r="BS23" s="243">
        <f t="shared" si="5"/>
        <v>0.1423095877530277</v>
      </c>
      <c r="BT23" s="32" t="s">
        <v>779</v>
      </c>
    </row>
    <row r="24" spans="1:72" s="176" customFormat="1" ht="15">
      <c r="A24" s="171">
        <v>92022</v>
      </c>
      <c r="B24" s="171" t="s">
        <v>42</v>
      </c>
      <c r="C24" s="171" t="s">
        <v>541</v>
      </c>
      <c r="D24" s="51">
        <v>9</v>
      </c>
      <c r="E24" s="51">
        <v>0</v>
      </c>
      <c r="F24" s="171" t="s">
        <v>9</v>
      </c>
      <c r="G24" s="171"/>
      <c r="H24" s="172">
        <v>0.003748</v>
      </c>
      <c r="I24" s="172">
        <v>0.01113946779111088</v>
      </c>
      <c r="J24" s="173">
        <v>2.97210986956</v>
      </c>
      <c r="K24" s="171">
        <v>83</v>
      </c>
      <c r="L24" s="171">
        <v>6.8</v>
      </c>
      <c r="M24" s="171">
        <v>0</v>
      </c>
      <c r="N24" s="171">
        <v>0</v>
      </c>
      <c r="O24" s="171">
        <v>0</v>
      </c>
      <c r="P24" s="171">
        <v>22.7</v>
      </c>
      <c r="Q24" s="171">
        <v>2.2</v>
      </c>
      <c r="R24" s="171">
        <v>0</v>
      </c>
      <c r="S24" s="171">
        <v>5.1</v>
      </c>
      <c r="T24" s="171">
        <v>0</v>
      </c>
      <c r="U24" s="171">
        <v>14.4</v>
      </c>
      <c r="V24" s="171">
        <v>4.1</v>
      </c>
      <c r="W24" s="171">
        <v>1</v>
      </c>
      <c r="X24" s="171">
        <v>0</v>
      </c>
      <c r="Y24" s="171">
        <v>0</v>
      </c>
      <c r="Z24" s="171">
        <v>11.2</v>
      </c>
      <c r="AA24" s="171">
        <v>11.5</v>
      </c>
      <c r="AB24" s="171">
        <v>0</v>
      </c>
      <c r="AC24" s="171">
        <v>2.2</v>
      </c>
      <c r="AD24" s="171">
        <v>1.4</v>
      </c>
      <c r="AE24" s="171">
        <v>37</v>
      </c>
      <c r="AF24" s="174">
        <v>34.2</v>
      </c>
      <c r="AG24" s="171">
        <v>26.6</v>
      </c>
      <c r="AH24" s="171">
        <v>41</v>
      </c>
      <c r="AI24" s="171">
        <v>30</v>
      </c>
      <c r="AJ24" s="172"/>
      <c r="AK24" s="171">
        <v>0.1604813027574014</v>
      </c>
      <c r="AL24" s="171">
        <v>1.4003793378153666</v>
      </c>
      <c r="AM24" s="175">
        <v>0.0029731738362897275</v>
      </c>
      <c r="AN24" s="171">
        <v>0.0033920335705912618</v>
      </c>
      <c r="AO24" s="172"/>
      <c r="AP24" s="171">
        <v>0.148711</v>
      </c>
      <c r="AQ24" s="171">
        <v>1.2366355000000002</v>
      </c>
      <c r="AR24" s="175">
        <v>0.0017568567325131242</v>
      </c>
      <c r="AS24" s="171">
        <v>0.001088051608354291</v>
      </c>
      <c r="AT24" s="171"/>
      <c r="AU24" s="173"/>
      <c r="AV24" s="239">
        <v>0.0034541261726676615</v>
      </c>
      <c r="AW24" s="239">
        <v>0</v>
      </c>
      <c r="AX24" s="239">
        <v>0.011530685899934693</v>
      </c>
      <c r="AY24" s="239">
        <v>0.0011175114088042436</v>
      </c>
      <c r="AZ24" s="239">
        <v>0</v>
      </c>
      <c r="BA24" s="239">
        <v>0.00208263489822609</v>
      </c>
      <c r="BB24" s="239">
        <v>0.005689148990276148</v>
      </c>
      <c r="BC24" s="239">
        <v>0</v>
      </c>
      <c r="BD24" s="173">
        <v>0.0011175114088042436</v>
      </c>
      <c r="BE24" s="171">
        <v>0.024991618778713077</v>
      </c>
      <c r="BF24" s="173"/>
      <c r="BG24" s="174">
        <v>0.0034541261726676615</v>
      </c>
      <c r="BH24" s="174">
        <v>0</v>
      </c>
      <c r="BI24" s="174">
        <v>0.030748495733159183</v>
      </c>
      <c r="BJ24" s="242">
        <f t="shared" si="0"/>
        <v>0.0011175114088042436</v>
      </c>
      <c r="BK24" s="174">
        <v>0</v>
      </c>
      <c r="BL24" s="174">
        <v>0.00208263489822609</v>
      </c>
      <c r="BM24" s="174">
        <v>0.01517106397406973</v>
      </c>
      <c r="BN24" s="174">
        <v>0</v>
      </c>
      <c r="BO24" s="173">
        <f t="shared" si="1"/>
        <v>0.0011175114088042436</v>
      </c>
      <c r="BP24" s="173">
        <f t="shared" si="2"/>
        <v>0.05369134359573115</v>
      </c>
      <c r="BQ24" s="240">
        <f t="shared" si="3"/>
        <v>0.040805421132755676</v>
      </c>
      <c r="BR24" s="241">
        <f t="shared" si="4"/>
        <v>3.6631392</v>
      </c>
      <c r="BS24" s="243">
        <f t="shared" si="5"/>
        <v>0.1576887955494587</v>
      </c>
      <c r="BT24" s="32" t="s">
        <v>779</v>
      </c>
    </row>
    <row r="25" spans="1:72" s="176" customFormat="1" ht="15">
      <c r="A25" s="171">
        <v>82008</v>
      </c>
      <c r="B25" s="171" t="s">
        <v>533</v>
      </c>
      <c r="C25" s="171" t="s">
        <v>532</v>
      </c>
      <c r="D25" s="51">
        <v>9</v>
      </c>
      <c r="E25" s="51">
        <v>0</v>
      </c>
      <c r="F25" s="171" t="s">
        <v>147</v>
      </c>
      <c r="G25" s="171"/>
      <c r="H25" s="172">
        <v>0.006193</v>
      </c>
      <c r="I25" s="172">
        <v>0.018406276422185078</v>
      </c>
      <c r="J25" s="173">
        <v>2.9721098695599997</v>
      </c>
      <c r="K25" s="171">
        <v>83</v>
      </c>
      <c r="L25" s="171">
        <v>0</v>
      </c>
      <c r="M25" s="171">
        <v>0</v>
      </c>
      <c r="N25" s="171">
        <v>0</v>
      </c>
      <c r="O25" s="171">
        <v>0</v>
      </c>
      <c r="P25" s="171">
        <v>22.1</v>
      </c>
      <c r="Q25" s="171">
        <v>3</v>
      </c>
      <c r="R25" s="171">
        <v>0</v>
      </c>
      <c r="S25" s="171">
        <v>11</v>
      </c>
      <c r="T25" s="171">
        <v>5.3</v>
      </c>
      <c r="U25" s="171">
        <v>9.2</v>
      </c>
      <c r="V25" s="171">
        <v>24.2</v>
      </c>
      <c r="W25" s="171">
        <v>1</v>
      </c>
      <c r="X25" s="171">
        <v>0</v>
      </c>
      <c r="Y25" s="171">
        <v>0</v>
      </c>
      <c r="Z25" s="171">
        <v>12.8</v>
      </c>
      <c r="AA25" s="171">
        <v>9.2</v>
      </c>
      <c r="AB25" s="171">
        <v>0</v>
      </c>
      <c r="AC25" s="171">
        <v>2.1</v>
      </c>
      <c r="AD25" s="171">
        <v>0</v>
      </c>
      <c r="AE25" s="171">
        <v>41.6</v>
      </c>
      <c r="AF25" s="174">
        <v>65.8</v>
      </c>
      <c r="AG25" s="171">
        <v>56.6</v>
      </c>
      <c r="AH25" s="171">
        <v>65.8</v>
      </c>
      <c r="AI25" s="171">
        <v>41.4</v>
      </c>
      <c r="AJ25" s="172"/>
      <c r="AK25" s="171">
        <v>0.2645858725949572</v>
      </c>
      <c r="AL25" s="171">
        <v>6.296772692677257</v>
      </c>
      <c r="AM25" s="175">
        <v>0.013368806092310372</v>
      </c>
      <c r="AN25" s="171">
        <v>0.0089498625694204</v>
      </c>
      <c r="AO25" s="172"/>
      <c r="AP25" s="171">
        <v>0.23504099999999997</v>
      </c>
      <c r="AQ25" s="171">
        <v>5.124294600000001</v>
      </c>
      <c r="AR25" s="175">
        <v>0.007279955546634919</v>
      </c>
      <c r="AS25" s="171">
        <v>0.002785779039500405</v>
      </c>
      <c r="AT25" s="171"/>
      <c r="AU25" s="173"/>
      <c r="AV25" s="239">
        <v>0</v>
      </c>
      <c r="AW25" s="239">
        <v>0</v>
      </c>
      <c r="AX25" s="239">
        <v>0.018549109127221235</v>
      </c>
      <c r="AY25" s="239">
        <v>0.0025179786145549184</v>
      </c>
      <c r="AZ25" s="239">
        <v>0</v>
      </c>
      <c r="BA25" s="239">
        <v>0.020311694157409677</v>
      </c>
      <c r="BB25" s="239">
        <v>0.010743375422100987</v>
      </c>
      <c r="BC25" s="239">
        <v>0</v>
      </c>
      <c r="BD25" s="173">
        <v>0.001762585030188443</v>
      </c>
      <c r="BE25" s="171">
        <v>0.05388474235147526</v>
      </c>
      <c r="BF25" s="173"/>
      <c r="BG25" s="174">
        <v>0</v>
      </c>
      <c r="BH25" s="174">
        <v>0</v>
      </c>
      <c r="BI25" s="174">
        <v>0.0494642910059233</v>
      </c>
      <c r="BJ25" s="242">
        <f t="shared" si="0"/>
        <v>0.0025179786145549184</v>
      </c>
      <c r="BK25" s="174">
        <v>0</v>
      </c>
      <c r="BL25" s="174">
        <v>0.020311694157409677</v>
      </c>
      <c r="BM25" s="174">
        <v>0.028649001125602633</v>
      </c>
      <c r="BN25" s="174">
        <v>0</v>
      </c>
      <c r="BO25" s="173">
        <f t="shared" si="1"/>
        <v>0.001762585030188443</v>
      </c>
      <c r="BP25" s="173">
        <f t="shared" si="2"/>
        <v>0.10270554993367897</v>
      </c>
      <c r="BQ25" s="240">
        <f t="shared" si="3"/>
        <v>0.07805621794959602</v>
      </c>
      <c r="BR25" s="241">
        <f t="shared" si="4"/>
        <v>4.240739200000001</v>
      </c>
      <c r="BS25" s="243">
        <f t="shared" si="5"/>
        <v>0.18310059754606942</v>
      </c>
      <c r="BT25" s="32" t="s">
        <v>779</v>
      </c>
    </row>
    <row r="26" spans="1:72" s="176" customFormat="1" ht="15">
      <c r="A26" s="171">
        <v>1080</v>
      </c>
      <c r="B26" s="171" t="s">
        <v>546</v>
      </c>
      <c r="C26" s="171" t="s">
        <v>529</v>
      </c>
      <c r="D26" s="51">
        <v>9</v>
      </c>
      <c r="E26" s="51">
        <v>0</v>
      </c>
      <c r="F26" s="171" t="s">
        <v>9</v>
      </c>
      <c r="G26" s="171"/>
      <c r="H26" s="172">
        <v>0.002108</v>
      </c>
      <c r="I26" s="172">
        <v>0.00626520760503248</v>
      </c>
      <c r="J26" s="173">
        <v>2.9721098695599997</v>
      </c>
      <c r="K26" s="171">
        <v>83</v>
      </c>
      <c r="L26" s="171">
        <v>6.8</v>
      </c>
      <c r="M26" s="171">
        <v>0</v>
      </c>
      <c r="N26" s="171">
        <v>0</v>
      </c>
      <c r="O26" s="171">
        <v>0</v>
      </c>
      <c r="P26" s="171">
        <v>6.4</v>
      </c>
      <c r="Q26" s="171">
        <v>0</v>
      </c>
      <c r="R26" s="171">
        <v>0</v>
      </c>
      <c r="S26" s="171">
        <v>9.3</v>
      </c>
      <c r="T26" s="171">
        <v>0</v>
      </c>
      <c r="U26" s="171">
        <v>3.4</v>
      </c>
      <c r="V26" s="171">
        <v>87.5</v>
      </c>
      <c r="W26" s="171">
        <v>1</v>
      </c>
      <c r="X26" s="171">
        <v>6.8</v>
      </c>
      <c r="Y26" s="171">
        <v>0</v>
      </c>
      <c r="Z26" s="171">
        <v>6.4</v>
      </c>
      <c r="AA26" s="171">
        <v>0</v>
      </c>
      <c r="AB26" s="171">
        <v>0</v>
      </c>
      <c r="AC26" s="171">
        <v>0</v>
      </c>
      <c r="AD26" s="171">
        <v>8.1</v>
      </c>
      <c r="AE26" s="171">
        <v>22.6</v>
      </c>
      <c r="AF26" s="174">
        <v>103.2</v>
      </c>
      <c r="AG26" s="171">
        <v>106.6</v>
      </c>
      <c r="AH26" s="171">
        <v>110</v>
      </c>
      <c r="AI26" s="171">
        <v>15.7</v>
      </c>
      <c r="AJ26" s="172"/>
      <c r="AK26" s="171">
        <v>0.37616632849207726</v>
      </c>
      <c r="AL26" s="171">
        <v>14.608885805479327</v>
      </c>
      <c r="AM26" s="175">
        <v>0.031016422394488503</v>
      </c>
      <c r="AN26" s="171">
        <v>0.004294502688052764</v>
      </c>
      <c r="AO26" s="172"/>
      <c r="AP26" s="171">
        <v>0.311752</v>
      </c>
      <c r="AQ26" s="171">
        <v>10.913207400000001</v>
      </c>
      <c r="AR26" s="175">
        <v>0.015504117336112415</v>
      </c>
      <c r="AS26" s="171">
        <v>0.0012452103752061093</v>
      </c>
      <c r="AT26" s="171"/>
      <c r="AU26" s="173"/>
      <c r="AV26" s="239">
        <v>0.0019427155741684713</v>
      </c>
      <c r="AW26" s="239">
        <v>0</v>
      </c>
      <c r="AX26" s="239">
        <v>0.0018284381874526788</v>
      </c>
      <c r="AY26" s="239">
        <v>0</v>
      </c>
      <c r="AZ26" s="239">
        <v>0</v>
      </c>
      <c r="BA26" s="239">
        <v>0.02499817834407959</v>
      </c>
      <c r="BB26" s="239">
        <v>0.0018284381874526788</v>
      </c>
      <c r="BC26" s="239">
        <v>0</v>
      </c>
      <c r="BD26" s="173">
        <v>0</v>
      </c>
      <c r="BE26" s="171">
        <v>0.03059777029315342</v>
      </c>
      <c r="BF26" s="173"/>
      <c r="BG26" s="174">
        <v>0.0019427155741684713</v>
      </c>
      <c r="BH26" s="174">
        <v>0</v>
      </c>
      <c r="BI26" s="174">
        <v>0.004875835166540477</v>
      </c>
      <c r="BJ26" s="242">
        <f t="shared" si="0"/>
        <v>0</v>
      </c>
      <c r="BK26" s="174">
        <v>0</v>
      </c>
      <c r="BL26" s="174">
        <v>0.02499817834407959</v>
      </c>
      <c r="BM26" s="174">
        <v>0.004875835166540477</v>
      </c>
      <c r="BN26" s="174">
        <v>0</v>
      </c>
      <c r="BO26" s="173">
        <f t="shared" si="1"/>
        <v>0</v>
      </c>
      <c r="BP26" s="173">
        <f t="shared" si="2"/>
        <v>0.03669256425132902</v>
      </c>
      <c r="BQ26" s="240">
        <f t="shared" si="3"/>
        <v>0.027886348831010054</v>
      </c>
      <c r="BR26" s="241">
        <f t="shared" si="4"/>
        <v>4.4509856</v>
      </c>
      <c r="BS26" s="243">
        <f t="shared" si="5"/>
        <v>0.191750376103934</v>
      </c>
      <c r="BT26" s="32" t="s">
        <v>779</v>
      </c>
    </row>
    <row r="27" spans="1:72" s="176" customFormat="1" ht="15">
      <c r="A27" s="171">
        <v>92004</v>
      </c>
      <c r="B27" s="171" t="s">
        <v>42</v>
      </c>
      <c r="C27" s="171" t="s">
        <v>541</v>
      </c>
      <c r="D27" s="51">
        <v>9</v>
      </c>
      <c r="E27" s="51">
        <v>0</v>
      </c>
      <c r="F27" s="171" t="s">
        <v>9</v>
      </c>
      <c r="G27" s="171"/>
      <c r="H27" s="172">
        <v>0.003906</v>
      </c>
      <c r="I27" s="172">
        <v>0.00426758927258664</v>
      </c>
      <c r="J27" s="173">
        <v>1.0925727784400001</v>
      </c>
      <c r="K27" s="171">
        <v>80</v>
      </c>
      <c r="L27" s="171">
        <v>0</v>
      </c>
      <c r="M27" s="171">
        <v>0</v>
      </c>
      <c r="N27" s="171">
        <v>0</v>
      </c>
      <c r="O27" s="171">
        <v>0</v>
      </c>
      <c r="P27" s="171">
        <v>25.3</v>
      </c>
      <c r="Q27" s="171">
        <v>8.4</v>
      </c>
      <c r="R27" s="171">
        <v>0</v>
      </c>
      <c r="S27" s="171">
        <v>8.3</v>
      </c>
      <c r="T27" s="171">
        <v>0</v>
      </c>
      <c r="U27" s="171">
        <v>9.3</v>
      </c>
      <c r="V27" s="171">
        <v>0</v>
      </c>
      <c r="W27" s="171">
        <v>0</v>
      </c>
      <c r="X27" s="171">
        <v>0</v>
      </c>
      <c r="Y27" s="171">
        <v>0</v>
      </c>
      <c r="Z27" s="171">
        <v>20.2</v>
      </c>
      <c r="AA27" s="171">
        <v>5</v>
      </c>
      <c r="AB27" s="171">
        <v>0</v>
      </c>
      <c r="AC27" s="171">
        <v>8.4</v>
      </c>
      <c r="AD27" s="171">
        <v>0</v>
      </c>
      <c r="AE27" s="171">
        <v>42.1</v>
      </c>
      <c r="AF27" s="174">
        <v>42.1</v>
      </c>
      <c r="AG27" s="171">
        <v>32.8</v>
      </c>
      <c r="AH27" s="171">
        <v>42.1</v>
      </c>
      <c r="AI27" s="171">
        <v>42</v>
      </c>
      <c r="AJ27" s="172"/>
      <c r="AK27" s="171">
        <v>0.17338567984355624</v>
      </c>
      <c r="AL27" s="171">
        <v>1.793026613329244</v>
      </c>
      <c r="AM27" s="175">
        <v>0.003806811247899568</v>
      </c>
      <c r="AN27" s="171">
        <v>0.0014304418784817931</v>
      </c>
      <c r="AO27" s="172"/>
      <c r="AP27" s="171">
        <v>0.160522</v>
      </c>
      <c r="AQ27" s="171">
        <v>1.5960141</v>
      </c>
      <c r="AR27" s="175">
        <v>0.002267416806949885</v>
      </c>
      <c r="AS27" s="171">
        <v>0.001221738907919514</v>
      </c>
      <c r="AT27" s="171"/>
      <c r="AU27" s="173"/>
      <c r="AV27" s="239">
        <v>0</v>
      </c>
      <c r="AW27" s="239">
        <v>0</v>
      </c>
      <c r="AX27" s="239">
        <v>0.004923432391997756</v>
      </c>
      <c r="AY27" s="239">
        <v>0.0016346573949715868</v>
      </c>
      <c r="AZ27" s="239">
        <v>0</v>
      </c>
      <c r="BA27" s="239">
        <v>0</v>
      </c>
      <c r="BB27" s="239">
        <v>0.003930961830765006</v>
      </c>
      <c r="BC27" s="239">
        <v>0</v>
      </c>
      <c r="BD27" s="173">
        <v>0.0016346573949715868</v>
      </c>
      <c r="BE27" s="171">
        <v>0.012123709012705935</v>
      </c>
      <c r="BF27" s="173"/>
      <c r="BG27" s="174">
        <v>0</v>
      </c>
      <c r="BH27" s="174">
        <v>0</v>
      </c>
      <c r="BI27" s="174">
        <v>0.013129153045327349</v>
      </c>
      <c r="BJ27" s="242">
        <f t="shared" si="0"/>
        <v>0.0016346573949715868</v>
      </c>
      <c r="BK27" s="174">
        <v>0</v>
      </c>
      <c r="BL27" s="174">
        <v>0</v>
      </c>
      <c r="BM27" s="174">
        <v>0.010482564882040015</v>
      </c>
      <c r="BN27" s="174">
        <v>0</v>
      </c>
      <c r="BO27" s="173">
        <f t="shared" si="1"/>
        <v>0.0016346573949715868</v>
      </c>
      <c r="BP27" s="173">
        <f t="shared" si="2"/>
        <v>0.026881032717310537</v>
      </c>
      <c r="BQ27" s="240">
        <f t="shared" si="3"/>
        <v>0.020429584865156006</v>
      </c>
      <c r="BR27" s="241">
        <f t="shared" si="4"/>
        <v>4.7871488</v>
      </c>
      <c r="BS27" s="243">
        <f t="shared" si="5"/>
        <v>0.19764223228985547</v>
      </c>
      <c r="BT27" s="32" t="s">
        <v>779</v>
      </c>
    </row>
    <row r="28" spans="1:72" s="176" customFormat="1" ht="15">
      <c r="A28" s="171">
        <v>91017</v>
      </c>
      <c r="B28" s="171" t="s">
        <v>540</v>
      </c>
      <c r="C28" s="171" t="s">
        <v>541</v>
      </c>
      <c r="D28" s="51">
        <v>9</v>
      </c>
      <c r="E28" s="51">
        <v>0</v>
      </c>
      <c r="F28" s="171" t="s">
        <v>9</v>
      </c>
      <c r="G28" s="171"/>
      <c r="H28" s="172">
        <v>0.001466</v>
      </c>
      <c r="I28" s="172">
        <v>0.00435711306877496</v>
      </c>
      <c r="J28" s="173">
        <v>2.9721098695599997</v>
      </c>
      <c r="K28" s="171">
        <v>83</v>
      </c>
      <c r="L28" s="171">
        <v>0</v>
      </c>
      <c r="M28" s="171">
        <v>0</v>
      </c>
      <c r="N28" s="171">
        <v>0</v>
      </c>
      <c r="O28" s="171">
        <v>0</v>
      </c>
      <c r="P28" s="171">
        <v>5.5</v>
      </c>
      <c r="Q28" s="171">
        <v>0</v>
      </c>
      <c r="R28" s="171">
        <v>0</v>
      </c>
      <c r="S28" s="171">
        <v>16.8</v>
      </c>
      <c r="T28" s="171">
        <v>0</v>
      </c>
      <c r="U28" s="171">
        <v>4.9</v>
      </c>
      <c r="V28" s="171">
        <v>121.3</v>
      </c>
      <c r="W28" s="171">
        <v>1</v>
      </c>
      <c r="X28" s="171">
        <v>0</v>
      </c>
      <c r="Y28" s="171">
        <v>0</v>
      </c>
      <c r="Z28" s="171">
        <v>1.5</v>
      </c>
      <c r="AA28" s="171">
        <v>4</v>
      </c>
      <c r="AB28" s="171">
        <v>0</v>
      </c>
      <c r="AC28" s="171">
        <v>0</v>
      </c>
      <c r="AD28" s="171">
        <v>2</v>
      </c>
      <c r="AE28" s="171">
        <v>22.4</v>
      </c>
      <c r="AF28" s="174">
        <v>143.7</v>
      </c>
      <c r="AG28" s="171">
        <v>138.8</v>
      </c>
      <c r="AH28" s="171">
        <v>143.7</v>
      </c>
      <c r="AI28" s="171">
        <v>22.3</v>
      </c>
      <c r="AJ28" s="172"/>
      <c r="AK28" s="171">
        <v>0.39112911230631664</v>
      </c>
      <c r="AL28" s="171">
        <v>16.518250537902368</v>
      </c>
      <c r="AM28" s="175">
        <v>0.03507023346772999</v>
      </c>
      <c r="AN28" s="171">
        <v>0.0030893876600677998</v>
      </c>
      <c r="AO28" s="172"/>
      <c r="AP28" s="171">
        <v>0.321773</v>
      </c>
      <c r="AQ28" s="171">
        <v>12.140582400000001</v>
      </c>
      <c r="AR28" s="175">
        <v>0.01724781791083172</v>
      </c>
      <c r="AS28" s="171">
        <v>0.0008911424691928126</v>
      </c>
      <c r="AT28" s="171"/>
      <c r="AU28" s="173"/>
      <c r="AV28" s="239">
        <v>0</v>
      </c>
      <c r="AW28" s="239">
        <v>0</v>
      </c>
      <c r="AX28" s="239">
        <v>0.0010927639576487598</v>
      </c>
      <c r="AY28" s="239">
        <v>0</v>
      </c>
      <c r="AZ28" s="239">
        <v>0</v>
      </c>
      <c r="BA28" s="239">
        <v>0.024100412375053556</v>
      </c>
      <c r="BB28" s="239">
        <v>0.0002980265339042072</v>
      </c>
      <c r="BC28" s="239">
        <v>0</v>
      </c>
      <c r="BD28" s="173">
        <v>0</v>
      </c>
      <c r="BE28" s="171">
        <v>0.025491202866606524</v>
      </c>
      <c r="BF28" s="173"/>
      <c r="BG28" s="174">
        <v>0</v>
      </c>
      <c r="BH28" s="174">
        <v>0</v>
      </c>
      <c r="BI28" s="174">
        <v>0.002914037220396693</v>
      </c>
      <c r="BJ28" s="242">
        <f t="shared" si="0"/>
        <v>0</v>
      </c>
      <c r="BK28" s="174">
        <v>0</v>
      </c>
      <c r="BL28" s="174">
        <v>0.024100412375053556</v>
      </c>
      <c r="BM28" s="174">
        <v>0.0007947374237445526</v>
      </c>
      <c r="BN28" s="174">
        <v>0</v>
      </c>
      <c r="BO28" s="173">
        <f t="shared" si="1"/>
        <v>0</v>
      </c>
      <c r="BP28" s="173">
        <f t="shared" si="2"/>
        <v>0.0278091870191948</v>
      </c>
      <c r="BQ28" s="240">
        <f t="shared" si="3"/>
        <v>0.02113498213458805</v>
      </c>
      <c r="BR28" s="241">
        <f t="shared" si="4"/>
        <v>4.850684799999999</v>
      </c>
      <c r="BS28" s="243">
        <f t="shared" si="5"/>
        <v>0.203657685499452</v>
      </c>
      <c r="BT28" s="32" t="s">
        <v>779</v>
      </c>
    </row>
    <row r="29" spans="1:72" s="176" customFormat="1" ht="15">
      <c r="A29" s="171">
        <v>72015</v>
      </c>
      <c r="B29" s="171" t="s">
        <v>531</v>
      </c>
      <c r="C29" s="171" t="s">
        <v>530</v>
      </c>
      <c r="D29" s="51">
        <v>9</v>
      </c>
      <c r="E29" s="51">
        <v>0</v>
      </c>
      <c r="F29" s="171" t="s">
        <v>9</v>
      </c>
      <c r="G29" s="171"/>
      <c r="H29" s="172">
        <v>0.00463</v>
      </c>
      <c r="I29" s="172">
        <v>0.0013920824805602</v>
      </c>
      <c r="J29" s="173">
        <v>0.30066576254</v>
      </c>
      <c r="K29" s="171">
        <v>80</v>
      </c>
      <c r="L29" s="171">
        <v>0</v>
      </c>
      <c r="M29" s="171">
        <v>6.6</v>
      </c>
      <c r="N29" s="171">
        <v>1</v>
      </c>
      <c r="O29" s="171">
        <v>0.0013920824805602</v>
      </c>
      <c r="P29" s="171">
        <v>19.7</v>
      </c>
      <c r="Q29" s="171">
        <v>20.7</v>
      </c>
      <c r="R29" s="171">
        <v>0</v>
      </c>
      <c r="S29" s="171">
        <v>7.6</v>
      </c>
      <c r="T29" s="171">
        <v>0</v>
      </c>
      <c r="U29" s="171">
        <v>12.1</v>
      </c>
      <c r="V29" s="171">
        <v>0</v>
      </c>
      <c r="W29" s="171">
        <v>0</v>
      </c>
      <c r="X29" s="171">
        <v>0</v>
      </c>
      <c r="Y29" s="171">
        <v>0</v>
      </c>
      <c r="Z29" s="171">
        <v>17</v>
      </c>
      <c r="AA29" s="171">
        <v>2.7</v>
      </c>
      <c r="AB29" s="171">
        <v>0</v>
      </c>
      <c r="AC29" s="171">
        <v>20.7</v>
      </c>
      <c r="AD29" s="171">
        <v>4.7</v>
      </c>
      <c r="AE29" s="171">
        <v>55</v>
      </c>
      <c r="AF29" s="174">
        <v>55</v>
      </c>
      <c r="AG29" s="171">
        <v>42.9</v>
      </c>
      <c r="AH29" s="171">
        <v>55</v>
      </c>
      <c r="AI29" s="171">
        <v>54.6</v>
      </c>
      <c r="AJ29" s="172"/>
      <c r="AK29" s="171">
        <v>0.1924044071333985</v>
      </c>
      <c r="AL29" s="171">
        <v>2.5264075296837363</v>
      </c>
      <c r="AM29" s="175">
        <v>0.005363867178145553</v>
      </c>
      <c r="AN29" s="171">
        <v>0.0005189903309801679</v>
      </c>
      <c r="AO29" s="172"/>
      <c r="AP29" s="171">
        <v>0.18681399999999998</v>
      </c>
      <c r="AQ29" s="171">
        <v>2.6367999</v>
      </c>
      <c r="AR29" s="175">
        <v>0.0037460348312861242</v>
      </c>
      <c r="AS29" s="171">
        <v>0.001675078970993258</v>
      </c>
      <c r="AT29" s="171"/>
      <c r="AU29" s="173"/>
      <c r="AV29" s="239">
        <v>0</v>
      </c>
      <c r="AW29" s="239">
        <v>0.0004189611433493977</v>
      </c>
      <c r="AX29" s="239">
        <v>0.0012505355339368386</v>
      </c>
      <c r="AY29" s="239">
        <v>0.0013140144950503836</v>
      </c>
      <c r="AZ29" s="239">
        <v>0</v>
      </c>
      <c r="BA29" s="239">
        <v>0</v>
      </c>
      <c r="BB29" s="239">
        <v>0.0010791423389302668</v>
      </c>
      <c r="BC29" s="239">
        <v>0</v>
      </c>
      <c r="BD29" s="173">
        <v>0.0013140144950503836</v>
      </c>
      <c r="BE29" s="171">
        <v>0.005376668006317271</v>
      </c>
      <c r="BF29" s="173"/>
      <c r="BG29" s="174">
        <v>0</v>
      </c>
      <c r="BH29" s="174">
        <v>0.0007680954294738958</v>
      </c>
      <c r="BI29" s="174">
        <v>0.00333476142383157</v>
      </c>
      <c r="BJ29" s="242">
        <f t="shared" si="0"/>
        <v>0.0013140144950503836</v>
      </c>
      <c r="BK29" s="174">
        <v>0</v>
      </c>
      <c r="BL29" s="174">
        <v>0</v>
      </c>
      <c r="BM29" s="174">
        <v>0.002877712903814045</v>
      </c>
      <c r="BN29" s="174">
        <v>0</v>
      </c>
      <c r="BO29" s="173">
        <f t="shared" si="1"/>
        <v>0.0013140144950503836</v>
      </c>
      <c r="BP29" s="173">
        <f t="shared" si="2"/>
        <v>0.009608598747220278</v>
      </c>
      <c r="BQ29" s="240">
        <f t="shared" si="3"/>
        <v>0.007302535047887412</v>
      </c>
      <c r="BR29" s="241">
        <f t="shared" si="4"/>
        <v>5.2457632</v>
      </c>
      <c r="BS29" s="243">
        <f t="shared" si="5"/>
        <v>0.20557960189077104</v>
      </c>
      <c r="BT29" s="32" t="s">
        <v>779</v>
      </c>
    </row>
    <row r="30" spans="1:72" s="176" customFormat="1" ht="15">
      <c r="A30" s="171">
        <v>71021</v>
      </c>
      <c r="B30" s="171" t="s">
        <v>294</v>
      </c>
      <c r="C30" s="171" t="s">
        <v>530</v>
      </c>
      <c r="D30" s="51">
        <v>9</v>
      </c>
      <c r="E30" s="51">
        <v>0</v>
      </c>
      <c r="F30" s="171" t="s">
        <v>9</v>
      </c>
      <c r="G30" s="171"/>
      <c r="H30" s="172">
        <v>0.007628</v>
      </c>
      <c r="I30" s="172">
        <v>0.008334145153940322</v>
      </c>
      <c r="J30" s="173">
        <v>1.0925727784400001</v>
      </c>
      <c r="K30" s="171">
        <v>80</v>
      </c>
      <c r="L30" s="171">
        <v>0.1</v>
      </c>
      <c r="M30" s="171">
        <v>0</v>
      </c>
      <c r="N30" s="171">
        <v>0</v>
      </c>
      <c r="O30" s="171">
        <v>0</v>
      </c>
      <c r="P30" s="171">
        <v>27.5</v>
      </c>
      <c r="Q30" s="171">
        <v>12</v>
      </c>
      <c r="R30" s="171">
        <v>0</v>
      </c>
      <c r="S30" s="171">
        <v>12.8</v>
      </c>
      <c r="T30" s="171">
        <v>8.5</v>
      </c>
      <c r="U30" s="171">
        <v>13.3</v>
      </c>
      <c r="V30" s="171">
        <v>0</v>
      </c>
      <c r="W30" s="171">
        <v>0</v>
      </c>
      <c r="X30" s="171">
        <v>0.1</v>
      </c>
      <c r="Y30" s="171">
        <v>0</v>
      </c>
      <c r="Z30" s="171">
        <v>21.4</v>
      </c>
      <c r="AA30" s="171">
        <v>6.1</v>
      </c>
      <c r="AB30" s="171">
        <v>0</v>
      </c>
      <c r="AC30" s="171">
        <v>12</v>
      </c>
      <c r="AD30" s="171">
        <v>1.3</v>
      </c>
      <c r="AE30" s="171">
        <v>61.2</v>
      </c>
      <c r="AF30" s="174">
        <v>61</v>
      </c>
      <c r="AG30" s="171">
        <v>47.8</v>
      </c>
      <c r="AH30" s="171">
        <v>61.1</v>
      </c>
      <c r="AI30" s="171">
        <v>60.8</v>
      </c>
      <c r="AJ30" s="172"/>
      <c r="AK30" s="171">
        <v>0.20219932209211308</v>
      </c>
      <c r="AL30" s="171">
        <v>2.990514309256926</v>
      </c>
      <c r="AM30" s="175">
        <v>0.006349221715312839</v>
      </c>
      <c r="AN30" s="171">
        <v>0.0032020773076281415</v>
      </c>
      <c r="AO30" s="172"/>
      <c r="AP30" s="171">
        <v>0.19577899999999998</v>
      </c>
      <c r="AQ30" s="171">
        <v>3.0615833</v>
      </c>
      <c r="AR30" s="175">
        <v>0.004349513848466057</v>
      </c>
      <c r="AS30" s="171">
        <v>0.002866213192197721</v>
      </c>
      <c r="AT30" s="171"/>
      <c r="AU30" s="173"/>
      <c r="AV30" s="239">
        <v>3.8003701901967865E-05</v>
      </c>
      <c r="AW30" s="239">
        <v>0</v>
      </c>
      <c r="AX30" s="239">
        <v>0.010451018023041164</v>
      </c>
      <c r="AY30" s="239">
        <v>0.004560444228236144</v>
      </c>
      <c r="AZ30" s="239">
        <v>0</v>
      </c>
      <c r="BA30" s="239">
        <v>0</v>
      </c>
      <c r="BB30" s="239">
        <v>0.008132792207021122</v>
      </c>
      <c r="BC30" s="239">
        <v>0</v>
      </c>
      <c r="BD30" s="173">
        <v>0.004560444228236144</v>
      </c>
      <c r="BE30" s="171">
        <v>0.02774270238843654</v>
      </c>
      <c r="BF30" s="173"/>
      <c r="BG30" s="174">
        <v>3.8003701901967865E-05</v>
      </c>
      <c r="BH30" s="174">
        <v>0</v>
      </c>
      <c r="BI30" s="174">
        <v>0.02786938139477644</v>
      </c>
      <c r="BJ30" s="242">
        <f t="shared" si="0"/>
        <v>0.004560444228236144</v>
      </c>
      <c r="BK30" s="174">
        <v>0</v>
      </c>
      <c r="BL30" s="174">
        <v>0</v>
      </c>
      <c r="BM30" s="174">
        <v>0.021687445885389664</v>
      </c>
      <c r="BN30" s="174">
        <v>0</v>
      </c>
      <c r="BO30" s="173">
        <f t="shared" si="1"/>
        <v>0.004560444228236144</v>
      </c>
      <c r="BP30" s="173">
        <f t="shared" si="2"/>
        <v>0.058715719438540356</v>
      </c>
      <c r="BQ30" s="240">
        <f t="shared" si="3"/>
        <v>0.04462394677329067</v>
      </c>
      <c r="BR30" s="241">
        <f t="shared" si="4"/>
        <v>5.3543520000000004</v>
      </c>
      <c r="BS30" s="243">
        <f t="shared" si="5"/>
        <v>0.2170857665057759</v>
      </c>
      <c r="BT30" s="32" t="s">
        <v>779</v>
      </c>
    </row>
    <row r="31" spans="1:72" s="176" customFormat="1" ht="15">
      <c r="A31" s="171">
        <v>71026</v>
      </c>
      <c r="B31" s="171" t="s">
        <v>294</v>
      </c>
      <c r="C31" s="171" t="s">
        <v>530</v>
      </c>
      <c r="D31" s="51">
        <v>9</v>
      </c>
      <c r="E31" s="51">
        <v>0</v>
      </c>
      <c r="F31" s="171" t="s">
        <v>152</v>
      </c>
      <c r="G31" s="171"/>
      <c r="H31" s="172">
        <v>0.001337</v>
      </c>
      <c r="I31" s="172">
        <v>0.0014607698047742802</v>
      </c>
      <c r="J31" s="173">
        <v>1.0925727784400001</v>
      </c>
      <c r="K31" s="171">
        <v>82</v>
      </c>
      <c r="L31" s="171">
        <v>0.1</v>
      </c>
      <c r="M31" s="171">
        <v>0</v>
      </c>
      <c r="N31" s="171">
        <v>0</v>
      </c>
      <c r="O31" s="171">
        <v>0</v>
      </c>
      <c r="P31" s="171">
        <v>21</v>
      </c>
      <c r="Q31" s="171">
        <v>39.4</v>
      </c>
      <c r="R31" s="171">
        <v>0</v>
      </c>
      <c r="S31" s="171">
        <v>10.7</v>
      </c>
      <c r="T31" s="171">
        <v>2</v>
      </c>
      <c r="U31" s="171">
        <v>16.1</v>
      </c>
      <c r="V31" s="171">
        <v>0</v>
      </c>
      <c r="W31" s="171">
        <v>0</v>
      </c>
      <c r="X31" s="171">
        <v>0</v>
      </c>
      <c r="Y31" s="171">
        <v>0</v>
      </c>
      <c r="Z31" s="171">
        <v>14.1</v>
      </c>
      <c r="AA31" s="171">
        <v>6.8</v>
      </c>
      <c r="AB31" s="171">
        <v>0</v>
      </c>
      <c r="AC31" s="171">
        <v>39.4</v>
      </c>
      <c r="AD31" s="171">
        <v>0.5</v>
      </c>
      <c r="AE31" s="171">
        <v>73.6</v>
      </c>
      <c r="AF31" s="174">
        <v>73.4</v>
      </c>
      <c r="AG31" s="171">
        <v>57.4</v>
      </c>
      <c r="AH31" s="171">
        <v>73.5</v>
      </c>
      <c r="AI31" s="171">
        <v>73.1</v>
      </c>
      <c r="AJ31" s="172"/>
      <c r="AK31" s="171">
        <v>0.26604664239973147</v>
      </c>
      <c r="AL31" s="171">
        <v>6.380620879471301</v>
      </c>
      <c r="AM31" s="175">
        <v>0.013546825881994852</v>
      </c>
      <c r="AN31" s="171">
        <v>0.0007358144128711921</v>
      </c>
      <c r="AO31" s="172"/>
      <c r="AP31" s="171">
        <v>0.23637799999999998</v>
      </c>
      <c r="AQ31" s="171">
        <v>5.201038400000001</v>
      </c>
      <c r="AR31" s="175">
        <v>0.0073889835194762615</v>
      </c>
      <c r="AS31" s="171">
        <v>0.0006106748314686115</v>
      </c>
      <c r="AT31" s="171"/>
      <c r="AU31" s="173"/>
      <c r="AV31" s="239">
        <v>6.6611103097707175E-06</v>
      </c>
      <c r="AW31" s="239">
        <v>0</v>
      </c>
      <c r="AX31" s="239">
        <v>0.0013988331650518506</v>
      </c>
      <c r="AY31" s="239">
        <v>0.0026244774620496625</v>
      </c>
      <c r="AZ31" s="239">
        <v>0</v>
      </c>
      <c r="BA31" s="239">
        <v>0</v>
      </c>
      <c r="BB31" s="239">
        <v>0.0009392165536776712</v>
      </c>
      <c r="BC31" s="239">
        <v>0</v>
      </c>
      <c r="BD31" s="173">
        <v>0.0026244774620496625</v>
      </c>
      <c r="BE31" s="171">
        <v>0.007593665753138617</v>
      </c>
      <c r="BF31" s="173"/>
      <c r="BG31" s="174">
        <v>6.6611103097707175E-06</v>
      </c>
      <c r="BH31" s="174">
        <v>0</v>
      </c>
      <c r="BI31" s="174">
        <v>0.0037302217734716016</v>
      </c>
      <c r="BJ31" s="242">
        <f t="shared" si="0"/>
        <v>0.0026244774620496625</v>
      </c>
      <c r="BK31" s="174">
        <v>0</v>
      </c>
      <c r="BL31" s="174">
        <v>0</v>
      </c>
      <c r="BM31" s="174">
        <v>0.00250457747647379</v>
      </c>
      <c r="BN31" s="174">
        <v>0</v>
      </c>
      <c r="BO31" s="173">
        <f t="shared" si="1"/>
        <v>0.0026244774620496625</v>
      </c>
      <c r="BP31" s="173">
        <f t="shared" si="2"/>
        <v>0.011490415284354488</v>
      </c>
      <c r="BQ31" s="240">
        <f t="shared" si="3"/>
        <v>0.00873271561610941</v>
      </c>
      <c r="BR31" s="241">
        <f t="shared" si="4"/>
        <v>5.97816</v>
      </c>
      <c r="BS31" s="243">
        <f t="shared" si="5"/>
        <v>0.21910251297801783</v>
      </c>
      <c r="BT31" s="32" t="s">
        <v>779</v>
      </c>
    </row>
    <row r="32" spans="1:72" s="176" customFormat="1" ht="15">
      <c r="A32" s="171">
        <v>91012</v>
      </c>
      <c r="B32" s="171" t="s">
        <v>540</v>
      </c>
      <c r="C32" s="171" t="s">
        <v>541</v>
      </c>
      <c r="D32" s="51">
        <v>9</v>
      </c>
      <c r="E32" s="51">
        <v>0</v>
      </c>
      <c r="F32" s="171" t="s">
        <v>9</v>
      </c>
      <c r="G32" s="171"/>
      <c r="H32" s="172">
        <v>0.003205</v>
      </c>
      <c r="I32" s="172">
        <v>0.0035016957549002</v>
      </c>
      <c r="J32" s="173">
        <v>1.0925727784400001</v>
      </c>
      <c r="K32" s="171">
        <v>80</v>
      </c>
      <c r="L32" s="171">
        <v>0</v>
      </c>
      <c r="M32" s="171">
        <v>0</v>
      </c>
      <c r="N32" s="171">
        <v>0</v>
      </c>
      <c r="O32" s="171">
        <v>0</v>
      </c>
      <c r="P32" s="171">
        <v>35.7</v>
      </c>
      <c r="Q32" s="171">
        <v>0</v>
      </c>
      <c r="R32" s="171">
        <v>0</v>
      </c>
      <c r="S32" s="171">
        <v>10.2</v>
      </c>
      <c r="T32" s="171">
        <v>4.6</v>
      </c>
      <c r="U32" s="171">
        <v>11.1</v>
      </c>
      <c r="V32" s="171">
        <v>0</v>
      </c>
      <c r="W32" s="171">
        <v>0</v>
      </c>
      <c r="X32" s="171">
        <v>0</v>
      </c>
      <c r="Y32" s="171">
        <v>0</v>
      </c>
      <c r="Z32" s="171">
        <v>31.5</v>
      </c>
      <c r="AA32" s="171">
        <v>4.2</v>
      </c>
      <c r="AB32" s="171">
        <v>0</v>
      </c>
      <c r="AC32" s="171">
        <v>0</v>
      </c>
      <c r="AD32" s="171">
        <v>0</v>
      </c>
      <c r="AE32" s="171">
        <v>50.6</v>
      </c>
      <c r="AF32" s="174">
        <v>50.6</v>
      </c>
      <c r="AG32" s="171">
        <v>39.5</v>
      </c>
      <c r="AH32" s="171">
        <v>50.6</v>
      </c>
      <c r="AI32" s="171">
        <v>50.5</v>
      </c>
      <c r="AJ32" s="172"/>
      <c r="AK32" s="171">
        <v>0.18393337744661598</v>
      </c>
      <c r="AL32" s="171">
        <v>2.1721235827303524</v>
      </c>
      <c r="AM32" s="175">
        <v>0.004611679729177252</v>
      </c>
      <c r="AN32" s="171">
        <v>0.0012446265027269922</v>
      </c>
      <c r="AO32" s="172"/>
      <c r="AP32" s="171">
        <v>0.170176</v>
      </c>
      <c r="AQ32" s="171">
        <v>1.9429905</v>
      </c>
      <c r="AR32" s="175">
        <v>0.002760357389977921</v>
      </c>
      <c r="AS32" s="171">
        <v>0.001063438675757005</v>
      </c>
      <c r="AT32" s="171"/>
      <c r="AU32" s="173"/>
      <c r="AV32" s="239">
        <v>0</v>
      </c>
      <c r="AW32" s="239">
        <v>0</v>
      </c>
      <c r="AX32" s="239">
        <v>0.005700480553317134</v>
      </c>
      <c r="AY32" s="239">
        <v>0</v>
      </c>
      <c r="AZ32" s="239">
        <v>0</v>
      </c>
      <c r="BA32" s="239">
        <v>0</v>
      </c>
      <c r="BB32" s="239">
        <v>0.005029835782338647</v>
      </c>
      <c r="BC32" s="239">
        <v>0</v>
      </c>
      <c r="BD32" s="173">
        <v>0</v>
      </c>
      <c r="BE32" s="171">
        <v>0.010730316335655781</v>
      </c>
      <c r="BF32" s="173"/>
      <c r="BG32" s="174">
        <v>0</v>
      </c>
      <c r="BH32" s="174">
        <v>0</v>
      </c>
      <c r="BI32" s="174">
        <v>0.01520128147551236</v>
      </c>
      <c r="BJ32" s="242">
        <f t="shared" si="0"/>
        <v>0</v>
      </c>
      <c r="BK32" s="174">
        <v>0</v>
      </c>
      <c r="BL32" s="174">
        <v>0</v>
      </c>
      <c r="BM32" s="174">
        <v>0.013412895419569726</v>
      </c>
      <c r="BN32" s="174">
        <v>0</v>
      </c>
      <c r="BO32" s="173">
        <f t="shared" si="1"/>
        <v>0</v>
      </c>
      <c r="BP32" s="173">
        <f t="shared" si="2"/>
        <v>0.028614176895082083</v>
      </c>
      <c r="BQ32" s="240">
        <f t="shared" si="3"/>
        <v>0.021746774440262382</v>
      </c>
      <c r="BR32" s="241">
        <f t="shared" si="4"/>
        <v>6.2103551999999995</v>
      </c>
      <c r="BS32" s="243">
        <f t="shared" si="5"/>
        <v>0.22393697254685507</v>
      </c>
      <c r="BT32" s="32" t="s">
        <v>779</v>
      </c>
    </row>
    <row r="33" spans="1:72" s="176" customFormat="1" ht="15">
      <c r="A33" s="171">
        <v>82023</v>
      </c>
      <c r="B33" s="171" t="s">
        <v>533</v>
      </c>
      <c r="C33" s="171" t="s">
        <v>532</v>
      </c>
      <c r="D33" s="51">
        <v>9</v>
      </c>
      <c r="E33" s="51">
        <v>0</v>
      </c>
      <c r="F33" s="171" t="s">
        <v>9</v>
      </c>
      <c r="G33" s="171"/>
      <c r="H33" s="172">
        <v>0.004135</v>
      </c>
      <c r="I33" s="172">
        <v>0.0045177884388494</v>
      </c>
      <c r="J33" s="173">
        <v>1.0925727784400001</v>
      </c>
      <c r="K33" s="171">
        <v>80</v>
      </c>
      <c r="L33" s="171">
        <v>0</v>
      </c>
      <c r="M33" s="171">
        <v>0</v>
      </c>
      <c r="N33" s="171">
        <v>0</v>
      </c>
      <c r="O33" s="171">
        <v>0</v>
      </c>
      <c r="P33" s="171">
        <v>35.2</v>
      </c>
      <c r="Q33" s="171">
        <v>0</v>
      </c>
      <c r="R33" s="171">
        <v>0</v>
      </c>
      <c r="S33" s="171">
        <v>7</v>
      </c>
      <c r="T33" s="171">
        <v>0</v>
      </c>
      <c r="U33" s="171">
        <v>9.3</v>
      </c>
      <c r="V33" s="171">
        <v>0</v>
      </c>
      <c r="W33" s="171">
        <v>0</v>
      </c>
      <c r="X33" s="171">
        <v>0</v>
      </c>
      <c r="Y33" s="171">
        <v>0</v>
      </c>
      <c r="Z33" s="171">
        <v>32.3</v>
      </c>
      <c r="AA33" s="171">
        <v>2.9</v>
      </c>
      <c r="AB33" s="171">
        <v>0</v>
      </c>
      <c r="AC33" s="171">
        <v>0</v>
      </c>
      <c r="AD33" s="171">
        <v>0</v>
      </c>
      <c r="AE33" s="171">
        <v>42.2</v>
      </c>
      <c r="AF33" s="174">
        <v>42.2</v>
      </c>
      <c r="AG33" s="171">
        <v>32.9</v>
      </c>
      <c r="AH33" s="171">
        <v>42.2</v>
      </c>
      <c r="AI33" s="171">
        <v>42.2</v>
      </c>
      <c r="AJ33" s="172"/>
      <c r="AK33" s="171">
        <v>0.17790346828240564</v>
      </c>
      <c r="AL33" s="171">
        <v>1.9416618529673892</v>
      </c>
      <c r="AM33" s="175">
        <v>0.004122381746341935</v>
      </c>
      <c r="AN33" s="171">
        <v>0.001551227635657934</v>
      </c>
      <c r="AO33" s="172"/>
      <c r="AP33" s="171">
        <v>0.164657</v>
      </c>
      <c r="AQ33" s="171">
        <v>1.7320556</v>
      </c>
      <c r="AR33" s="175">
        <v>0.0024606875202491424</v>
      </c>
      <c r="AS33" s="171">
        <v>0.001325064453607032</v>
      </c>
      <c r="AT33" s="171"/>
      <c r="AU33" s="173"/>
      <c r="AV33" s="239">
        <v>0</v>
      </c>
      <c r="AW33" s="239">
        <v>0</v>
      </c>
      <c r="AX33" s="239">
        <v>0.007251592578965949</v>
      </c>
      <c r="AY33" s="239">
        <v>0</v>
      </c>
      <c r="AZ33" s="239">
        <v>0</v>
      </c>
      <c r="BA33" s="239">
        <v>0</v>
      </c>
      <c r="BB33" s="239">
        <v>0.006654160235812504</v>
      </c>
      <c r="BC33" s="239">
        <v>0</v>
      </c>
      <c r="BD33" s="173">
        <v>0</v>
      </c>
      <c r="BE33" s="171">
        <v>0.013905752814778453</v>
      </c>
      <c r="BF33" s="173"/>
      <c r="BG33" s="174">
        <v>0</v>
      </c>
      <c r="BH33" s="174">
        <v>0</v>
      </c>
      <c r="BI33" s="174">
        <v>0.019337580210575866</v>
      </c>
      <c r="BJ33" s="242">
        <f t="shared" si="0"/>
        <v>0</v>
      </c>
      <c r="BK33" s="174">
        <v>0</v>
      </c>
      <c r="BL33" s="174">
        <v>0</v>
      </c>
      <c r="BM33" s="174">
        <v>0.017744427295500013</v>
      </c>
      <c r="BN33" s="174">
        <v>0</v>
      </c>
      <c r="BO33" s="173">
        <f t="shared" si="1"/>
        <v>0</v>
      </c>
      <c r="BP33" s="173">
        <f t="shared" si="2"/>
        <v>0.037082007506075876</v>
      </c>
      <c r="BQ33" s="240">
        <f t="shared" si="3"/>
        <v>0.028182325704617667</v>
      </c>
      <c r="BR33" s="241">
        <f t="shared" si="4"/>
        <v>6.23808</v>
      </c>
      <c r="BS33" s="243">
        <f t="shared" si="5"/>
        <v>0.2301742550171022</v>
      </c>
      <c r="BT33" s="32" t="s">
        <v>779</v>
      </c>
    </row>
    <row r="34" spans="1:72" s="176" customFormat="1" ht="15">
      <c r="A34" s="171">
        <v>81022</v>
      </c>
      <c r="B34" s="171" t="s">
        <v>547</v>
      </c>
      <c r="C34" s="171" t="s">
        <v>532</v>
      </c>
      <c r="D34" s="51">
        <v>9</v>
      </c>
      <c r="E34" s="51">
        <v>0</v>
      </c>
      <c r="F34" s="171" t="s">
        <v>9</v>
      </c>
      <c r="G34" s="171"/>
      <c r="H34" s="172">
        <v>0.006897</v>
      </c>
      <c r="I34" s="172">
        <v>0.02049864177035532</v>
      </c>
      <c r="J34" s="173">
        <v>2.9721098695599997</v>
      </c>
      <c r="K34" s="171">
        <v>83</v>
      </c>
      <c r="L34" s="171">
        <v>0</v>
      </c>
      <c r="M34" s="171">
        <v>0</v>
      </c>
      <c r="N34" s="171">
        <v>0</v>
      </c>
      <c r="O34" s="171">
        <v>0</v>
      </c>
      <c r="P34" s="171">
        <v>26.3</v>
      </c>
      <c r="Q34" s="171">
        <v>0</v>
      </c>
      <c r="R34" s="171">
        <v>0</v>
      </c>
      <c r="S34" s="171">
        <v>7.2</v>
      </c>
      <c r="T34" s="171">
        <v>0</v>
      </c>
      <c r="U34" s="171">
        <v>7.4</v>
      </c>
      <c r="V34" s="171">
        <v>62.3</v>
      </c>
      <c r="W34" s="171">
        <v>1</v>
      </c>
      <c r="X34" s="171">
        <v>0</v>
      </c>
      <c r="Y34" s="171">
        <v>0</v>
      </c>
      <c r="Z34" s="171">
        <v>20</v>
      </c>
      <c r="AA34" s="171">
        <v>6.3</v>
      </c>
      <c r="AB34" s="171">
        <v>0</v>
      </c>
      <c r="AC34" s="171">
        <v>0</v>
      </c>
      <c r="AD34" s="171">
        <v>0</v>
      </c>
      <c r="AE34" s="171">
        <v>33.6</v>
      </c>
      <c r="AF34" s="174">
        <v>95.9</v>
      </c>
      <c r="AG34" s="171">
        <v>88.5</v>
      </c>
      <c r="AH34" s="171">
        <v>95.9</v>
      </c>
      <c r="AI34" s="171">
        <v>33.5</v>
      </c>
      <c r="AJ34" s="172"/>
      <c r="AK34" s="171">
        <v>0.36712075638763986</v>
      </c>
      <c r="AL34" s="171">
        <v>13.671421619181304</v>
      </c>
      <c r="AM34" s="175">
        <v>0.029026073125619608</v>
      </c>
      <c r="AN34" s="171">
        <v>0.013519722172322491</v>
      </c>
      <c r="AO34" s="172"/>
      <c r="AP34" s="171">
        <v>0.30210099999999995</v>
      </c>
      <c r="AQ34" s="171">
        <v>9.954096000000002</v>
      </c>
      <c r="AR34" s="175">
        <v>0.014141532063151963</v>
      </c>
      <c r="AS34" s="171">
        <v>0.003930525079060027</v>
      </c>
      <c r="AT34" s="171"/>
      <c r="AU34" s="173"/>
      <c r="AV34" s="239">
        <v>0</v>
      </c>
      <c r="AW34" s="239">
        <v>0</v>
      </c>
      <c r="AX34" s="239">
        <v>0.02458361110235173</v>
      </c>
      <c r="AY34" s="239">
        <v>0</v>
      </c>
      <c r="AZ34" s="239">
        <v>0</v>
      </c>
      <c r="BA34" s="239">
        <v>0.05823418143256701</v>
      </c>
      <c r="BB34" s="239">
        <v>0.01869476129456405</v>
      </c>
      <c r="BC34" s="239">
        <v>0</v>
      </c>
      <c r="BD34" s="173">
        <v>0</v>
      </c>
      <c r="BE34" s="171">
        <v>0.1015125538294828</v>
      </c>
      <c r="BF34" s="173"/>
      <c r="BG34" s="174">
        <v>0</v>
      </c>
      <c r="BH34" s="174">
        <v>0</v>
      </c>
      <c r="BI34" s="174">
        <v>0.06555629627293795</v>
      </c>
      <c r="BJ34" s="242">
        <f t="shared" si="0"/>
        <v>0</v>
      </c>
      <c r="BK34" s="174">
        <v>0</v>
      </c>
      <c r="BL34" s="174">
        <v>0.05823418143256701</v>
      </c>
      <c r="BM34" s="174">
        <v>0.049852696785504136</v>
      </c>
      <c r="BN34" s="174">
        <v>0</v>
      </c>
      <c r="BO34" s="173">
        <f t="shared" si="1"/>
        <v>0</v>
      </c>
      <c r="BP34" s="173">
        <f t="shared" si="2"/>
        <v>0.1736431744910091</v>
      </c>
      <c r="BQ34" s="240">
        <f t="shared" si="3"/>
        <v>0.13196881261316692</v>
      </c>
      <c r="BR34" s="241">
        <f t="shared" si="4"/>
        <v>6.4379296</v>
      </c>
      <c r="BS34" s="243">
        <f t="shared" si="5"/>
        <v>0.25847478761368287</v>
      </c>
      <c r="BT34" s="32" t="s">
        <v>779</v>
      </c>
    </row>
    <row r="35" spans="1:72" s="176" customFormat="1" ht="15">
      <c r="A35" s="171">
        <v>72008</v>
      </c>
      <c r="B35" s="171" t="s">
        <v>531</v>
      </c>
      <c r="C35" s="171" t="s">
        <v>530</v>
      </c>
      <c r="D35" s="51">
        <v>9</v>
      </c>
      <c r="E35" s="51">
        <v>0</v>
      </c>
      <c r="F35" s="171" t="s">
        <v>9</v>
      </c>
      <c r="G35" s="171"/>
      <c r="H35" s="172">
        <v>0.002123</v>
      </c>
      <c r="I35" s="172">
        <v>0.00231953200862812</v>
      </c>
      <c r="J35" s="173">
        <v>1.0925727784400001</v>
      </c>
      <c r="K35" s="171">
        <v>80</v>
      </c>
      <c r="L35" s="171">
        <v>0</v>
      </c>
      <c r="M35" s="171">
        <v>0</v>
      </c>
      <c r="N35" s="171">
        <v>0</v>
      </c>
      <c r="O35" s="171">
        <v>0</v>
      </c>
      <c r="P35" s="171">
        <v>37.9</v>
      </c>
      <c r="Q35" s="171">
        <v>3.2</v>
      </c>
      <c r="R35" s="171">
        <v>0</v>
      </c>
      <c r="S35" s="171">
        <v>9.7</v>
      </c>
      <c r="T35" s="171">
        <v>8.3</v>
      </c>
      <c r="U35" s="171">
        <v>9.8</v>
      </c>
      <c r="V35" s="171">
        <v>0</v>
      </c>
      <c r="W35" s="171">
        <v>0</v>
      </c>
      <c r="X35" s="171">
        <v>0</v>
      </c>
      <c r="Y35" s="171">
        <v>0</v>
      </c>
      <c r="Z35" s="171">
        <v>30.4</v>
      </c>
      <c r="AA35" s="171">
        <v>7.5</v>
      </c>
      <c r="AB35" s="171">
        <v>0</v>
      </c>
      <c r="AC35" s="171">
        <v>3.2</v>
      </c>
      <c r="AD35" s="171">
        <v>2.1</v>
      </c>
      <c r="AE35" s="171">
        <v>59.5</v>
      </c>
      <c r="AF35" s="174">
        <v>59.5</v>
      </c>
      <c r="AG35" s="171">
        <v>49.7</v>
      </c>
      <c r="AH35" s="171">
        <v>59.5</v>
      </c>
      <c r="AI35" s="171">
        <v>59.1</v>
      </c>
      <c r="AJ35" s="172"/>
      <c r="AK35" s="171">
        <v>0.21705040437241227</v>
      </c>
      <c r="AL35" s="171">
        <v>3.7178915363355167</v>
      </c>
      <c r="AM35" s="175">
        <v>0.007893531090825896</v>
      </c>
      <c r="AN35" s="171">
        <v>0.0009654796128512106</v>
      </c>
      <c r="AO35" s="172"/>
      <c r="AP35" s="171">
        <v>0.20627999999999996</v>
      </c>
      <c r="AQ35" s="171">
        <v>3.5777948000000004</v>
      </c>
      <c r="AR35" s="175">
        <v>0.005082882451563493</v>
      </c>
      <c r="AS35" s="171">
        <v>0.0008500940693619874</v>
      </c>
      <c r="AT35" s="171"/>
      <c r="AU35" s="173"/>
      <c r="AV35" s="239">
        <v>0</v>
      </c>
      <c r="AW35" s="239">
        <v>0</v>
      </c>
      <c r="AX35" s="239">
        <v>0.0040087079985914615</v>
      </c>
      <c r="AY35" s="239">
        <v>0.00033846611069901527</v>
      </c>
      <c r="AZ35" s="239">
        <v>0</v>
      </c>
      <c r="BA35" s="239">
        <v>0</v>
      </c>
      <c r="BB35" s="239">
        <v>0.0032154280516406447</v>
      </c>
      <c r="BC35" s="239">
        <v>0</v>
      </c>
      <c r="BD35" s="173">
        <v>0.00033846611069901527</v>
      </c>
      <c r="BE35" s="171">
        <v>0.007901068271630136</v>
      </c>
      <c r="BF35" s="173"/>
      <c r="BG35" s="174">
        <v>0</v>
      </c>
      <c r="BH35" s="174">
        <v>0</v>
      </c>
      <c r="BI35" s="174">
        <v>0.010689887996243898</v>
      </c>
      <c r="BJ35" s="242">
        <f t="shared" si="0"/>
        <v>0.00033846611069901527</v>
      </c>
      <c r="BK35" s="174">
        <v>0</v>
      </c>
      <c r="BL35" s="174">
        <v>0</v>
      </c>
      <c r="BM35" s="174">
        <v>0.008574474804375053</v>
      </c>
      <c r="BN35" s="174">
        <v>0</v>
      </c>
      <c r="BO35" s="173">
        <f t="shared" si="1"/>
        <v>0.00033846611069901527</v>
      </c>
      <c r="BP35" s="173">
        <f t="shared" si="2"/>
        <v>0.019941295022016983</v>
      </c>
      <c r="BQ35" s="240">
        <f t="shared" si="3"/>
        <v>0.015155384216732907</v>
      </c>
      <c r="BR35" s="241">
        <f t="shared" si="4"/>
        <v>6.5338112</v>
      </c>
      <c r="BS35" s="243">
        <f t="shared" si="5"/>
        <v>0.26167714569937445</v>
      </c>
      <c r="BT35" s="32" t="s">
        <v>779</v>
      </c>
    </row>
    <row r="36" spans="1:72" s="176" customFormat="1" ht="15">
      <c r="A36" s="171">
        <v>71017</v>
      </c>
      <c r="B36" s="171" t="s">
        <v>294</v>
      </c>
      <c r="C36" s="171" t="s">
        <v>530</v>
      </c>
      <c r="D36" s="51">
        <v>9</v>
      </c>
      <c r="E36" s="51">
        <v>0</v>
      </c>
      <c r="F36" s="171" t="s">
        <v>10</v>
      </c>
      <c r="G36" s="171"/>
      <c r="H36" s="172">
        <v>0.001337</v>
      </c>
      <c r="I36" s="172">
        <v>0.0014607698047742802</v>
      </c>
      <c r="J36" s="173">
        <v>1.0925727784400001</v>
      </c>
      <c r="K36" s="171">
        <v>82</v>
      </c>
      <c r="L36" s="171">
        <v>0</v>
      </c>
      <c r="M36" s="171">
        <v>0</v>
      </c>
      <c r="N36" s="171">
        <v>0</v>
      </c>
      <c r="O36" s="171">
        <v>0</v>
      </c>
      <c r="P36" s="171">
        <v>36.4</v>
      </c>
      <c r="Q36" s="171">
        <v>8.8</v>
      </c>
      <c r="R36" s="171">
        <v>0</v>
      </c>
      <c r="S36" s="171">
        <v>12</v>
      </c>
      <c r="T36" s="171">
        <v>0.2</v>
      </c>
      <c r="U36" s="171">
        <v>12.7</v>
      </c>
      <c r="V36" s="171">
        <v>0</v>
      </c>
      <c r="W36" s="171">
        <v>0</v>
      </c>
      <c r="X36" s="171">
        <v>0</v>
      </c>
      <c r="Y36" s="171">
        <v>0</v>
      </c>
      <c r="Z36" s="171">
        <v>29.2</v>
      </c>
      <c r="AA36" s="171">
        <v>7</v>
      </c>
      <c r="AB36" s="171">
        <v>0</v>
      </c>
      <c r="AC36" s="171">
        <v>8.8</v>
      </c>
      <c r="AD36" s="171">
        <v>1.3</v>
      </c>
      <c r="AE36" s="171">
        <v>57.8</v>
      </c>
      <c r="AF36" s="174">
        <v>57.8</v>
      </c>
      <c r="AG36" s="171">
        <v>45</v>
      </c>
      <c r="AH36" s="171">
        <v>57.8</v>
      </c>
      <c r="AI36" s="171">
        <v>57.4</v>
      </c>
      <c r="AJ36" s="172"/>
      <c r="AK36" s="171">
        <v>0.19386517693817276</v>
      </c>
      <c r="AL36" s="171">
        <v>2.592142170898579</v>
      </c>
      <c r="AM36" s="175">
        <v>0.005503429731034083</v>
      </c>
      <c r="AN36" s="171">
        <v>0.0005483763257300233</v>
      </c>
      <c r="AO36" s="172"/>
      <c r="AP36" s="171">
        <v>0.18815099999999998</v>
      </c>
      <c r="AQ36" s="171">
        <v>2.6969649</v>
      </c>
      <c r="AR36" s="175">
        <v>0.0038315097228864806</v>
      </c>
      <c r="AS36" s="171">
        <v>0.000491197027931073</v>
      </c>
      <c r="AT36" s="171"/>
      <c r="AU36" s="173"/>
      <c r="AV36" s="239">
        <v>0</v>
      </c>
      <c r="AW36" s="239">
        <v>0</v>
      </c>
      <c r="AX36" s="239">
        <v>0.002424644152756541</v>
      </c>
      <c r="AY36" s="239">
        <v>0.0005861777072598232</v>
      </c>
      <c r="AZ36" s="239">
        <v>0</v>
      </c>
      <c r="BA36" s="239">
        <v>0</v>
      </c>
      <c r="BB36" s="239">
        <v>0.0019450442104530495</v>
      </c>
      <c r="BC36" s="239">
        <v>0</v>
      </c>
      <c r="BD36" s="173">
        <v>0.0005861777072598232</v>
      </c>
      <c r="BE36" s="171">
        <v>0.005542043777729236</v>
      </c>
      <c r="BF36" s="173"/>
      <c r="BG36" s="174">
        <v>0</v>
      </c>
      <c r="BH36" s="174">
        <v>0</v>
      </c>
      <c r="BI36" s="174">
        <v>0.00646571774068411</v>
      </c>
      <c r="BJ36" s="242">
        <f t="shared" si="0"/>
        <v>0.0005861777072598232</v>
      </c>
      <c r="BK36" s="174">
        <v>0</v>
      </c>
      <c r="BL36" s="174">
        <v>0</v>
      </c>
      <c r="BM36" s="174">
        <v>0.005186784561208132</v>
      </c>
      <c r="BN36" s="174">
        <v>0</v>
      </c>
      <c r="BO36" s="173">
        <f t="shared" si="1"/>
        <v>0.0005861777072598232</v>
      </c>
      <c r="BP36" s="173">
        <f t="shared" si="2"/>
        <v>0.012824857716411888</v>
      </c>
      <c r="BQ36" s="240">
        <f t="shared" si="3"/>
        <v>0.009746891864473035</v>
      </c>
      <c r="BR36" s="241">
        <f t="shared" si="4"/>
        <v>6.6724352</v>
      </c>
      <c r="BS36" s="243">
        <f t="shared" si="5"/>
        <v>0.2636938921716164</v>
      </c>
      <c r="BT36" s="32" t="s">
        <v>779</v>
      </c>
    </row>
    <row r="37" spans="1:72" s="176" customFormat="1" ht="15">
      <c r="A37" s="171">
        <v>71029</v>
      </c>
      <c r="B37" s="171" t="s">
        <v>294</v>
      </c>
      <c r="C37" s="171" t="s">
        <v>530</v>
      </c>
      <c r="D37" s="51">
        <v>9</v>
      </c>
      <c r="E37" s="51">
        <v>0</v>
      </c>
      <c r="F37" s="171" t="s">
        <v>9</v>
      </c>
      <c r="G37" s="171"/>
      <c r="H37" s="172">
        <v>0.001337</v>
      </c>
      <c r="I37" s="172">
        <v>0.0014607698047742802</v>
      </c>
      <c r="J37" s="173">
        <v>1.0925727784400001</v>
      </c>
      <c r="K37" s="171">
        <v>80</v>
      </c>
      <c r="L37" s="171">
        <v>4</v>
      </c>
      <c r="M37" s="171">
        <v>0</v>
      </c>
      <c r="N37" s="171">
        <v>0</v>
      </c>
      <c r="O37" s="171">
        <v>0</v>
      </c>
      <c r="P37" s="171">
        <v>26.1</v>
      </c>
      <c r="Q37" s="171">
        <v>38.9</v>
      </c>
      <c r="R37" s="171">
        <v>0</v>
      </c>
      <c r="S37" s="171">
        <v>11.5</v>
      </c>
      <c r="T37" s="171">
        <v>4.7</v>
      </c>
      <c r="U37" s="171">
        <v>18</v>
      </c>
      <c r="V37" s="171">
        <v>0</v>
      </c>
      <c r="W37" s="171">
        <v>0</v>
      </c>
      <c r="X37" s="171">
        <v>4</v>
      </c>
      <c r="Y37" s="171">
        <v>0</v>
      </c>
      <c r="Z37" s="171">
        <v>15.6</v>
      </c>
      <c r="AA37" s="171">
        <v>10.3</v>
      </c>
      <c r="AB37" s="171">
        <v>0</v>
      </c>
      <c r="AC37" s="171">
        <v>38.9</v>
      </c>
      <c r="AD37" s="171">
        <v>2</v>
      </c>
      <c r="AE37" s="171">
        <v>85.7</v>
      </c>
      <c r="AF37" s="174">
        <v>81.6</v>
      </c>
      <c r="AG37" s="171">
        <v>67.6</v>
      </c>
      <c r="AH37" s="171">
        <v>85.6</v>
      </c>
      <c r="AI37" s="171">
        <v>81.2</v>
      </c>
      <c r="AJ37" s="172"/>
      <c r="AK37" s="171">
        <v>0.3127286168795547</v>
      </c>
      <c r="AL37" s="171">
        <v>9.303683357590948</v>
      </c>
      <c r="AM37" s="175">
        <v>0.01975283924359116</v>
      </c>
      <c r="AN37" s="171">
        <v>0.000854112746765617</v>
      </c>
      <c r="AO37" s="172"/>
      <c r="AP37" s="171">
        <v>0.260486</v>
      </c>
      <c r="AQ37" s="171">
        <v>6.711772300000001</v>
      </c>
      <c r="AR37" s="175">
        <v>0.009535244906320493</v>
      </c>
      <c r="AS37" s="171">
        <v>0.0006694264239709922</v>
      </c>
      <c r="AT37" s="171"/>
      <c r="AU37" s="173"/>
      <c r="AV37" s="239">
        <v>0.0002664444123908287</v>
      </c>
      <c r="AW37" s="239">
        <v>0</v>
      </c>
      <c r="AX37" s="239">
        <v>0.0017385497908501573</v>
      </c>
      <c r="AY37" s="239">
        <v>0.002591171910500809</v>
      </c>
      <c r="AZ37" s="239">
        <v>0</v>
      </c>
      <c r="BA37" s="239">
        <v>0</v>
      </c>
      <c r="BB37" s="239">
        <v>0.0010391332083242318</v>
      </c>
      <c r="BC37" s="239">
        <v>0</v>
      </c>
      <c r="BD37" s="173">
        <v>0.002591171910500809</v>
      </c>
      <c r="BE37" s="171">
        <v>0.008226471232566836</v>
      </c>
      <c r="BF37" s="173"/>
      <c r="BG37" s="174">
        <v>0.0002664444123908287</v>
      </c>
      <c r="BH37" s="174">
        <v>0</v>
      </c>
      <c r="BI37" s="174">
        <v>0.004636132775600419</v>
      </c>
      <c r="BJ37" s="242">
        <f t="shared" si="0"/>
        <v>0.002591171910500809</v>
      </c>
      <c r="BK37" s="174">
        <v>0</v>
      </c>
      <c r="BL37" s="174">
        <v>0</v>
      </c>
      <c r="BM37" s="174">
        <v>0.0027710218888646184</v>
      </c>
      <c r="BN37" s="174">
        <v>0</v>
      </c>
      <c r="BO37" s="173">
        <f t="shared" si="1"/>
        <v>0.002591171910500809</v>
      </c>
      <c r="BP37" s="173">
        <f t="shared" si="2"/>
        <v>0.012855942897857485</v>
      </c>
      <c r="BQ37" s="240">
        <f t="shared" si="3"/>
        <v>0.009770516602371689</v>
      </c>
      <c r="BR37" s="241">
        <f t="shared" si="4"/>
        <v>6.688608</v>
      </c>
      <c r="BS37" s="243">
        <f t="shared" si="5"/>
        <v>0.2657106386438583</v>
      </c>
      <c r="BT37" s="32" t="s">
        <v>779</v>
      </c>
    </row>
    <row r="38" spans="1:72" s="176" customFormat="1" ht="15">
      <c r="A38" s="171">
        <v>82009</v>
      </c>
      <c r="B38" s="171" t="s">
        <v>533</v>
      </c>
      <c r="C38" s="171" t="s">
        <v>532</v>
      </c>
      <c r="D38" s="51">
        <v>9</v>
      </c>
      <c r="E38" s="51">
        <v>0</v>
      </c>
      <c r="F38" s="171" t="s">
        <v>9</v>
      </c>
      <c r="G38" s="171"/>
      <c r="H38" s="172">
        <v>0.006193</v>
      </c>
      <c r="I38" s="172">
        <v>0.00676630321687892</v>
      </c>
      <c r="J38" s="173">
        <v>1.0925727784400001</v>
      </c>
      <c r="K38" s="171">
        <v>80</v>
      </c>
      <c r="L38" s="171">
        <v>0</v>
      </c>
      <c r="M38" s="171">
        <v>0</v>
      </c>
      <c r="N38" s="171">
        <v>0</v>
      </c>
      <c r="O38" s="171">
        <v>0</v>
      </c>
      <c r="P38" s="171">
        <v>38.3</v>
      </c>
      <c r="Q38" s="171">
        <v>12.3</v>
      </c>
      <c r="R38" s="171">
        <v>0</v>
      </c>
      <c r="S38" s="171">
        <v>15.2</v>
      </c>
      <c r="T38" s="171">
        <v>0</v>
      </c>
      <c r="U38" s="171">
        <v>14.5</v>
      </c>
      <c r="V38" s="171">
        <v>0</v>
      </c>
      <c r="W38" s="171">
        <v>0</v>
      </c>
      <c r="X38" s="171">
        <v>0</v>
      </c>
      <c r="Y38" s="171">
        <v>0</v>
      </c>
      <c r="Z38" s="171">
        <v>25.3</v>
      </c>
      <c r="AA38" s="171">
        <v>12.9</v>
      </c>
      <c r="AB38" s="171">
        <v>0</v>
      </c>
      <c r="AC38" s="171">
        <v>12.3</v>
      </c>
      <c r="AD38" s="171">
        <v>0.1</v>
      </c>
      <c r="AE38" s="171">
        <v>66.7</v>
      </c>
      <c r="AF38" s="174">
        <v>66.7</v>
      </c>
      <c r="AG38" s="171">
        <v>52.2</v>
      </c>
      <c r="AH38" s="171">
        <v>66.7</v>
      </c>
      <c r="AI38" s="171">
        <v>65.8</v>
      </c>
      <c r="AJ38" s="172"/>
      <c r="AK38" s="171">
        <v>0.2283694583570507</v>
      </c>
      <c r="AL38" s="171">
        <v>4.3032828534123295</v>
      </c>
      <c r="AM38" s="175">
        <v>0.009136387294802133</v>
      </c>
      <c r="AN38" s="171">
        <v>0.0029260859802185493</v>
      </c>
      <c r="AO38" s="172"/>
      <c r="AP38" s="171">
        <v>0.21663999999999997</v>
      </c>
      <c r="AQ38" s="171">
        <v>4.113586400000001</v>
      </c>
      <c r="AR38" s="175">
        <v>0.005844068006792968</v>
      </c>
      <c r="AS38" s="171">
        <v>0.0025754094116154503</v>
      </c>
      <c r="AT38" s="171"/>
      <c r="AU38" s="173"/>
      <c r="AV38" s="239">
        <v>0</v>
      </c>
      <c r="AW38" s="239">
        <v>0</v>
      </c>
      <c r="AX38" s="239">
        <v>0.011817213242214695</v>
      </c>
      <c r="AY38" s="239">
        <v>0.003795084148283049</v>
      </c>
      <c r="AZ38" s="239">
        <v>0</v>
      </c>
      <c r="BA38" s="239">
        <v>0</v>
      </c>
      <c r="BB38" s="239">
        <v>0.007806148695248873</v>
      </c>
      <c r="BC38" s="239">
        <v>0</v>
      </c>
      <c r="BD38" s="173">
        <v>0.003795084148283049</v>
      </c>
      <c r="BE38" s="171">
        <v>0.027213530234029663</v>
      </c>
      <c r="BF38" s="173"/>
      <c r="BG38" s="174">
        <v>0</v>
      </c>
      <c r="BH38" s="174">
        <v>0</v>
      </c>
      <c r="BI38" s="174">
        <v>0.031512568645905854</v>
      </c>
      <c r="BJ38" s="242">
        <f t="shared" si="0"/>
        <v>0.003795084148283049</v>
      </c>
      <c r="BK38" s="174">
        <v>0</v>
      </c>
      <c r="BL38" s="174">
        <v>0</v>
      </c>
      <c r="BM38" s="174">
        <v>0.020816396520663662</v>
      </c>
      <c r="BN38" s="174">
        <v>0</v>
      </c>
      <c r="BO38" s="173">
        <f t="shared" si="1"/>
        <v>0.003795084148283049</v>
      </c>
      <c r="BP38" s="173">
        <f t="shared" si="2"/>
        <v>0.05991913346313562</v>
      </c>
      <c r="BQ38" s="240">
        <f t="shared" si="3"/>
        <v>0.04553854143198307</v>
      </c>
      <c r="BR38" s="241">
        <f t="shared" si="4"/>
        <v>6.730195200000001</v>
      </c>
      <c r="BS38" s="243">
        <f t="shared" si="5"/>
        <v>0.2750522324378705</v>
      </c>
      <c r="BT38" s="32" t="s">
        <v>779</v>
      </c>
    </row>
    <row r="39" spans="1:72" s="176" customFormat="1" ht="15">
      <c r="A39" s="171">
        <v>82022</v>
      </c>
      <c r="B39" s="171" t="s">
        <v>533</v>
      </c>
      <c r="C39" s="171" t="s">
        <v>532</v>
      </c>
      <c r="D39" s="51">
        <v>9</v>
      </c>
      <c r="E39" s="51">
        <v>0</v>
      </c>
      <c r="F39" s="171" t="s">
        <v>9</v>
      </c>
      <c r="G39" s="171"/>
      <c r="H39" s="172">
        <v>0.006193</v>
      </c>
      <c r="I39" s="172">
        <v>0.018406276422185078</v>
      </c>
      <c r="J39" s="173">
        <v>2.9721098695599997</v>
      </c>
      <c r="K39" s="171">
        <v>83</v>
      </c>
      <c r="L39" s="171">
        <v>0</v>
      </c>
      <c r="M39" s="171">
        <v>0</v>
      </c>
      <c r="N39" s="171">
        <v>0</v>
      </c>
      <c r="O39" s="171">
        <v>0</v>
      </c>
      <c r="P39" s="171">
        <v>10.9</v>
      </c>
      <c r="Q39" s="171">
        <v>0.4</v>
      </c>
      <c r="R39" s="171">
        <v>0</v>
      </c>
      <c r="S39" s="171">
        <v>6.5</v>
      </c>
      <c r="T39" s="171">
        <v>0</v>
      </c>
      <c r="U39" s="171">
        <v>3.9</v>
      </c>
      <c r="V39" s="171">
        <v>160.3</v>
      </c>
      <c r="W39" s="171">
        <v>1</v>
      </c>
      <c r="X39" s="171">
        <v>0</v>
      </c>
      <c r="Y39" s="171">
        <v>0</v>
      </c>
      <c r="Z39" s="171">
        <v>7.9</v>
      </c>
      <c r="AA39" s="171">
        <v>2.9</v>
      </c>
      <c r="AB39" s="171">
        <v>0</v>
      </c>
      <c r="AC39" s="171">
        <v>0.4</v>
      </c>
      <c r="AD39" s="171">
        <v>0</v>
      </c>
      <c r="AE39" s="171">
        <v>17.8</v>
      </c>
      <c r="AF39" s="174">
        <v>178.2</v>
      </c>
      <c r="AG39" s="171">
        <v>174.3</v>
      </c>
      <c r="AH39" s="171">
        <v>178.2</v>
      </c>
      <c r="AI39" s="171">
        <v>17.8</v>
      </c>
      <c r="AJ39" s="172"/>
      <c r="AK39" s="171">
        <v>0.509099365215676</v>
      </c>
      <c r="AL39" s="171">
        <v>35.67722835667338</v>
      </c>
      <c r="AM39" s="175">
        <v>0.07574704870101467</v>
      </c>
      <c r="AN39" s="171">
        <v>0.0157393869989129</v>
      </c>
      <c r="AO39" s="172"/>
      <c r="AP39" s="171">
        <v>0.4067879999999999</v>
      </c>
      <c r="AQ39" s="171">
        <v>25.828528499999997</v>
      </c>
      <c r="AR39" s="175">
        <v>0.03669393623758342</v>
      </c>
      <c r="AS39" s="171">
        <v>0.004555128994166742</v>
      </c>
      <c r="AT39" s="171"/>
      <c r="AU39" s="173"/>
      <c r="AV39" s="239">
        <v>0</v>
      </c>
      <c r="AW39" s="239">
        <v>0</v>
      </c>
      <c r="AX39" s="239">
        <v>0.009148655632882871</v>
      </c>
      <c r="AY39" s="239">
        <v>0.00033573048194065585</v>
      </c>
      <c r="AZ39" s="239">
        <v>0</v>
      </c>
      <c r="BA39" s="239">
        <v>0.13454399063771783</v>
      </c>
      <c r="BB39" s="239">
        <v>0.006630677018327953</v>
      </c>
      <c r="BC39" s="239">
        <v>0</v>
      </c>
      <c r="BD39" s="173">
        <v>0.00033573048194065585</v>
      </c>
      <c r="BE39" s="171">
        <v>0.15099478425280996</v>
      </c>
      <c r="BF39" s="173"/>
      <c r="BG39" s="174">
        <v>0</v>
      </c>
      <c r="BH39" s="174">
        <v>0</v>
      </c>
      <c r="BI39" s="174">
        <v>0.02439641502102099</v>
      </c>
      <c r="BJ39" s="242">
        <f t="shared" si="0"/>
        <v>0.00033573048194065585</v>
      </c>
      <c r="BK39" s="174">
        <v>0</v>
      </c>
      <c r="BL39" s="174">
        <v>0.13454399063771783</v>
      </c>
      <c r="BM39" s="174">
        <v>0.017681805382207875</v>
      </c>
      <c r="BN39" s="174">
        <v>0</v>
      </c>
      <c r="BO39" s="173">
        <f t="shared" si="1"/>
        <v>0.00033573048194065585</v>
      </c>
      <c r="BP39" s="173">
        <f t="shared" si="2"/>
        <v>0.177293672004828</v>
      </c>
      <c r="BQ39" s="240">
        <f t="shared" si="3"/>
        <v>0.1347431907236693</v>
      </c>
      <c r="BR39" s="241">
        <f t="shared" si="4"/>
        <v>7.320502400000001</v>
      </c>
      <c r="BS39" s="243">
        <f t="shared" si="5"/>
        <v>0.3004640344344812</v>
      </c>
      <c r="BT39" s="32" t="s">
        <v>779</v>
      </c>
    </row>
    <row r="40" spans="1:72" s="176" customFormat="1" ht="15">
      <c r="A40" s="171">
        <v>92015</v>
      </c>
      <c r="B40" s="171" t="s">
        <v>42</v>
      </c>
      <c r="C40" s="171" t="s">
        <v>541</v>
      </c>
      <c r="D40" s="51">
        <v>9</v>
      </c>
      <c r="E40" s="51">
        <v>0</v>
      </c>
      <c r="F40" s="171" t="s">
        <v>9</v>
      </c>
      <c r="G40" s="171"/>
      <c r="H40" s="172">
        <v>0.003748</v>
      </c>
      <c r="I40" s="172">
        <v>0.004094962773593121</v>
      </c>
      <c r="J40" s="173">
        <v>1.0925727784400001</v>
      </c>
      <c r="K40" s="171">
        <v>80</v>
      </c>
      <c r="L40" s="171">
        <v>1.2</v>
      </c>
      <c r="M40" s="171">
        <v>0</v>
      </c>
      <c r="N40" s="171">
        <v>0</v>
      </c>
      <c r="O40" s="171">
        <v>0</v>
      </c>
      <c r="P40" s="171">
        <v>48.6</v>
      </c>
      <c r="Q40" s="171">
        <v>3.3</v>
      </c>
      <c r="R40" s="171">
        <v>0</v>
      </c>
      <c r="S40" s="171">
        <v>25.7</v>
      </c>
      <c r="T40" s="171">
        <v>0</v>
      </c>
      <c r="U40" s="171">
        <v>17.1</v>
      </c>
      <c r="V40" s="171">
        <v>0</v>
      </c>
      <c r="W40" s="171">
        <v>0</v>
      </c>
      <c r="X40" s="171">
        <v>1.2</v>
      </c>
      <c r="Y40" s="171">
        <v>0</v>
      </c>
      <c r="Z40" s="171">
        <v>31.2</v>
      </c>
      <c r="AA40" s="171">
        <v>17.4</v>
      </c>
      <c r="AB40" s="171">
        <v>0</v>
      </c>
      <c r="AC40" s="171">
        <v>3.3</v>
      </c>
      <c r="AD40" s="171">
        <v>12.8</v>
      </c>
      <c r="AE40" s="171">
        <v>78.9</v>
      </c>
      <c r="AF40" s="174">
        <v>77.6</v>
      </c>
      <c r="AG40" s="171">
        <v>61.7</v>
      </c>
      <c r="AH40" s="171">
        <v>78.8</v>
      </c>
      <c r="AI40" s="171">
        <v>77.6</v>
      </c>
      <c r="AJ40" s="172"/>
      <c r="AK40" s="171">
        <v>0.29484874880877315</v>
      </c>
      <c r="AL40" s="171">
        <v>8.134363139759897</v>
      </c>
      <c r="AM40" s="175">
        <v>0.01727023172145828</v>
      </c>
      <c r="AN40" s="171">
        <v>0.0022587753123755883</v>
      </c>
      <c r="AO40" s="172"/>
      <c r="AP40" s="171">
        <v>0.252086</v>
      </c>
      <c r="AQ40" s="171">
        <v>6.161637000000001</v>
      </c>
      <c r="AR40" s="175">
        <v>0.008753681619807913</v>
      </c>
      <c r="AS40" s="171">
        <v>0.0018112028973519276</v>
      </c>
      <c r="AT40" s="171"/>
      <c r="AU40" s="173"/>
      <c r="AV40" s="239">
        <v>0.00022407636297101555</v>
      </c>
      <c r="AW40" s="239">
        <v>0</v>
      </c>
      <c r="AX40" s="239">
        <v>0.00907509270032613</v>
      </c>
      <c r="AY40" s="239">
        <v>0.0006162099981702928</v>
      </c>
      <c r="AZ40" s="239">
        <v>0</v>
      </c>
      <c r="BA40" s="239">
        <v>0</v>
      </c>
      <c r="BB40" s="239">
        <v>0.0058259854372464046</v>
      </c>
      <c r="BC40" s="239">
        <v>0</v>
      </c>
      <c r="BD40" s="173">
        <v>0.0006162099981702928</v>
      </c>
      <c r="BE40" s="171">
        <v>0.016357574496884134</v>
      </c>
      <c r="BF40" s="173"/>
      <c r="BG40" s="174">
        <v>0.00022407636297101555</v>
      </c>
      <c r="BH40" s="174">
        <v>0</v>
      </c>
      <c r="BI40" s="174">
        <v>0.02420024720086968</v>
      </c>
      <c r="BJ40" s="242">
        <f t="shared" si="0"/>
        <v>0.0006162099981702928</v>
      </c>
      <c r="BK40" s="174">
        <v>0</v>
      </c>
      <c r="BL40" s="174">
        <v>0</v>
      </c>
      <c r="BM40" s="174">
        <v>0.015535961165990413</v>
      </c>
      <c r="BN40" s="174">
        <v>0</v>
      </c>
      <c r="BO40" s="173">
        <f t="shared" si="1"/>
        <v>0.0006162099981702928</v>
      </c>
      <c r="BP40" s="173">
        <f t="shared" si="2"/>
        <v>0.041192704726171696</v>
      </c>
      <c r="BQ40" s="240">
        <f t="shared" si="3"/>
        <v>0.03130645559189049</v>
      </c>
      <c r="BR40" s="241">
        <f t="shared" si="4"/>
        <v>7.645113600000001</v>
      </c>
      <c r="BS40" s="243">
        <f t="shared" si="5"/>
        <v>0.3061175615683352</v>
      </c>
      <c r="BT40" s="32" t="s">
        <v>779</v>
      </c>
    </row>
    <row r="41" spans="1:72" s="176" customFormat="1" ht="15">
      <c r="A41" s="171">
        <v>91009</v>
      </c>
      <c r="B41" s="171" t="s">
        <v>540</v>
      </c>
      <c r="C41" s="171" t="s">
        <v>541</v>
      </c>
      <c r="D41" s="51">
        <v>9</v>
      </c>
      <c r="E41" s="51">
        <v>0</v>
      </c>
      <c r="F41" s="171" t="s">
        <v>9</v>
      </c>
      <c r="G41" s="171"/>
      <c r="H41" s="172">
        <v>0.005959</v>
      </c>
      <c r="I41" s="172">
        <v>0.01771080271270804</v>
      </c>
      <c r="J41" s="173">
        <v>2.97210986956</v>
      </c>
      <c r="K41" s="171">
        <v>83</v>
      </c>
      <c r="L41" s="171">
        <v>96.5</v>
      </c>
      <c r="M41" s="171">
        <v>0</v>
      </c>
      <c r="N41" s="171">
        <v>0</v>
      </c>
      <c r="O41" s="171">
        <v>0</v>
      </c>
      <c r="P41" s="171">
        <v>28.9</v>
      </c>
      <c r="Q41" s="171">
        <v>1.6</v>
      </c>
      <c r="R41" s="171">
        <v>0</v>
      </c>
      <c r="S41" s="171">
        <v>5.8</v>
      </c>
      <c r="T41" s="171">
        <v>2.8</v>
      </c>
      <c r="U41" s="171">
        <v>8.7</v>
      </c>
      <c r="V41" s="171">
        <v>15.9</v>
      </c>
      <c r="W41" s="171">
        <v>1</v>
      </c>
      <c r="X41" s="171">
        <v>6.5</v>
      </c>
      <c r="Y41" s="171">
        <v>0</v>
      </c>
      <c r="Z41" s="171">
        <v>14.3</v>
      </c>
      <c r="AA41" s="171">
        <v>14.6</v>
      </c>
      <c r="AB41" s="171">
        <v>0</v>
      </c>
      <c r="AC41" s="171">
        <v>1</v>
      </c>
      <c r="AD41" s="171">
        <v>0</v>
      </c>
      <c r="AE41" s="171">
        <v>135.9</v>
      </c>
      <c r="AF41" s="174">
        <v>55.4</v>
      </c>
      <c r="AG41" s="171">
        <v>143.2</v>
      </c>
      <c r="AH41" s="171">
        <v>151.9</v>
      </c>
      <c r="AI41" s="171">
        <v>39.1</v>
      </c>
      <c r="AJ41" s="172"/>
      <c r="AK41" s="171">
        <v>0.4100143154875059</v>
      </c>
      <c r="AL41" s="171">
        <v>19.219793072324315</v>
      </c>
      <c r="AM41" s="175">
        <v>0.040805933334237286</v>
      </c>
      <c r="AN41" s="171">
        <v>0.012859647220350814</v>
      </c>
      <c r="AO41" s="172"/>
      <c r="AP41" s="171">
        <v>0.331638</v>
      </c>
      <c r="AQ41" s="171">
        <v>13.543876000000001</v>
      </c>
      <c r="AR41" s="175">
        <v>0.019241441584786235</v>
      </c>
      <c r="AS41" s="171">
        <v>0.003694856613460242</v>
      </c>
      <c r="AT41" s="171"/>
      <c r="AU41" s="173"/>
      <c r="AV41" s="239">
        <v>0.07793461625700045</v>
      </c>
      <c r="AW41" s="239">
        <v>0</v>
      </c>
      <c r="AX41" s="239">
        <v>0.02334000424691516</v>
      </c>
      <c r="AY41" s="239">
        <v>0.0012921801659191785</v>
      </c>
      <c r="AZ41" s="239">
        <v>0</v>
      </c>
      <c r="BA41" s="239">
        <v>0.012841040398821836</v>
      </c>
      <c r="BB41" s="239">
        <v>0.011548860232902658</v>
      </c>
      <c r="BC41" s="239">
        <v>0</v>
      </c>
      <c r="BD41" s="173">
        <v>0.0008076126036994865</v>
      </c>
      <c r="BE41" s="171">
        <v>0.12776431390525878</v>
      </c>
      <c r="BF41" s="173"/>
      <c r="BG41" s="174">
        <v>0.07793461625700045</v>
      </c>
      <c r="BH41" s="174">
        <v>0</v>
      </c>
      <c r="BI41" s="174">
        <v>0.0622400113251071</v>
      </c>
      <c r="BJ41" s="242">
        <f t="shared" si="0"/>
        <v>0.0012921801659191785</v>
      </c>
      <c r="BK41" s="174">
        <v>0</v>
      </c>
      <c r="BL41" s="174">
        <v>0.012841040398821836</v>
      </c>
      <c r="BM41" s="174">
        <v>0.030796960621073757</v>
      </c>
      <c r="BN41" s="174">
        <v>0</v>
      </c>
      <c r="BO41" s="173">
        <f t="shared" si="1"/>
        <v>0.0008076126036994865</v>
      </c>
      <c r="BP41" s="173">
        <f t="shared" si="2"/>
        <v>0.1859124213716218</v>
      </c>
      <c r="BQ41" s="240">
        <f t="shared" si="3"/>
        <v>0.14129344024243257</v>
      </c>
      <c r="BR41" s="241">
        <f t="shared" si="4"/>
        <v>7.977811199999999</v>
      </c>
      <c r="BS41" s="243">
        <f t="shared" si="5"/>
        <v>0.3305691889052968</v>
      </c>
      <c r="BT41" s="32" t="s">
        <v>779</v>
      </c>
    </row>
    <row r="42" spans="1:72" s="176" customFormat="1" ht="15">
      <c r="A42" s="171">
        <v>92002</v>
      </c>
      <c r="B42" s="171" t="s">
        <v>42</v>
      </c>
      <c r="C42" s="171" t="s">
        <v>541</v>
      </c>
      <c r="D42" s="51">
        <v>9</v>
      </c>
      <c r="E42" s="51">
        <v>0</v>
      </c>
      <c r="F42" s="171" t="s">
        <v>9</v>
      </c>
      <c r="G42" s="171"/>
      <c r="H42" s="172">
        <v>0.00438</v>
      </c>
      <c r="I42" s="172">
        <v>0.0047854687695672</v>
      </c>
      <c r="J42" s="173">
        <v>1.09257277844</v>
      </c>
      <c r="K42" s="171">
        <v>80</v>
      </c>
      <c r="L42" s="171">
        <v>0</v>
      </c>
      <c r="M42" s="171">
        <v>0</v>
      </c>
      <c r="N42" s="171">
        <v>0</v>
      </c>
      <c r="O42" s="171">
        <v>0</v>
      </c>
      <c r="P42" s="171">
        <v>53.9</v>
      </c>
      <c r="Q42" s="171">
        <v>0</v>
      </c>
      <c r="R42" s="171">
        <v>0</v>
      </c>
      <c r="S42" s="171">
        <v>0</v>
      </c>
      <c r="T42" s="171">
        <v>0</v>
      </c>
      <c r="U42" s="171">
        <v>11.9</v>
      </c>
      <c r="V42" s="171">
        <v>0</v>
      </c>
      <c r="W42" s="171">
        <v>0</v>
      </c>
      <c r="X42" s="171">
        <v>0</v>
      </c>
      <c r="Y42" s="171">
        <v>0</v>
      </c>
      <c r="Z42" s="171">
        <v>38.8</v>
      </c>
      <c r="AA42" s="171">
        <v>15</v>
      </c>
      <c r="AB42" s="171">
        <v>0</v>
      </c>
      <c r="AC42" s="171">
        <v>0</v>
      </c>
      <c r="AD42" s="171">
        <v>0</v>
      </c>
      <c r="AE42" s="171">
        <v>53.9</v>
      </c>
      <c r="AF42" s="174">
        <v>53.9</v>
      </c>
      <c r="AG42" s="171">
        <v>42</v>
      </c>
      <c r="AH42" s="171">
        <v>53.9</v>
      </c>
      <c r="AI42" s="171">
        <v>53.9</v>
      </c>
      <c r="AJ42" s="172"/>
      <c r="AK42" s="171">
        <v>0.1910123246528383</v>
      </c>
      <c r="AL42" s="171">
        <v>2.4666871912677037</v>
      </c>
      <c r="AM42" s="175">
        <v>0.005237073713776167</v>
      </c>
      <c r="AN42" s="171">
        <v>0.0017571846922712104</v>
      </c>
      <c r="AO42" s="172"/>
      <c r="AP42" s="171">
        <v>0.18218399999999998</v>
      </c>
      <c r="AQ42" s="171">
        <v>2.4381729</v>
      </c>
      <c r="AR42" s="175">
        <v>0.003463850483344565</v>
      </c>
      <c r="AS42" s="171">
        <v>0.0015475488109948127</v>
      </c>
      <c r="AT42" s="171"/>
      <c r="AU42" s="173"/>
      <c r="AV42" s="239">
        <v>0</v>
      </c>
      <c r="AW42" s="239">
        <v>0</v>
      </c>
      <c r="AX42" s="239">
        <v>0.011761916560593047</v>
      </c>
      <c r="AY42" s="239">
        <v>0</v>
      </c>
      <c r="AZ42" s="239">
        <v>0</v>
      </c>
      <c r="BA42" s="239">
        <v>0</v>
      </c>
      <c r="BB42" s="239">
        <v>0.008466834184619855</v>
      </c>
      <c r="BC42" s="239">
        <v>0</v>
      </c>
      <c r="BD42" s="173">
        <v>0</v>
      </c>
      <c r="BE42" s="171">
        <v>0.020228750745212902</v>
      </c>
      <c r="BF42" s="173"/>
      <c r="BG42" s="174">
        <v>0</v>
      </c>
      <c r="BH42" s="174">
        <v>0</v>
      </c>
      <c r="BI42" s="174">
        <v>0.031365110828248124</v>
      </c>
      <c r="BJ42" s="242">
        <f aca="true" t="shared" si="6" ref="BJ42:BJ73">AY42</f>
        <v>0</v>
      </c>
      <c r="BK42" s="174">
        <v>0</v>
      </c>
      <c r="BL42" s="174">
        <v>0</v>
      </c>
      <c r="BM42" s="174">
        <v>0.022578224492319613</v>
      </c>
      <c r="BN42" s="174">
        <v>0</v>
      </c>
      <c r="BO42" s="173">
        <f aca="true" t="shared" si="7" ref="BO42:BO73">BD42</f>
        <v>0</v>
      </c>
      <c r="BP42" s="173">
        <f aca="true" t="shared" si="8" ref="BP42:BP73">SUM(BG42:BO42)</f>
        <v>0.053943335320567734</v>
      </c>
      <c r="BQ42" s="240">
        <f aca="true" t="shared" si="9" ref="BQ42:BQ73">BP42*0.76</f>
        <v>0.040996934843631476</v>
      </c>
      <c r="BR42" s="241">
        <f aca="true" t="shared" si="10" ref="BR42:BR73">BQ42/I42</f>
        <v>8.566963199999998</v>
      </c>
      <c r="BS42" s="243">
        <f t="shared" si="5"/>
        <v>0.3371760322474207</v>
      </c>
      <c r="BT42" s="32" t="s">
        <v>779</v>
      </c>
    </row>
    <row r="43" spans="1:72" s="176" customFormat="1" ht="15">
      <c r="A43" s="171">
        <v>83021</v>
      </c>
      <c r="B43" s="171" t="s">
        <v>428</v>
      </c>
      <c r="C43" s="171" t="s">
        <v>532</v>
      </c>
      <c r="D43" s="51">
        <v>9</v>
      </c>
      <c r="E43" s="51">
        <v>0</v>
      </c>
      <c r="F43" s="171" t="s">
        <v>9</v>
      </c>
      <c r="G43" s="171"/>
      <c r="H43" s="172">
        <v>0.004167</v>
      </c>
      <c r="I43" s="172">
        <v>0.00455275076775948</v>
      </c>
      <c r="J43" s="173">
        <v>1.09257277844</v>
      </c>
      <c r="K43" s="171">
        <v>80</v>
      </c>
      <c r="L43" s="171">
        <v>0</v>
      </c>
      <c r="M43" s="171">
        <v>0</v>
      </c>
      <c r="N43" s="171">
        <v>0</v>
      </c>
      <c r="O43" s="171">
        <v>0</v>
      </c>
      <c r="P43" s="171">
        <v>51.6</v>
      </c>
      <c r="Q43" s="171">
        <v>5.8</v>
      </c>
      <c r="R43" s="171">
        <v>0</v>
      </c>
      <c r="S43" s="171">
        <v>8</v>
      </c>
      <c r="T43" s="171">
        <v>0</v>
      </c>
      <c r="U43" s="171">
        <v>14.4</v>
      </c>
      <c r="V43" s="171">
        <v>0</v>
      </c>
      <c r="W43" s="171">
        <v>0</v>
      </c>
      <c r="X43" s="171">
        <v>0</v>
      </c>
      <c r="Y43" s="171">
        <v>0</v>
      </c>
      <c r="Z43" s="171">
        <v>40.4</v>
      </c>
      <c r="AA43" s="171">
        <v>11.1</v>
      </c>
      <c r="AB43" s="171">
        <v>0</v>
      </c>
      <c r="AC43" s="171">
        <v>5.8</v>
      </c>
      <c r="AD43" s="171">
        <v>0</v>
      </c>
      <c r="AE43" s="171">
        <v>65.4</v>
      </c>
      <c r="AF43" s="174">
        <v>65.4</v>
      </c>
      <c r="AG43" s="171">
        <v>51</v>
      </c>
      <c r="AH43" s="171">
        <v>65.4</v>
      </c>
      <c r="AI43" s="171">
        <v>65.4</v>
      </c>
      <c r="AJ43" s="172"/>
      <c r="AK43" s="171">
        <v>0.22160315514017176</v>
      </c>
      <c r="AL43" s="171">
        <v>3.95008182549125</v>
      </c>
      <c r="AM43" s="175">
        <v>0.00838649901324278</v>
      </c>
      <c r="AN43" s="171">
        <v>0.0019229614102959035</v>
      </c>
      <c r="AO43" s="172"/>
      <c r="AP43" s="171">
        <v>0.21044699999999997</v>
      </c>
      <c r="AQ43" s="171">
        <v>3.7903118000000005</v>
      </c>
      <c r="AR43" s="175">
        <v>0.005384799970689777</v>
      </c>
      <c r="AS43" s="171">
        <v>0.0016928825763464718</v>
      </c>
      <c r="AT43" s="171"/>
      <c r="AU43" s="173"/>
      <c r="AV43" s="239">
        <v>0</v>
      </c>
      <c r="AW43" s="239">
        <v>0</v>
      </c>
      <c r="AX43" s="239">
        <v>0.010712440446507345</v>
      </c>
      <c r="AY43" s="239">
        <v>0.001204111523057027</v>
      </c>
      <c r="AZ43" s="239">
        <v>0</v>
      </c>
      <c r="BA43" s="239">
        <v>0</v>
      </c>
      <c r="BB43" s="239">
        <v>0.008387259574397224</v>
      </c>
      <c r="BC43" s="239">
        <v>0</v>
      </c>
      <c r="BD43" s="173">
        <v>0.001204111523057027</v>
      </c>
      <c r="BE43" s="171">
        <v>0.02150792306701862</v>
      </c>
      <c r="BF43" s="173"/>
      <c r="BG43" s="174">
        <v>0</v>
      </c>
      <c r="BH43" s="174">
        <v>0</v>
      </c>
      <c r="BI43" s="174">
        <v>0.028566507857352923</v>
      </c>
      <c r="BJ43" s="242">
        <f t="shared" si="6"/>
        <v>0.001204111523057027</v>
      </c>
      <c r="BK43" s="174">
        <v>0</v>
      </c>
      <c r="BL43" s="174">
        <v>0</v>
      </c>
      <c r="BM43" s="174">
        <v>0.022366025531725932</v>
      </c>
      <c r="BN43" s="174">
        <v>0</v>
      </c>
      <c r="BO43" s="173">
        <f t="shared" si="7"/>
        <v>0.001204111523057027</v>
      </c>
      <c r="BP43" s="173">
        <f t="shared" si="8"/>
        <v>0.053340756435192906</v>
      </c>
      <c r="BQ43" s="240">
        <f t="shared" si="9"/>
        <v>0.04053897489074661</v>
      </c>
      <c r="BR43" s="241">
        <f t="shared" si="10"/>
        <v>8.9042816</v>
      </c>
      <c r="BS43" s="243">
        <f t="shared" si="5"/>
        <v>0.3434615838927701</v>
      </c>
      <c r="BT43" s="32" t="s">
        <v>779</v>
      </c>
    </row>
    <row r="44" spans="1:72" s="176" customFormat="1" ht="15">
      <c r="A44" s="171">
        <v>92026</v>
      </c>
      <c r="B44" s="171" t="s">
        <v>42</v>
      </c>
      <c r="C44" s="171" t="s">
        <v>541</v>
      </c>
      <c r="D44" s="51">
        <v>9</v>
      </c>
      <c r="E44" s="51">
        <v>0</v>
      </c>
      <c r="F44" s="171" t="s">
        <v>9</v>
      </c>
      <c r="G44" s="171"/>
      <c r="H44" s="172">
        <v>0.003748</v>
      </c>
      <c r="I44" s="172">
        <v>0.004094962773593121</v>
      </c>
      <c r="J44" s="173">
        <v>1.0925727784400001</v>
      </c>
      <c r="K44" s="171">
        <v>80</v>
      </c>
      <c r="L44" s="171">
        <v>41.6</v>
      </c>
      <c r="M44" s="171">
        <v>0</v>
      </c>
      <c r="N44" s="171">
        <v>0</v>
      </c>
      <c r="O44" s="171">
        <v>0</v>
      </c>
      <c r="P44" s="171">
        <v>48.1</v>
      </c>
      <c r="Q44" s="171">
        <v>0</v>
      </c>
      <c r="R44" s="171">
        <v>0</v>
      </c>
      <c r="S44" s="171">
        <v>10.1</v>
      </c>
      <c r="T44" s="171">
        <v>0</v>
      </c>
      <c r="U44" s="171">
        <v>80.2</v>
      </c>
      <c r="V44" s="171">
        <v>0</v>
      </c>
      <c r="W44" s="171">
        <v>0</v>
      </c>
      <c r="X44" s="171">
        <v>0</v>
      </c>
      <c r="Y44" s="171">
        <v>0</v>
      </c>
      <c r="Z44" s="171">
        <v>32.7</v>
      </c>
      <c r="AA44" s="171">
        <v>15.4</v>
      </c>
      <c r="AB44" s="171">
        <v>0</v>
      </c>
      <c r="AC44" s="171">
        <v>0</v>
      </c>
      <c r="AD44" s="171">
        <v>0</v>
      </c>
      <c r="AE44" s="171">
        <v>99.9</v>
      </c>
      <c r="AF44" s="174">
        <v>58.2</v>
      </c>
      <c r="AG44" s="171">
        <v>19.6</v>
      </c>
      <c r="AH44" s="171">
        <v>99.8</v>
      </c>
      <c r="AI44" s="171">
        <v>58.2</v>
      </c>
      <c r="AJ44" s="172"/>
      <c r="AK44" s="171">
        <v>0.11207101504370856</v>
      </c>
      <c r="AL44" s="171">
        <v>0.2517279845280569</v>
      </c>
      <c r="AM44" s="175">
        <v>0.000534448800585946</v>
      </c>
      <c r="AN44" s="171">
        <v>0.0008974052526091077</v>
      </c>
      <c r="AO44" s="172"/>
      <c r="AP44" s="171">
        <v>0.10801900000000003</v>
      </c>
      <c r="AQ44" s="171">
        <v>0.2931155000000001</v>
      </c>
      <c r="AR44" s="175">
        <v>0.000416421766623189</v>
      </c>
      <c r="AS44" s="171">
        <v>0.000792932578326705</v>
      </c>
      <c r="AT44" s="171"/>
      <c r="AU44" s="173"/>
      <c r="AV44" s="239">
        <v>0.007767980582995206</v>
      </c>
      <c r="AW44" s="239">
        <v>0</v>
      </c>
      <c r="AX44" s="239">
        <v>0.008981727549088207</v>
      </c>
      <c r="AY44" s="239">
        <v>0</v>
      </c>
      <c r="AZ44" s="239">
        <v>0</v>
      </c>
      <c r="BA44" s="239">
        <v>0</v>
      </c>
      <c r="BB44" s="239">
        <v>0.006106080890960174</v>
      </c>
      <c r="BC44" s="239">
        <v>0</v>
      </c>
      <c r="BD44" s="173">
        <v>0</v>
      </c>
      <c r="BE44" s="171">
        <v>0.022855789023043586</v>
      </c>
      <c r="BF44" s="173"/>
      <c r="BG44" s="174">
        <v>0.007767980582995206</v>
      </c>
      <c r="BH44" s="174">
        <v>0</v>
      </c>
      <c r="BI44" s="174">
        <v>0.02395127346423522</v>
      </c>
      <c r="BJ44" s="242">
        <f t="shared" si="6"/>
        <v>0</v>
      </c>
      <c r="BK44" s="174">
        <v>0</v>
      </c>
      <c r="BL44" s="174">
        <v>0</v>
      </c>
      <c r="BM44" s="174">
        <v>0.0162828823758938</v>
      </c>
      <c r="BN44" s="174">
        <v>0</v>
      </c>
      <c r="BO44" s="173">
        <f t="shared" si="7"/>
        <v>0</v>
      </c>
      <c r="BP44" s="173">
        <f t="shared" si="8"/>
        <v>0.048002136423124224</v>
      </c>
      <c r="BQ44" s="240">
        <f t="shared" si="9"/>
        <v>0.03648162368157441</v>
      </c>
      <c r="BR44" s="241">
        <f t="shared" si="10"/>
        <v>8.9089024</v>
      </c>
      <c r="BS44" s="243">
        <f t="shared" si="5"/>
        <v>0.34911511102662407</v>
      </c>
      <c r="BT44" s="32" t="s">
        <v>779</v>
      </c>
    </row>
    <row r="45" spans="1:72" s="176" customFormat="1" ht="15">
      <c r="A45" s="171">
        <v>1052</v>
      </c>
      <c r="B45" s="171" t="s">
        <v>546</v>
      </c>
      <c r="C45" s="171" t="s">
        <v>529</v>
      </c>
      <c r="D45" s="51">
        <v>9</v>
      </c>
      <c r="E45" s="51">
        <v>0</v>
      </c>
      <c r="F45" s="171" t="s">
        <v>9</v>
      </c>
      <c r="G45" s="171"/>
      <c r="H45" s="172">
        <v>0.001488</v>
      </c>
      <c r="I45" s="172">
        <v>0.00044739065465952</v>
      </c>
      <c r="J45" s="173">
        <v>0.30066576254</v>
      </c>
      <c r="K45" s="171">
        <v>80</v>
      </c>
      <c r="L45" s="171">
        <v>0</v>
      </c>
      <c r="M45" s="171">
        <v>102.9</v>
      </c>
      <c r="N45" s="171">
        <v>1</v>
      </c>
      <c r="O45" s="171">
        <v>0.00044739065465952</v>
      </c>
      <c r="P45" s="171">
        <v>9.9</v>
      </c>
      <c r="Q45" s="171">
        <v>14.9</v>
      </c>
      <c r="R45" s="171">
        <v>0</v>
      </c>
      <c r="S45" s="171">
        <v>11</v>
      </c>
      <c r="T45" s="171">
        <v>0</v>
      </c>
      <c r="U45" s="171">
        <v>30.7</v>
      </c>
      <c r="V45" s="171">
        <v>0</v>
      </c>
      <c r="W45" s="171">
        <v>0</v>
      </c>
      <c r="X45" s="171">
        <v>0</v>
      </c>
      <c r="Y45" s="171">
        <v>0</v>
      </c>
      <c r="Z45" s="171">
        <v>6.4</v>
      </c>
      <c r="AA45" s="171">
        <v>3.5</v>
      </c>
      <c r="AB45" s="171">
        <v>0</v>
      </c>
      <c r="AC45" s="171">
        <v>14.9</v>
      </c>
      <c r="AD45" s="171">
        <v>7.2</v>
      </c>
      <c r="AE45" s="171">
        <v>138.8</v>
      </c>
      <c r="AF45" s="174">
        <v>138.8</v>
      </c>
      <c r="AG45" s="171">
        <v>108.1</v>
      </c>
      <c r="AH45" s="171">
        <v>138.8</v>
      </c>
      <c r="AI45" s="171">
        <v>138.7</v>
      </c>
      <c r="AJ45" s="172"/>
      <c r="AK45" s="171">
        <v>0.3766137191467368</v>
      </c>
      <c r="AL45" s="171">
        <v>14.657248735248022</v>
      </c>
      <c r="AM45" s="175">
        <v>0.03111910271370752</v>
      </c>
      <c r="AN45" s="171">
        <v>0.00030898790507199916</v>
      </c>
      <c r="AO45" s="172"/>
      <c r="AP45" s="171">
        <v>0.31323999999999996</v>
      </c>
      <c r="AQ45" s="171">
        <v>11.074060200000002</v>
      </c>
      <c r="AR45" s="175">
        <v>0.015732636834884357</v>
      </c>
      <c r="AS45" s="171">
        <v>0.0008835078057935502</v>
      </c>
      <c r="AT45" s="171"/>
      <c r="AU45" s="173"/>
      <c r="AV45" s="239">
        <v>0</v>
      </c>
      <c r="AW45" s="239">
        <v>0.0020992643254195862</v>
      </c>
      <c r="AX45" s="239">
        <v>0.0002019700371394937</v>
      </c>
      <c r="AY45" s="239">
        <v>0.00030397510640186426</v>
      </c>
      <c r="AZ45" s="239">
        <v>0</v>
      </c>
      <c r="BA45" s="239">
        <v>0</v>
      </c>
      <c r="BB45" s="239">
        <v>0.0001305664886558343</v>
      </c>
      <c r="BC45" s="239">
        <v>0</v>
      </c>
      <c r="BD45" s="173">
        <v>0.00030397510640186426</v>
      </c>
      <c r="BE45" s="171">
        <v>0.003039751064018643</v>
      </c>
      <c r="BF45" s="173"/>
      <c r="BG45" s="174">
        <v>0</v>
      </c>
      <c r="BH45" s="174">
        <v>0.0038486512632692417</v>
      </c>
      <c r="BI45" s="174">
        <v>0.0005385867657053166</v>
      </c>
      <c r="BJ45" s="242">
        <f t="shared" si="6"/>
        <v>0.00030397510640186426</v>
      </c>
      <c r="BK45" s="174">
        <v>0</v>
      </c>
      <c r="BL45" s="174">
        <v>0</v>
      </c>
      <c r="BM45" s="174">
        <v>0.00034817730308222487</v>
      </c>
      <c r="BN45" s="174">
        <v>0</v>
      </c>
      <c r="BO45" s="173">
        <f t="shared" si="7"/>
        <v>0.00030397510640186426</v>
      </c>
      <c r="BP45" s="173">
        <f t="shared" si="8"/>
        <v>0.005343365544860513</v>
      </c>
      <c r="BQ45" s="240">
        <f t="shared" si="9"/>
        <v>0.00406095781409399</v>
      </c>
      <c r="BR45" s="241">
        <f t="shared" si="10"/>
        <v>9.076984000000003</v>
      </c>
      <c r="BS45" s="243">
        <f t="shared" si="5"/>
        <v>0.3497327809165339</v>
      </c>
      <c r="BT45" s="32" t="s">
        <v>779</v>
      </c>
    </row>
    <row r="46" spans="1:72" s="176" customFormat="1" ht="15">
      <c r="A46" s="171">
        <v>83010</v>
      </c>
      <c r="B46" s="171" t="s">
        <v>428</v>
      </c>
      <c r="C46" s="171" t="s">
        <v>532</v>
      </c>
      <c r="D46" s="51">
        <v>9</v>
      </c>
      <c r="E46" s="51">
        <v>0</v>
      </c>
      <c r="F46" s="171" t="s">
        <v>9</v>
      </c>
      <c r="G46" s="171"/>
      <c r="H46" s="172">
        <v>0.002433</v>
      </c>
      <c r="I46" s="172">
        <v>0.007231143312639479</v>
      </c>
      <c r="J46" s="173">
        <v>2.9721098695599997</v>
      </c>
      <c r="K46" s="171">
        <v>83</v>
      </c>
      <c r="L46" s="171">
        <v>0</v>
      </c>
      <c r="M46" s="171">
        <v>0</v>
      </c>
      <c r="N46" s="171">
        <v>0</v>
      </c>
      <c r="O46" s="171">
        <v>0</v>
      </c>
      <c r="P46" s="171">
        <v>5.2</v>
      </c>
      <c r="Q46" s="171">
        <v>3.2</v>
      </c>
      <c r="R46" s="171">
        <v>0</v>
      </c>
      <c r="S46" s="171">
        <v>0.2</v>
      </c>
      <c r="T46" s="171">
        <v>0</v>
      </c>
      <c r="U46" s="171">
        <v>1.9</v>
      </c>
      <c r="V46" s="171">
        <v>241</v>
      </c>
      <c r="W46" s="171">
        <v>1</v>
      </c>
      <c r="X46" s="171">
        <v>0</v>
      </c>
      <c r="Y46" s="171">
        <v>0</v>
      </c>
      <c r="Z46" s="171">
        <v>2.8</v>
      </c>
      <c r="AA46" s="171">
        <v>2.3</v>
      </c>
      <c r="AB46" s="171">
        <v>0</v>
      </c>
      <c r="AC46" s="171">
        <v>3.2</v>
      </c>
      <c r="AD46" s="171">
        <v>0</v>
      </c>
      <c r="AE46" s="171">
        <v>8.7</v>
      </c>
      <c r="AF46" s="174">
        <v>249.7</v>
      </c>
      <c r="AG46" s="171">
        <v>247.8</v>
      </c>
      <c r="AH46" s="171">
        <v>249.7</v>
      </c>
      <c r="AI46" s="171">
        <v>8.6</v>
      </c>
      <c r="AJ46" s="172"/>
      <c r="AK46" s="171">
        <v>0.6361820611247186</v>
      </c>
      <c r="AL46" s="171">
        <v>60.37983086541326</v>
      </c>
      <c r="AM46" s="175">
        <v>0.12819364619353907</v>
      </c>
      <c r="AN46" s="171">
        <v>0.007321894578410039</v>
      </c>
      <c r="AO46" s="172"/>
      <c r="AP46" s="171">
        <v>0.48614100000000005</v>
      </c>
      <c r="AQ46" s="171">
        <v>41.6483188</v>
      </c>
      <c r="AR46" s="175">
        <v>0.05916871162248933</v>
      </c>
      <c r="AS46" s="171">
        <v>0.0020738115819975596</v>
      </c>
      <c r="AT46" s="171"/>
      <c r="AU46" s="173"/>
      <c r="AV46" s="239">
        <v>0</v>
      </c>
      <c r="AW46" s="239">
        <v>0</v>
      </c>
      <c r="AX46" s="239">
        <v>0.0017146487022930733</v>
      </c>
      <c r="AY46" s="239">
        <v>0.001055168432180353</v>
      </c>
      <c r="AZ46" s="239">
        <v>0</v>
      </c>
      <c r="BA46" s="239">
        <v>0.07946737254858283</v>
      </c>
      <c r="BB46" s="239">
        <v>0.0009232723781578086</v>
      </c>
      <c r="BC46" s="239">
        <v>0</v>
      </c>
      <c r="BD46" s="173">
        <v>0.001055168432180353</v>
      </c>
      <c r="BE46" s="171">
        <v>0.08421563049339442</v>
      </c>
      <c r="BF46" s="173"/>
      <c r="BG46" s="174">
        <v>0</v>
      </c>
      <c r="BH46" s="174">
        <v>0</v>
      </c>
      <c r="BI46" s="174">
        <v>0.004572396539448196</v>
      </c>
      <c r="BJ46" s="242">
        <f t="shared" si="6"/>
        <v>0.001055168432180353</v>
      </c>
      <c r="BK46" s="174">
        <v>0</v>
      </c>
      <c r="BL46" s="174">
        <v>0.07946737254858283</v>
      </c>
      <c r="BM46" s="174">
        <v>0.0024620596750874898</v>
      </c>
      <c r="BN46" s="174">
        <v>0</v>
      </c>
      <c r="BO46" s="173">
        <f t="shared" si="7"/>
        <v>0.001055168432180353</v>
      </c>
      <c r="BP46" s="173">
        <f t="shared" si="8"/>
        <v>0.08861216562747921</v>
      </c>
      <c r="BQ46" s="240">
        <f t="shared" si="9"/>
        <v>0.0673452458768842</v>
      </c>
      <c r="BR46" s="241">
        <f t="shared" si="10"/>
        <v>9.3132224</v>
      </c>
      <c r="BS46" s="243">
        <f t="shared" si="5"/>
        <v>0.35971613539057784</v>
      </c>
      <c r="BT46" s="32" t="s">
        <v>779</v>
      </c>
    </row>
    <row r="47" spans="1:72" s="176" customFormat="1" ht="15">
      <c r="A47" s="171">
        <v>91033</v>
      </c>
      <c r="B47" s="171" t="s">
        <v>540</v>
      </c>
      <c r="C47" s="171" t="s">
        <v>541</v>
      </c>
      <c r="D47" s="51">
        <v>9</v>
      </c>
      <c r="E47" s="51">
        <v>0</v>
      </c>
      <c r="F47" s="171" t="s">
        <v>9</v>
      </c>
      <c r="G47" s="171"/>
      <c r="H47" s="172">
        <v>0.003205</v>
      </c>
      <c r="I47" s="172">
        <v>0.0009636337689406999</v>
      </c>
      <c r="J47" s="173">
        <v>0.30066576254</v>
      </c>
      <c r="K47" s="171">
        <v>80</v>
      </c>
      <c r="L47" s="171">
        <v>0</v>
      </c>
      <c r="M47" s="171">
        <v>51.5</v>
      </c>
      <c r="N47" s="171">
        <v>1</v>
      </c>
      <c r="O47" s="171">
        <v>0.0009636337689406999</v>
      </c>
      <c r="P47" s="171">
        <v>36.5</v>
      </c>
      <c r="Q47" s="171">
        <v>0</v>
      </c>
      <c r="R47" s="171">
        <v>0</v>
      </c>
      <c r="S47" s="171">
        <v>9.6</v>
      </c>
      <c r="T47" s="171">
        <v>0</v>
      </c>
      <c r="U47" s="171">
        <v>21.5</v>
      </c>
      <c r="V47" s="171">
        <v>0</v>
      </c>
      <c r="W47" s="171">
        <v>0</v>
      </c>
      <c r="X47" s="171">
        <v>0</v>
      </c>
      <c r="Y47" s="171">
        <v>0</v>
      </c>
      <c r="Z47" s="171">
        <v>28.9</v>
      </c>
      <c r="AA47" s="171">
        <v>7.6</v>
      </c>
      <c r="AB47" s="171">
        <v>0</v>
      </c>
      <c r="AC47" s="171">
        <v>0</v>
      </c>
      <c r="AD47" s="171">
        <v>0.9</v>
      </c>
      <c r="AE47" s="171">
        <v>97.6</v>
      </c>
      <c r="AF47" s="174">
        <v>97.6</v>
      </c>
      <c r="AG47" s="171">
        <v>76.1</v>
      </c>
      <c r="AH47" s="171">
        <v>97.6</v>
      </c>
      <c r="AI47" s="171">
        <v>97.6</v>
      </c>
      <c r="AJ47" s="172"/>
      <c r="AK47" s="171">
        <v>0.33893707296207937</v>
      </c>
      <c r="AL47" s="171">
        <v>11.20221724178123</v>
      </c>
      <c r="AM47" s="175">
        <v>0.023783655122801367</v>
      </c>
      <c r="AN47" s="171">
        <v>0.0006066063934018434</v>
      </c>
      <c r="AO47" s="172"/>
      <c r="AP47" s="171">
        <v>0.28533899999999995</v>
      </c>
      <c r="AQ47" s="171">
        <v>8.506894200000001</v>
      </c>
      <c r="AR47" s="175">
        <v>0.012085529121593911</v>
      </c>
      <c r="AS47" s="171">
        <v>0.0017423932662874598</v>
      </c>
      <c r="AT47" s="171"/>
      <c r="AU47" s="173"/>
      <c r="AV47" s="239">
        <v>0</v>
      </c>
      <c r="AW47" s="239">
        <v>0.0022629975429803396</v>
      </c>
      <c r="AX47" s="239">
        <v>0.0016038720450249008</v>
      </c>
      <c r="AY47" s="239">
        <v>0</v>
      </c>
      <c r="AZ47" s="239">
        <v>0</v>
      </c>
      <c r="BA47" s="239">
        <v>0</v>
      </c>
      <c r="BB47" s="239">
        <v>0.0012699151260608117</v>
      </c>
      <c r="BC47" s="239">
        <v>0</v>
      </c>
      <c r="BD47" s="173">
        <v>0</v>
      </c>
      <c r="BE47" s="171">
        <v>0.005136784714066052</v>
      </c>
      <c r="BF47" s="173"/>
      <c r="BG47" s="174">
        <v>0</v>
      </c>
      <c r="BH47" s="174">
        <v>0.004148828828797289</v>
      </c>
      <c r="BI47" s="174">
        <v>0.004276992120066402</v>
      </c>
      <c r="BJ47" s="242">
        <f t="shared" si="6"/>
        <v>0</v>
      </c>
      <c r="BK47" s="174">
        <v>0</v>
      </c>
      <c r="BL47" s="174">
        <v>0</v>
      </c>
      <c r="BM47" s="174">
        <v>0.003386440336162165</v>
      </c>
      <c r="BN47" s="174">
        <v>0</v>
      </c>
      <c r="BO47" s="173">
        <f t="shared" si="7"/>
        <v>0</v>
      </c>
      <c r="BP47" s="173">
        <f t="shared" si="8"/>
        <v>0.011812261285025856</v>
      </c>
      <c r="BQ47" s="240">
        <f t="shared" si="9"/>
        <v>0.008977318576619651</v>
      </c>
      <c r="BR47" s="241">
        <f t="shared" si="10"/>
        <v>9.3161104</v>
      </c>
      <c r="BS47" s="243">
        <f t="shared" si="5"/>
        <v>0.36104653323813235</v>
      </c>
      <c r="BT47" s="32" t="s">
        <v>779</v>
      </c>
    </row>
    <row r="48" spans="1:72" s="176" customFormat="1" ht="15">
      <c r="A48" s="171">
        <v>81013</v>
      </c>
      <c r="B48" s="171" t="s">
        <v>547</v>
      </c>
      <c r="C48" s="171" t="s">
        <v>532</v>
      </c>
      <c r="D48" s="51">
        <v>9</v>
      </c>
      <c r="E48" s="51">
        <v>0</v>
      </c>
      <c r="F48" s="171" t="s">
        <v>9</v>
      </c>
      <c r="G48" s="171"/>
      <c r="H48" s="172">
        <v>0.006897</v>
      </c>
      <c r="I48" s="172">
        <v>0.02049864177035532</v>
      </c>
      <c r="J48" s="173">
        <v>2.9721098695599997</v>
      </c>
      <c r="K48" s="171">
        <v>83</v>
      </c>
      <c r="L48" s="171">
        <v>0</v>
      </c>
      <c r="M48" s="171">
        <v>0</v>
      </c>
      <c r="N48" s="171">
        <v>0</v>
      </c>
      <c r="O48" s="171">
        <v>0</v>
      </c>
      <c r="P48" s="171">
        <v>19.2</v>
      </c>
      <c r="Q48" s="171">
        <v>0</v>
      </c>
      <c r="R48" s="171">
        <v>0</v>
      </c>
      <c r="S48" s="171">
        <v>10.4</v>
      </c>
      <c r="T48" s="171">
        <v>0</v>
      </c>
      <c r="U48" s="171">
        <v>6.5</v>
      </c>
      <c r="V48" s="171">
        <v>186.4</v>
      </c>
      <c r="W48" s="171">
        <v>1</v>
      </c>
      <c r="X48" s="171">
        <v>0</v>
      </c>
      <c r="Y48" s="171">
        <v>0</v>
      </c>
      <c r="Z48" s="171">
        <v>15.1</v>
      </c>
      <c r="AA48" s="171">
        <v>4</v>
      </c>
      <c r="AB48" s="171">
        <v>0</v>
      </c>
      <c r="AC48" s="171">
        <v>0</v>
      </c>
      <c r="AD48" s="171">
        <v>0</v>
      </c>
      <c r="AE48" s="171">
        <v>29.7</v>
      </c>
      <c r="AF48" s="174">
        <v>216.1</v>
      </c>
      <c r="AG48" s="171">
        <v>209.6</v>
      </c>
      <c r="AH48" s="171">
        <v>216.1</v>
      </c>
      <c r="AI48" s="171">
        <v>29.6</v>
      </c>
      <c r="AJ48" s="172"/>
      <c r="AK48" s="171">
        <v>0.6222672603691412</v>
      </c>
      <c r="AL48" s="171">
        <v>57.10862814061035</v>
      </c>
      <c r="AM48" s="175">
        <v>0.12124848919789509</v>
      </c>
      <c r="AN48" s="171">
        <v>0.020307203306129968</v>
      </c>
      <c r="AO48" s="172"/>
      <c r="AP48" s="171">
        <v>0.47321899999999995</v>
      </c>
      <c r="AQ48" s="171">
        <v>38.679712</v>
      </c>
      <c r="AR48" s="175">
        <v>0.05495128713260186</v>
      </c>
      <c r="AS48" s="171">
        <v>0.005736180889256567</v>
      </c>
      <c r="AT48" s="171"/>
      <c r="AU48" s="173"/>
      <c r="AV48" s="239">
        <v>0</v>
      </c>
      <c r="AW48" s="239">
        <v>0</v>
      </c>
      <c r="AX48" s="239">
        <v>0.017946970842781487</v>
      </c>
      <c r="AY48" s="239">
        <v>0</v>
      </c>
      <c r="AZ48" s="239">
        <v>0</v>
      </c>
      <c r="BA48" s="239">
        <v>0.17423517526533694</v>
      </c>
      <c r="BB48" s="239">
        <v>0.014114544777395857</v>
      </c>
      <c r="BC48" s="239">
        <v>0</v>
      </c>
      <c r="BD48" s="173">
        <v>0</v>
      </c>
      <c r="BE48" s="171">
        <v>0.20629669088551428</v>
      </c>
      <c r="BF48" s="173"/>
      <c r="BG48" s="174">
        <v>0</v>
      </c>
      <c r="BH48" s="174">
        <v>0</v>
      </c>
      <c r="BI48" s="174">
        <v>0.04785858891408397</v>
      </c>
      <c r="BJ48" s="242">
        <f t="shared" si="6"/>
        <v>0</v>
      </c>
      <c r="BK48" s="174">
        <v>0</v>
      </c>
      <c r="BL48" s="174">
        <v>0.17423517526533694</v>
      </c>
      <c r="BM48" s="174">
        <v>0.037638786073055625</v>
      </c>
      <c r="BN48" s="174">
        <v>0</v>
      </c>
      <c r="BO48" s="173">
        <f t="shared" si="7"/>
        <v>0</v>
      </c>
      <c r="BP48" s="173">
        <f t="shared" si="8"/>
        <v>0.25973255025247655</v>
      </c>
      <c r="BQ48" s="240">
        <f t="shared" si="9"/>
        <v>0.19739673819188217</v>
      </c>
      <c r="BR48" s="241">
        <f t="shared" si="10"/>
        <v>9.629747199999999</v>
      </c>
      <c r="BS48" s="243">
        <f t="shared" si="5"/>
        <v>0.389347065834713</v>
      </c>
      <c r="BT48" s="32" t="s">
        <v>779</v>
      </c>
    </row>
    <row r="49" spans="1:73" s="176" customFormat="1" ht="15">
      <c r="A49" s="171">
        <v>92010</v>
      </c>
      <c r="B49" s="171" t="s">
        <v>42</v>
      </c>
      <c r="C49" s="171" t="s">
        <v>541</v>
      </c>
      <c r="D49" s="51">
        <v>9</v>
      </c>
      <c r="E49" s="51">
        <v>0</v>
      </c>
      <c r="F49" s="171" t="s">
        <v>9</v>
      </c>
      <c r="G49" s="171"/>
      <c r="H49" s="172">
        <v>0.003906</v>
      </c>
      <c r="I49" s="172">
        <v>0.00426758927258664</v>
      </c>
      <c r="J49" s="173">
        <v>1.0925727784400001</v>
      </c>
      <c r="K49" s="171">
        <v>80</v>
      </c>
      <c r="L49" s="171">
        <v>0</v>
      </c>
      <c r="M49" s="171">
        <v>0</v>
      </c>
      <c r="N49" s="171">
        <v>0</v>
      </c>
      <c r="O49" s="171">
        <v>0</v>
      </c>
      <c r="P49" s="171">
        <v>58.5</v>
      </c>
      <c r="Q49" s="171">
        <v>0.2</v>
      </c>
      <c r="R49" s="171">
        <v>0</v>
      </c>
      <c r="S49" s="171">
        <v>12.2</v>
      </c>
      <c r="T49" s="171">
        <v>0</v>
      </c>
      <c r="U49" s="171">
        <v>15.7</v>
      </c>
      <c r="V49" s="171">
        <v>0</v>
      </c>
      <c r="W49" s="171">
        <v>0</v>
      </c>
      <c r="X49" s="171">
        <v>0</v>
      </c>
      <c r="Y49" s="171">
        <v>0</v>
      </c>
      <c r="Z49" s="171">
        <v>46.1</v>
      </c>
      <c r="AA49" s="171">
        <v>12.4</v>
      </c>
      <c r="AB49" s="171">
        <v>0</v>
      </c>
      <c r="AC49" s="171">
        <v>0</v>
      </c>
      <c r="AD49" s="171">
        <v>7.3</v>
      </c>
      <c r="AE49" s="171">
        <v>71</v>
      </c>
      <c r="AF49" s="174">
        <v>71</v>
      </c>
      <c r="AG49" s="171">
        <v>55.3</v>
      </c>
      <c r="AH49" s="171">
        <v>71</v>
      </c>
      <c r="AI49" s="171">
        <v>70.9</v>
      </c>
      <c r="AJ49" s="172"/>
      <c r="AK49" s="171">
        <v>0.2461795961727721</v>
      </c>
      <c r="AL49" s="171">
        <v>5.254977447181581</v>
      </c>
      <c r="AM49" s="175">
        <v>0.0111569494310211</v>
      </c>
      <c r="AN49" s="171">
        <v>0.001989886215845876</v>
      </c>
      <c r="AO49" s="172"/>
      <c r="AP49" s="171">
        <v>0.22884799999999997</v>
      </c>
      <c r="AQ49" s="171">
        <v>4.7737708</v>
      </c>
      <c r="AR49" s="175">
        <v>0.006781975262277819</v>
      </c>
      <c r="AS49" s="171">
        <v>0.0017207215767770614</v>
      </c>
      <c r="AT49" s="171"/>
      <c r="AU49" s="173"/>
      <c r="AV49" s="239">
        <v>0</v>
      </c>
      <c r="AW49" s="239">
        <v>0</v>
      </c>
      <c r="AX49" s="239">
        <v>0.011384221143552122</v>
      </c>
      <c r="AY49" s="239">
        <v>3.892041416599016E-05</v>
      </c>
      <c r="AZ49" s="239">
        <v>0</v>
      </c>
      <c r="BA49" s="239">
        <v>0</v>
      </c>
      <c r="BB49" s="239">
        <v>0.008971155465260732</v>
      </c>
      <c r="BC49" s="239">
        <v>0</v>
      </c>
      <c r="BD49" s="173">
        <v>0</v>
      </c>
      <c r="BE49" s="171">
        <v>0.020394297022978847</v>
      </c>
      <c r="BF49" s="173"/>
      <c r="BG49" s="174">
        <v>0</v>
      </c>
      <c r="BH49" s="174">
        <v>0</v>
      </c>
      <c r="BI49" s="174">
        <v>0.030357923049472327</v>
      </c>
      <c r="BJ49" s="242">
        <f t="shared" si="6"/>
        <v>3.892041416599016E-05</v>
      </c>
      <c r="BK49" s="174">
        <v>0</v>
      </c>
      <c r="BL49" s="174">
        <v>0</v>
      </c>
      <c r="BM49" s="174">
        <v>0.02392308124069529</v>
      </c>
      <c r="BN49" s="174">
        <v>0</v>
      </c>
      <c r="BO49" s="173">
        <f t="shared" si="7"/>
        <v>0</v>
      </c>
      <c r="BP49" s="173">
        <f t="shared" si="8"/>
        <v>0.05431992470433361</v>
      </c>
      <c r="BQ49" s="240">
        <f t="shared" si="9"/>
        <v>0.041283142775293546</v>
      </c>
      <c r="BR49" s="241">
        <f t="shared" si="10"/>
        <v>9.673644800000002</v>
      </c>
      <c r="BS49" s="243">
        <f t="shared" si="5"/>
        <v>0.3952389220206345</v>
      </c>
      <c r="BT49" s="32" t="s">
        <v>779</v>
      </c>
      <c r="BU49" s="244">
        <f>SUM(BQ10:BQ49)/SUM(I10:I49)</f>
        <v>5.171254873127523</v>
      </c>
    </row>
    <row r="50" spans="1:72" s="176" customFormat="1" ht="15">
      <c r="A50" s="171">
        <v>71022</v>
      </c>
      <c r="B50" s="171" t="s">
        <v>294</v>
      </c>
      <c r="C50" s="171" t="s">
        <v>530</v>
      </c>
      <c r="D50" s="51">
        <v>9</v>
      </c>
      <c r="E50" s="51">
        <v>0</v>
      </c>
      <c r="F50" s="171" t="s">
        <v>147</v>
      </c>
      <c r="G50" s="171"/>
      <c r="H50" s="172">
        <v>0.001337</v>
      </c>
      <c r="I50" s="111">
        <v>0.00397371089560172</v>
      </c>
      <c r="J50" s="173">
        <v>2.9721098695599997</v>
      </c>
      <c r="K50" s="171">
        <v>83</v>
      </c>
      <c r="L50" s="171">
        <v>59</v>
      </c>
      <c r="M50" s="171">
        <v>0</v>
      </c>
      <c r="N50" s="171">
        <v>0</v>
      </c>
      <c r="O50" s="171">
        <v>0</v>
      </c>
      <c r="P50" s="171">
        <v>31.9</v>
      </c>
      <c r="Q50" s="171">
        <v>0</v>
      </c>
      <c r="R50" s="171">
        <v>0</v>
      </c>
      <c r="S50" s="171">
        <v>16.5</v>
      </c>
      <c r="T50" s="171">
        <v>9.8</v>
      </c>
      <c r="U50" s="171">
        <v>3.8</v>
      </c>
      <c r="V50" s="171">
        <v>71.9</v>
      </c>
      <c r="W50" s="171">
        <v>1</v>
      </c>
      <c r="X50" s="171">
        <v>57</v>
      </c>
      <c r="Y50" s="171">
        <v>0</v>
      </c>
      <c r="Z50" s="171">
        <v>26.1</v>
      </c>
      <c r="AA50" s="171">
        <v>5.6</v>
      </c>
      <c r="AB50" s="171">
        <v>0</v>
      </c>
      <c r="AC50" s="171">
        <v>0</v>
      </c>
      <c r="AD50" s="171">
        <v>1.7</v>
      </c>
      <c r="AE50" s="171">
        <v>117.5</v>
      </c>
      <c r="AF50" s="174">
        <v>130.4</v>
      </c>
      <c r="AG50" s="171">
        <v>185.6</v>
      </c>
      <c r="AH50" s="171">
        <v>189.4</v>
      </c>
      <c r="AI50" s="171">
        <v>58.2</v>
      </c>
      <c r="AJ50" s="172"/>
      <c r="AK50" s="171">
        <v>0.5719639202898569</v>
      </c>
      <c r="AL50" s="171">
        <v>46.96434632288743</v>
      </c>
      <c r="AM50" s="175">
        <v>0.09971095827755533</v>
      </c>
      <c r="AN50" s="171">
        <v>0.0037436253194198924</v>
      </c>
      <c r="AO50" s="172"/>
      <c r="AP50" s="171">
        <v>0.43199099999999996</v>
      </c>
      <c r="AQ50" s="171">
        <v>30.369002599999995</v>
      </c>
      <c r="AR50" s="175">
        <v>0.043144472787267185</v>
      </c>
      <c r="AS50" s="171">
        <v>0.0010384593859895169</v>
      </c>
      <c r="AT50" s="171"/>
      <c r="AU50" s="173"/>
      <c r="AV50" s="239">
        <v>0.010690871793526865</v>
      </c>
      <c r="AW50" s="239">
        <v>0</v>
      </c>
      <c r="AX50" s="239">
        <v>0.005780318817178084</v>
      </c>
      <c r="AY50" s="239">
        <v>0</v>
      </c>
      <c r="AZ50" s="239">
        <v>0</v>
      </c>
      <c r="BA50" s="239">
        <v>0.013028367490755623</v>
      </c>
      <c r="BB50" s="239">
        <v>0.004729351759509342</v>
      </c>
      <c r="BC50" s="239">
        <v>0</v>
      </c>
      <c r="BD50" s="173">
        <v>0</v>
      </c>
      <c r="BE50" s="171">
        <v>0.034228909860969915</v>
      </c>
      <c r="BF50" s="173"/>
      <c r="BG50" s="174">
        <v>0.010690871793526865</v>
      </c>
      <c r="BH50" s="174">
        <v>0</v>
      </c>
      <c r="BI50" s="174">
        <v>0.015414183512474894</v>
      </c>
      <c r="BJ50" s="242">
        <f t="shared" si="6"/>
        <v>0</v>
      </c>
      <c r="BK50" s="174">
        <v>0</v>
      </c>
      <c r="BL50" s="174">
        <v>0.013028367490755623</v>
      </c>
      <c r="BM50" s="174">
        <v>0.012611604692024913</v>
      </c>
      <c r="BN50" s="174">
        <v>0</v>
      </c>
      <c r="BO50" s="173">
        <f t="shared" si="7"/>
        <v>0</v>
      </c>
      <c r="BP50" s="173">
        <f t="shared" si="8"/>
        <v>0.0517450274887823</v>
      </c>
      <c r="BQ50" s="240">
        <f t="shared" si="9"/>
        <v>0.03932622089147455</v>
      </c>
      <c r="BR50" s="241">
        <f t="shared" si="10"/>
        <v>9.8965984</v>
      </c>
      <c r="BS50" s="243">
        <f t="shared" si="5"/>
        <v>0.4007250481742706</v>
      </c>
      <c r="BT50" s="202" t="s">
        <v>30</v>
      </c>
    </row>
    <row r="51" spans="1:72" s="176" customFormat="1" ht="15">
      <c r="A51" s="171">
        <v>92032</v>
      </c>
      <c r="B51" s="171" t="s">
        <v>42</v>
      </c>
      <c r="C51" s="171" t="s">
        <v>541</v>
      </c>
      <c r="D51" s="51">
        <v>9</v>
      </c>
      <c r="E51" s="51">
        <v>0</v>
      </c>
      <c r="F51" s="171" t="s">
        <v>9</v>
      </c>
      <c r="G51" s="171"/>
      <c r="H51" s="172">
        <v>0.003748</v>
      </c>
      <c r="I51" s="111">
        <v>0.0011268952779999201</v>
      </c>
      <c r="J51" s="173">
        <v>0.30066576254000005</v>
      </c>
      <c r="K51" s="171">
        <v>80</v>
      </c>
      <c r="L51" s="171">
        <v>0</v>
      </c>
      <c r="M51" s="171">
        <v>28.1</v>
      </c>
      <c r="N51" s="171">
        <v>1</v>
      </c>
      <c r="O51" s="171">
        <v>0.0011268952779999201</v>
      </c>
      <c r="P51" s="171">
        <v>46.4</v>
      </c>
      <c r="Q51" s="171">
        <v>0</v>
      </c>
      <c r="R51" s="171">
        <v>0</v>
      </c>
      <c r="S51" s="171">
        <v>16.7</v>
      </c>
      <c r="T51" s="171">
        <v>0</v>
      </c>
      <c r="U51" s="171">
        <v>20.2</v>
      </c>
      <c r="V51" s="171">
        <v>0</v>
      </c>
      <c r="W51" s="171">
        <v>0</v>
      </c>
      <c r="X51" s="171">
        <v>0</v>
      </c>
      <c r="Y51" s="171">
        <v>0</v>
      </c>
      <c r="Z51" s="171">
        <v>41.7</v>
      </c>
      <c r="AA51" s="171">
        <v>4.7</v>
      </c>
      <c r="AB51" s="171">
        <v>0</v>
      </c>
      <c r="AC51" s="171">
        <v>0</v>
      </c>
      <c r="AD51" s="171">
        <v>3.2</v>
      </c>
      <c r="AE51" s="171">
        <v>91.4</v>
      </c>
      <c r="AF51" s="174">
        <v>91.4</v>
      </c>
      <c r="AG51" s="171">
        <v>71.2</v>
      </c>
      <c r="AH51" s="171">
        <v>91.4</v>
      </c>
      <c r="AI51" s="171">
        <v>91.2</v>
      </c>
      <c r="AJ51" s="172"/>
      <c r="AK51" s="171">
        <v>0.31673831880179304</v>
      </c>
      <c r="AL51" s="171">
        <v>9.585623674080383</v>
      </c>
      <c r="AM51" s="175">
        <v>0.020351432460261533</v>
      </c>
      <c r="AN51" s="171">
        <v>0.000666916037243843</v>
      </c>
      <c r="AO51" s="172"/>
      <c r="AP51" s="171">
        <v>0.27261899999999994</v>
      </c>
      <c r="AQ51" s="171">
        <v>7.5647957</v>
      </c>
      <c r="AR51" s="175">
        <v>0.010747113644749265</v>
      </c>
      <c r="AS51" s="171">
        <v>0.00195036508975767</v>
      </c>
      <c r="AT51" s="171"/>
      <c r="AU51" s="173"/>
      <c r="AV51" s="239">
        <v>0</v>
      </c>
      <c r="AW51" s="239">
        <v>0.0014439585334179777</v>
      </c>
      <c r="AX51" s="239">
        <v>0.002384330105003351</v>
      </c>
      <c r="AY51" s="239">
        <v>0</v>
      </c>
      <c r="AZ51" s="239">
        <v>0</v>
      </c>
      <c r="BA51" s="239">
        <v>0</v>
      </c>
      <c r="BB51" s="239">
        <v>0.0021428139090224085</v>
      </c>
      <c r="BC51" s="239">
        <v>0</v>
      </c>
      <c r="BD51" s="173">
        <v>0</v>
      </c>
      <c r="BE51" s="171">
        <v>0.005971102547443737</v>
      </c>
      <c r="BF51" s="173"/>
      <c r="BG51" s="174">
        <v>0</v>
      </c>
      <c r="BH51" s="174">
        <v>0.0026472573112662928</v>
      </c>
      <c r="BI51" s="174">
        <v>0.00635821361334227</v>
      </c>
      <c r="BJ51" s="242">
        <f t="shared" si="6"/>
        <v>0</v>
      </c>
      <c r="BK51" s="174">
        <v>0</v>
      </c>
      <c r="BL51" s="174">
        <v>0</v>
      </c>
      <c r="BM51" s="174">
        <v>0.005714170424059756</v>
      </c>
      <c r="BN51" s="174">
        <v>0</v>
      </c>
      <c r="BO51" s="173">
        <f t="shared" si="7"/>
        <v>0</v>
      </c>
      <c r="BP51" s="173">
        <f t="shared" si="8"/>
        <v>0.014719641348668318</v>
      </c>
      <c r="BQ51" s="240">
        <f t="shared" si="9"/>
        <v>0.011186927424987923</v>
      </c>
      <c r="BR51" s="241">
        <f t="shared" si="10"/>
        <v>9.927211200000002</v>
      </c>
      <c r="BS51" s="243">
        <f t="shared" si="5"/>
        <v>0.40228084571955436</v>
      </c>
      <c r="BT51" s="202" t="s">
        <v>30</v>
      </c>
    </row>
    <row r="52" spans="1:72" s="176" customFormat="1" ht="15">
      <c r="A52" s="171">
        <v>82018</v>
      </c>
      <c r="B52" s="171" t="s">
        <v>533</v>
      </c>
      <c r="C52" s="171" t="s">
        <v>532</v>
      </c>
      <c r="D52" s="51">
        <v>9</v>
      </c>
      <c r="E52" s="51">
        <v>0</v>
      </c>
      <c r="F52" s="171" t="s">
        <v>9</v>
      </c>
      <c r="G52" s="171"/>
      <c r="H52" s="172">
        <v>0.005435</v>
      </c>
      <c r="I52" s="111">
        <v>0.0016341184194049</v>
      </c>
      <c r="J52" s="173">
        <v>0.30066576254000005</v>
      </c>
      <c r="K52" s="171">
        <v>80</v>
      </c>
      <c r="L52" s="171">
        <v>0</v>
      </c>
      <c r="M52" s="171">
        <v>79.5</v>
      </c>
      <c r="N52" s="171">
        <v>1</v>
      </c>
      <c r="O52" s="171">
        <v>0.0016341184194049</v>
      </c>
      <c r="P52" s="171">
        <v>28</v>
      </c>
      <c r="Q52" s="171">
        <v>4.9</v>
      </c>
      <c r="R52" s="171">
        <v>0</v>
      </c>
      <c r="S52" s="171">
        <v>13.4</v>
      </c>
      <c r="T52" s="171">
        <v>0</v>
      </c>
      <c r="U52" s="171">
        <v>27.8</v>
      </c>
      <c r="V52" s="171">
        <v>0</v>
      </c>
      <c r="W52" s="171">
        <v>0</v>
      </c>
      <c r="X52" s="171">
        <v>0</v>
      </c>
      <c r="Y52" s="171">
        <v>0</v>
      </c>
      <c r="Z52" s="171">
        <v>25.1</v>
      </c>
      <c r="AA52" s="171">
        <v>2.8</v>
      </c>
      <c r="AB52" s="171">
        <v>0</v>
      </c>
      <c r="AC52" s="171">
        <v>4.9</v>
      </c>
      <c r="AD52" s="171">
        <v>0</v>
      </c>
      <c r="AE52" s="171">
        <v>126</v>
      </c>
      <c r="AF52" s="174">
        <v>126</v>
      </c>
      <c r="AG52" s="171">
        <v>98.2</v>
      </c>
      <c r="AH52" s="171">
        <v>126</v>
      </c>
      <c r="AI52" s="171">
        <v>125.8</v>
      </c>
      <c r="AJ52" s="172"/>
      <c r="AK52" s="171">
        <v>0.3699011208870448</v>
      </c>
      <c r="AL52" s="171">
        <v>13.941014674782865</v>
      </c>
      <c r="AM52" s="175">
        <v>0.029598451621727955</v>
      </c>
      <c r="AN52" s="171">
        <v>0.0011100761179543702</v>
      </c>
      <c r="AO52" s="172"/>
      <c r="AP52" s="171">
        <v>0.309644</v>
      </c>
      <c r="AQ52" s="171">
        <v>10.6884946</v>
      </c>
      <c r="AR52" s="175">
        <v>0.015184873552829568</v>
      </c>
      <c r="AS52" s="171">
        <v>0.0031753525042257846</v>
      </c>
      <c r="AT52" s="171"/>
      <c r="AU52" s="173"/>
      <c r="AV52" s="239">
        <v>0</v>
      </c>
      <c r="AW52" s="239">
        <v>0.005924006094026643</v>
      </c>
      <c r="AX52" s="239">
        <v>0.002086442397896176</v>
      </c>
      <c r="AY52" s="239">
        <v>0.00036512741963183083</v>
      </c>
      <c r="AZ52" s="239">
        <v>0</v>
      </c>
      <c r="BA52" s="239">
        <v>0</v>
      </c>
      <c r="BB52" s="239">
        <v>0.0018703465781140724</v>
      </c>
      <c r="BC52" s="239">
        <v>0</v>
      </c>
      <c r="BD52" s="173">
        <v>0.00036512741963183083</v>
      </c>
      <c r="BE52" s="171">
        <v>0.010611049909300552</v>
      </c>
      <c r="BF52" s="173"/>
      <c r="BG52" s="174">
        <v>0</v>
      </c>
      <c r="BH52" s="174">
        <v>0.010860677839048847</v>
      </c>
      <c r="BI52" s="174">
        <v>0.005563846394389803</v>
      </c>
      <c r="BJ52" s="242">
        <f t="shared" si="6"/>
        <v>0.00036512741963183083</v>
      </c>
      <c r="BK52" s="174">
        <v>0</v>
      </c>
      <c r="BL52" s="174">
        <v>0</v>
      </c>
      <c r="BM52" s="174">
        <v>0.00498759087497086</v>
      </c>
      <c r="BN52" s="174">
        <v>0</v>
      </c>
      <c r="BO52" s="173">
        <f t="shared" si="7"/>
        <v>0.00036512741963183083</v>
      </c>
      <c r="BP52" s="173">
        <f t="shared" si="8"/>
        <v>0.02214236994767317</v>
      </c>
      <c r="BQ52" s="240">
        <f t="shared" si="9"/>
        <v>0.01682820116023161</v>
      </c>
      <c r="BR52" s="241">
        <f t="shared" si="10"/>
        <v>10.2980304</v>
      </c>
      <c r="BS52" s="243">
        <f t="shared" si="5"/>
        <v>0.40453691820050874</v>
      </c>
      <c r="BT52" s="202" t="s">
        <v>30</v>
      </c>
    </row>
    <row r="53" spans="1:72" s="176" customFormat="1" ht="15">
      <c r="A53" s="171">
        <v>81006</v>
      </c>
      <c r="B53" s="171" t="s">
        <v>547</v>
      </c>
      <c r="C53" s="171" t="s">
        <v>532</v>
      </c>
      <c r="D53" s="51">
        <v>9</v>
      </c>
      <c r="E53" s="51">
        <v>0</v>
      </c>
      <c r="F53" s="171" t="s">
        <v>9</v>
      </c>
      <c r="G53" s="171"/>
      <c r="H53" s="172">
        <v>0.006897</v>
      </c>
      <c r="I53" s="111">
        <v>0.00412860942244608</v>
      </c>
      <c r="J53" s="173">
        <v>0.59860945664</v>
      </c>
      <c r="K53" s="171">
        <v>80</v>
      </c>
      <c r="L53" s="171">
        <v>3.1</v>
      </c>
      <c r="M53" s="171">
        <v>83.3</v>
      </c>
      <c r="N53" s="171">
        <v>1</v>
      </c>
      <c r="O53" s="171">
        <v>0.00412860942244608</v>
      </c>
      <c r="P53" s="171">
        <v>9.3</v>
      </c>
      <c r="Q53" s="171">
        <v>1.5</v>
      </c>
      <c r="R53" s="171">
        <v>0</v>
      </c>
      <c r="S53" s="171">
        <v>12.8</v>
      </c>
      <c r="T53" s="171">
        <v>0</v>
      </c>
      <c r="U53" s="171">
        <v>47.5</v>
      </c>
      <c r="V53" s="171">
        <v>99.1</v>
      </c>
      <c r="W53" s="171">
        <v>1</v>
      </c>
      <c r="X53" s="171">
        <v>0</v>
      </c>
      <c r="Y53" s="171">
        <v>0</v>
      </c>
      <c r="Z53" s="171">
        <v>6</v>
      </c>
      <c r="AA53" s="171">
        <v>3.2</v>
      </c>
      <c r="AB53" s="171">
        <v>0</v>
      </c>
      <c r="AC53" s="171">
        <v>1.5</v>
      </c>
      <c r="AD53" s="171">
        <v>0</v>
      </c>
      <c r="AE53" s="171">
        <v>110.1</v>
      </c>
      <c r="AF53" s="174">
        <v>206.1</v>
      </c>
      <c r="AG53" s="171">
        <v>161.7</v>
      </c>
      <c r="AH53" s="171">
        <v>209.2</v>
      </c>
      <c r="AI53" s="171">
        <v>106.9</v>
      </c>
      <c r="AJ53" s="172"/>
      <c r="AK53" s="171">
        <v>0.43147429880827276</v>
      </c>
      <c r="AL53" s="171">
        <v>22.54638486371075</v>
      </c>
      <c r="AM53" s="175">
        <v>0.04786868798298543</v>
      </c>
      <c r="AN53" s="171">
        <v>0.003156321900034174</v>
      </c>
      <c r="AO53" s="172"/>
      <c r="AP53" s="171">
        <v>0.36048699999999995</v>
      </c>
      <c r="AQ53" s="171">
        <v>18.0361736</v>
      </c>
      <c r="AR53" s="175">
        <v>0.02562353500116685</v>
      </c>
      <c r="AS53" s="171">
        <v>0.004582465635247465</v>
      </c>
      <c r="AT53" s="171"/>
      <c r="AU53" s="173"/>
      <c r="AV53" s="239">
        <v>0.0005836202279569778</v>
      </c>
      <c r="AW53" s="239">
        <v>0.015682440318972982</v>
      </c>
      <c r="AX53" s="239">
        <v>0.0017508606838709338</v>
      </c>
      <c r="AY53" s="239">
        <v>0.00028239688449531187</v>
      </c>
      <c r="AZ53" s="239">
        <v>0</v>
      </c>
      <c r="BA53" s="239">
        <v>0.018657020835656936</v>
      </c>
      <c r="BB53" s="239">
        <v>0.0011295875379812475</v>
      </c>
      <c r="BC53" s="239">
        <v>0</v>
      </c>
      <c r="BD53" s="173">
        <v>0.00028239688449531187</v>
      </c>
      <c r="BE53" s="171">
        <v>0.0383683233734297</v>
      </c>
      <c r="BF53" s="173"/>
      <c r="BG53" s="174">
        <v>0.0005836202279569778</v>
      </c>
      <c r="BH53" s="174">
        <v>0.028751140584783806</v>
      </c>
      <c r="BI53" s="174">
        <v>0.004668961823655823</v>
      </c>
      <c r="BJ53" s="242">
        <f t="shared" si="6"/>
        <v>0.00028239688449531187</v>
      </c>
      <c r="BK53" s="174">
        <v>0</v>
      </c>
      <c r="BL53" s="174">
        <v>0.018657020835656936</v>
      </c>
      <c r="BM53" s="174">
        <v>0.0030122334346166604</v>
      </c>
      <c r="BN53" s="174">
        <v>0</v>
      </c>
      <c r="BO53" s="173">
        <f t="shared" si="7"/>
        <v>0.00028239688449531187</v>
      </c>
      <c r="BP53" s="173">
        <f t="shared" si="8"/>
        <v>0.056237770675660825</v>
      </c>
      <c r="BQ53" s="240">
        <f t="shared" si="9"/>
        <v>0.042740705713502226</v>
      </c>
      <c r="BR53" s="241">
        <f t="shared" si="10"/>
        <v>10.3523248</v>
      </c>
      <c r="BS53" s="243">
        <f t="shared" si="5"/>
        <v>0.4102368980746612</v>
      </c>
      <c r="BT53" s="202" t="s">
        <v>30</v>
      </c>
    </row>
    <row r="54" spans="1:72" s="176" customFormat="1" ht="15">
      <c r="A54" s="171">
        <v>82007</v>
      </c>
      <c r="B54" s="171" t="s">
        <v>533</v>
      </c>
      <c r="C54" s="171" t="s">
        <v>532</v>
      </c>
      <c r="D54" s="51">
        <v>9</v>
      </c>
      <c r="E54" s="51">
        <v>0</v>
      </c>
      <c r="F54" s="171" t="s">
        <v>410</v>
      </c>
      <c r="G54" s="171"/>
      <c r="H54" s="172">
        <v>0.006193</v>
      </c>
      <c r="I54" s="111">
        <v>0.00370718836497152</v>
      </c>
      <c r="J54" s="173">
        <v>0.5986094566400001</v>
      </c>
      <c r="K54" s="171">
        <v>82</v>
      </c>
      <c r="L54" s="171">
        <v>0</v>
      </c>
      <c r="M54" s="171">
        <v>64.4</v>
      </c>
      <c r="N54" s="171">
        <v>1</v>
      </c>
      <c r="O54" s="171">
        <v>0.00370718836497152</v>
      </c>
      <c r="P54" s="171">
        <v>21.1</v>
      </c>
      <c r="Q54" s="171">
        <v>0.9</v>
      </c>
      <c r="R54" s="171">
        <v>0</v>
      </c>
      <c r="S54" s="171">
        <v>13.6</v>
      </c>
      <c r="T54" s="171">
        <v>0.8</v>
      </c>
      <c r="U54" s="171">
        <v>22.3</v>
      </c>
      <c r="V54" s="171">
        <v>91.8</v>
      </c>
      <c r="W54" s="171">
        <v>1</v>
      </c>
      <c r="X54" s="171">
        <v>0</v>
      </c>
      <c r="Y54" s="171">
        <v>0</v>
      </c>
      <c r="Z54" s="171">
        <v>12.5</v>
      </c>
      <c r="AA54" s="171">
        <v>8.6</v>
      </c>
      <c r="AB54" s="171">
        <v>0</v>
      </c>
      <c r="AC54" s="171">
        <v>0.9</v>
      </c>
      <c r="AD54" s="171">
        <v>1.1</v>
      </c>
      <c r="AE54" s="171">
        <v>100.9</v>
      </c>
      <c r="AF54" s="174">
        <v>192.8</v>
      </c>
      <c r="AG54" s="171">
        <v>170.5</v>
      </c>
      <c r="AH54" s="171">
        <v>192.8</v>
      </c>
      <c r="AI54" s="171">
        <v>100.8</v>
      </c>
      <c r="AJ54" s="172"/>
      <c r="AK54" s="171">
        <v>0.49069308879349094</v>
      </c>
      <c r="AL54" s="171">
        <v>32.46901437628652</v>
      </c>
      <c r="AM54" s="175">
        <v>0.06893562438895248</v>
      </c>
      <c r="AN54" s="171">
        <v>0.0031183004293532804</v>
      </c>
      <c r="AO54" s="172"/>
      <c r="AP54" s="171">
        <v>0.4005949999999999</v>
      </c>
      <c r="AQ54" s="171">
        <v>24.749088599999997</v>
      </c>
      <c r="AR54" s="175">
        <v>0.03516040331243426</v>
      </c>
      <c r="AS54" s="171">
        <v>0.004497209782517854</v>
      </c>
      <c r="AT54" s="171"/>
      <c r="AU54" s="173"/>
      <c r="AV54" s="239">
        <v>0</v>
      </c>
      <c r="AW54" s="239">
        <v>0.010886677640109964</v>
      </c>
      <c r="AX54" s="239">
        <v>0.0035669083572409978</v>
      </c>
      <c r="AY54" s="239">
        <v>0.00015214301049843118</v>
      </c>
      <c r="AZ54" s="239">
        <v>0</v>
      </c>
      <c r="BA54" s="239">
        <v>0.01551858707083998</v>
      </c>
      <c r="BB54" s="239">
        <v>0.0021130973680337666</v>
      </c>
      <c r="BC54" s="239">
        <v>0</v>
      </c>
      <c r="BD54" s="173">
        <v>0.00015214301049843118</v>
      </c>
      <c r="BE54" s="171">
        <v>0.032389556457221566</v>
      </c>
      <c r="BF54" s="173"/>
      <c r="BG54" s="174">
        <v>0</v>
      </c>
      <c r="BH54" s="174">
        <v>0.01995890900686827</v>
      </c>
      <c r="BI54" s="174">
        <v>0.009511755619309328</v>
      </c>
      <c r="BJ54" s="242">
        <f t="shared" si="6"/>
        <v>0.00015214301049843118</v>
      </c>
      <c r="BK54" s="174">
        <v>0</v>
      </c>
      <c r="BL54" s="174">
        <v>0.01551858707083998</v>
      </c>
      <c r="BM54" s="174">
        <v>0.005634926314756711</v>
      </c>
      <c r="BN54" s="174">
        <v>0</v>
      </c>
      <c r="BO54" s="173">
        <f t="shared" si="7"/>
        <v>0.00015214301049843118</v>
      </c>
      <c r="BP54" s="173">
        <f t="shared" si="8"/>
        <v>0.05092846403277115</v>
      </c>
      <c r="BQ54" s="240">
        <f t="shared" si="9"/>
        <v>0.03870563266490607</v>
      </c>
      <c r="BR54" s="241">
        <f t="shared" si="10"/>
        <v>10.440697599999998</v>
      </c>
      <c r="BS54" s="243">
        <f t="shared" si="5"/>
        <v>0.41535506182130844</v>
      </c>
      <c r="BT54" s="202" t="s">
        <v>30</v>
      </c>
    </row>
    <row r="55" spans="1:72" s="176" customFormat="1" ht="15">
      <c r="A55" s="171">
        <v>83020</v>
      </c>
      <c r="B55" s="171" t="s">
        <v>428</v>
      </c>
      <c r="C55" s="171" t="s">
        <v>532</v>
      </c>
      <c r="D55" s="51">
        <v>9</v>
      </c>
      <c r="E55" s="51">
        <v>0</v>
      </c>
      <c r="F55" s="171" t="s">
        <v>147</v>
      </c>
      <c r="G55" s="171"/>
      <c r="H55" s="172">
        <v>0.005767</v>
      </c>
      <c r="I55" s="111">
        <v>0.006300867213263481</v>
      </c>
      <c r="J55" s="173">
        <v>1.0925727784400001</v>
      </c>
      <c r="K55" s="171">
        <v>80</v>
      </c>
      <c r="L55" s="171">
        <v>0</v>
      </c>
      <c r="M55" s="171">
        <v>0</v>
      </c>
      <c r="N55" s="171">
        <v>0</v>
      </c>
      <c r="O55" s="171">
        <v>0</v>
      </c>
      <c r="P55" s="171">
        <v>62.9</v>
      </c>
      <c r="Q55" s="171">
        <v>0.5</v>
      </c>
      <c r="R55" s="171">
        <v>0</v>
      </c>
      <c r="S55" s="171">
        <v>14.7</v>
      </c>
      <c r="T55" s="171">
        <v>0.7</v>
      </c>
      <c r="U55" s="171">
        <v>17.4</v>
      </c>
      <c r="V55" s="171">
        <v>0</v>
      </c>
      <c r="W55" s="171">
        <v>0</v>
      </c>
      <c r="X55" s="171">
        <v>0</v>
      </c>
      <c r="Y55" s="171">
        <v>0</v>
      </c>
      <c r="Z55" s="171">
        <v>50.7</v>
      </c>
      <c r="AA55" s="171">
        <v>12.2</v>
      </c>
      <c r="AB55" s="171">
        <v>0</v>
      </c>
      <c r="AC55" s="171">
        <v>0.2</v>
      </c>
      <c r="AD55" s="171">
        <v>0</v>
      </c>
      <c r="AE55" s="171">
        <v>78.9</v>
      </c>
      <c r="AF55" s="174">
        <v>78.9</v>
      </c>
      <c r="AG55" s="171">
        <v>61.5</v>
      </c>
      <c r="AH55" s="171">
        <v>78.9</v>
      </c>
      <c r="AI55" s="171">
        <v>78.8</v>
      </c>
      <c r="AJ55" s="172"/>
      <c r="AK55" s="171">
        <v>0.29075378603518004</v>
      </c>
      <c r="AL55" s="171">
        <v>7.881703936629202</v>
      </c>
      <c r="AM55" s="175">
        <v>0.016733805831729082</v>
      </c>
      <c r="AN55" s="171">
        <v>0.003418609916002566</v>
      </c>
      <c r="AO55" s="172"/>
      <c r="AP55" s="171">
        <v>0.24833799999999998</v>
      </c>
      <c r="AQ55" s="171">
        <v>5.9303854000000005</v>
      </c>
      <c r="AR55" s="175">
        <v>0.008425148328984196</v>
      </c>
      <c r="AS55" s="171">
        <v>0.0027368023685143215</v>
      </c>
      <c r="AT55" s="171"/>
      <c r="AU55" s="173"/>
      <c r="AV55" s="239">
        <v>0</v>
      </c>
      <c r="AW55" s="239">
        <v>0</v>
      </c>
      <c r="AX55" s="239">
        <v>0.018072399375770844</v>
      </c>
      <c r="AY55" s="239">
        <v>0.00014365977246240735</v>
      </c>
      <c r="AZ55" s="239">
        <v>0</v>
      </c>
      <c r="BA55" s="239">
        <v>0</v>
      </c>
      <c r="BB55" s="239">
        <v>0.014567100927688106</v>
      </c>
      <c r="BC55" s="239">
        <v>0</v>
      </c>
      <c r="BD55" s="173">
        <v>5.7463908984962944E-05</v>
      </c>
      <c r="BE55" s="171">
        <v>0.03284062398490632</v>
      </c>
      <c r="BF55" s="173"/>
      <c r="BG55" s="174">
        <v>0</v>
      </c>
      <c r="BH55" s="174">
        <v>0</v>
      </c>
      <c r="BI55" s="174">
        <v>0.04819306500205559</v>
      </c>
      <c r="BJ55" s="242">
        <f t="shared" si="6"/>
        <v>0.00014365977246240735</v>
      </c>
      <c r="BK55" s="174">
        <v>0</v>
      </c>
      <c r="BL55" s="174">
        <v>0</v>
      </c>
      <c r="BM55" s="174">
        <v>0.03884560247383495</v>
      </c>
      <c r="BN55" s="174">
        <v>0</v>
      </c>
      <c r="BO55" s="173">
        <f t="shared" si="7"/>
        <v>5.7463908984962944E-05</v>
      </c>
      <c r="BP55" s="173">
        <f t="shared" si="8"/>
        <v>0.08723979115733792</v>
      </c>
      <c r="BQ55" s="240">
        <f t="shared" si="9"/>
        <v>0.06630224127957682</v>
      </c>
      <c r="BR55" s="241">
        <f t="shared" si="10"/>
        <v>10.522716800000001</v>
      </c>
      <c r="BS55" s="243">
        <f t="shared" si="5"/>
        <v>0.4240540722217716</v>
      </c>
      <c r="BT55" s="202" t="s">
        <v>30</v>
      </c>
    </row>
    <row r="56" spans="1:72" s="176" customFormat="1" ht="15">
      <c r="A56" s="171">
        <v>71018</v>
      </c>
      <c r="B56" s="171" t="s">
        <v>294</v>
      </c>
      <c r="C56" s="171" t="s">
        <v>530</v>
      </c>
      <c r="D56" s="51">
        <v>9</v>
      </c>
      <c r="E56" s="51">
        <v>0</v>
      </c>
      <c r="F56" s="171" t="s">
        <v>9</v>
      </c>
      <c r="G56" s="171"/>
      <c r="H56" s="172">
        <v>0.001337</v>
      </c>
      <c r="I56" s="111">
        <v>0.00040199012451598006</v>
      </c>
      <c r="J56" s="173">
        <v>0.30066576254000005</v>
      </c>
      <c r="K56" s="171">
        <v>80</v>
      </c>
      <c r="L56" s="171">
        <v>3.6</v>
      </c>
      <c r="M56" s="171">
        <v>88.3</v>
      </c>
      <c r="N56" s="171">
        <v>1</v>
      </c>
      <c r="O56" s="171">
        <v>0.00040199012451598006</v>
      </c>
      <c r="P56" s="171">
        <v>24.7</v>
      </c>
      <c r="Q56" s="171">
        <v>12.2</v>
      </c>
      <c r="R56" s="171">
        <v>0</v>
      </c>
      <c r="S56" s="171">
        <v>98.2</v>
      </c>
      <c r="T56" s="171">
        <v>0.2</v>
      </c>
      <c r="U56" s="171">
        <v>70.6</v>
      </c>
      <c r="V56" s="171">
        <v>0</v>
      </c>
      <c r="W56" s="171">
        <v>0</v>
      </c>
      <c r="X56" s="171">
        <v>3.6</v>
      </c>
      <c r="Y56" s="171">
        <v>0</v>
      </c>
      <c r="Z56" s="171">
        <v>18.9</v>
      </c>
      <c r="AA56" s="171">
        <v>5.8</v>
      </c>
      <c r="AB56" s="171">
        <v>0</v>
      </c>
      <c r="AC56" s="171">
        <v>12.2</v>
      </c>
      <c r="AD56" s="171">
        <v>26.9</v>
      </c>
      <c r="AE56" s="171">
        <v>227.8</v>
      </c>
      <c r="AF56" s="174">
        <v>224.2</v>
      </c>
      <c r="AG56" s="171">
        <v>157.2</v>
      </c>
      <c r="AH56" s="171">
        <v>227.8</v>
      </c>
      <c r="AI56" s="171">
        <v>223.6</v>
      </c>
      <c r="AJ56" s="172"/>
      <c r="AK56" s="171">
        <v>0.42400578590233484</v>
      </c>
      <c r="AL56" s="171">
        <v>21.35002269781055</v>
      </c>
      <c r="AM56" s="175">
        <v>0.045328667151251084</v>
      </c>
      <c r="AN56" s="171">
        <v>0.00030434126159072875</v>
      </c>
      <c r="AO56" s="172"/>
      <c r="AP56" s="171">
        <v>0.344186</v>
      </c>
      <c r="AQ56" s="171">
        <v>15.434123500000002</v>
      </c>
      <c r="AR56" s="175">
        <v>0.021926868330574386</v>
      </c>
      <c r="AS56" s="171">
        <v>0.0008603325669730728</v>
      </c>
      <c r="AT56" s="171"/>
      <c r="AU56" s="173"/>
      <c r="AV56" s="239">
        <v>6.599069884054328E-05</v>
      </c>
      <c r="AW56" s="239">
        <v>0.0016186051965611033</v>
      </c>
      <c r="AX56" s="239">
        <v>0.00045276951704483864</v>
      </c>
      <c r="AY56" s="239">
        <v>0.00022363514607073</v>
      </c>
      <c r="AZ56" s="239">
        <v>0</v>
      </c>
      <c r="BA56" s="239">
        <v>0</v>
      </c>
      <c r="BB56" s="239">
        <v>0.0003464511689128522</v>
      </c>
      <c r="BC56" s="239">
        <v>0</v>
      </c>
      <c r="BD56" s="173">
        <v>0.00022363514607073</v>
      </c>
      <c r="BE56" s="171">
        <v>0.0029310868735007976</v>
      </c>
      <c r="BF56" s="173"/>
      <c r="BG56" s="174">
        <v>6.599069884054328E-05</v>
      </c>
      <c r="BH56" s="174">
        <v>0.0029674428603620228</v>
      </c>
      <c r="BI56" s="174">
        <v>0.0012073853787862364</v>
      </c>
      <c r="BJ56" s="242">
        <f t="shared" si="6"/>
        <v>0.00022363514607073</v>
      </c>
      <c r="BK56" s="174">
        <v>0</v>
      </c>
      <c r="BL56" s="174">
        <v>0</v>
      </c>
      <c r="BM56" s="174">
        <v>0.000923869783767606</v>
      </c>
      <c r="BN56" s="174">
        <v>0</v>
      </c>
      <c r="BO56" s="173">
        <f t="shared" si="7"/>
        <v>0.00022363514607073</v>
      </c>
      <c r="BP56" s="173">
        <f t="shared" si="8"/>
        <v>0.005611959013897869</v>
      </c>
      <c r="BQ56" s="240">
        <f t="shared" si="9"/>
        <v>0.00426508885056238</v>
      </c>
      <c r="BR56" s="241">
        <f t="shared" si="10"/>
        <v>10.6099344</v>
      </c>
      <c r="BS56" s="243">
        <f t="shared" si="5"/>
        <v>0.42460906190107905</v>
      </c>
      <c r="BT56" s="202" t="s">
        <v>30</v>
      </c>
    </row>
    <row r="57" spans="1:72" s="176" customFormat="1" ht="15">
      <c r="A57" s="171">
        <v>91006</v>
      </c>
      <c r="B57" s="171" t="s">
        <v>540</v>
      </c>
      <c r="C57" s="171" t="s">
        <v>541</v>
      </c>
      <c r="D57" s="51">
        <v>9</v>
      </c>
      <c r="E57" s="51">
        <v>0</v>
      </c>
      <c r="F57" s="171" t="s">
        <v>9</v>
      </c>
      <c r="G57" s="171"/>
      <c r="H57" s="172">
        <v>0.005959</v>
      </c>
      <c r="I57" s="111">
        <v>0.006510641186723959</v>
      </c>
      <c r="J57" s="173">
        <v>1.09257277844</v>
      </c>
      <c r="K57" s="171">
        <v>80</v>
      </c>
      <c r="L57" s="171">
        <v>8.8</v>
      </c>
      <c r="M57" s="171">
        <v>0</v>
      </c>
      <c r="N57" s="171">
        <v>0</v>
      </c>
      <c r="O57" s="171">
        <v>0</v>
      </c>
      <c r="P57" s="171">
        <v>63.1</v>
      </c>
      <c r="Q57" s="171">
        <v>5.8</v>
      </c>
      <c r="R57" s="171">
        <v>0</v>
      </c>
      <c r="S57" s="171">
        <v>28.8</v>
      </c>
      <c r="T57" s="171">
        <v>0.7</v>
      </c>
      <c r="U57" s="171">
        <v>21.8</v>
      </c>
      <c r="V57" s="171">
        <v>0</v>
      </c>
      <c r="W57" s="171">
        <v>0</v>
      </c>
      <c r="X57" s="171">
        <v>0</v>
      </c>
      <c r="Y57" s="171">
        <v>0</v>
      </c>
      <c r="Z57" s="171">
        <v>45</v>
      </c>
      <c r="AA57" s="171">
        <v>18</v>
      </c>
      <c r="AB57" s="171">
        <v>0</v>
      </c>
      <c r="AC57" s="171">
        <v>3.8</v>
      </c>
      <c r="AD57" s="171">
        <v>4.4</v>
      </c>
      <c r="AE57" s="171">
        <v>107.4</v>
      </c>
      <c r="AF57" s="174">
        <v>98.5</v>
      </c>
      <c r="AG57" s="171">
        <v>85.5</v>
      </c>
      <c r="AH57" s="171">
        <v>107.3</v>
      </c>
      <c r="AI57" s="171">
        <v>98.4</v>
      </c>
      <c r="AJ57" s="172"/>
      <c r="AK57" s="171">
        <v>0.34662211461728454</v>
      </c>
      <c r="AL57" s="171">
        <v>11.857291822504859</v>
      </c>
      <c r="AM57" s="175">
        <v>0.025174457280211338</v>
      </c>
      <c r="AN57" s="171">
        <v>0.004150966904735833</v>
      </c>
      <c r="AO57" s="172"/>
      <c r="AP57" s="171">
        <v>0.29520399999999997</v>
      </c>
      <c r="AQ57" s="171">
        <v>9.343711500000001</v>
      </c>
      <c r="AR57" s="175">
        <v>0.013274374264231701</v>
      </c>
      <c r="AS57" s="171">
        <v>0.0033288408772436774</v>
      </c>
      <c r="AT57" s="171"/>
      <c r="AU57" s="173"/>
      <c r="AV57" s="239">
        <v>0.0026125900954085905</v>
      </c>
      <c r="AW57" s="239">
        <v>0</v>
      </c>
      <c r="AX57" s="239">
        <v>0.01873345852503205</v>
      </c>
      <c r="AY57" s="239">
        <v>0.0017219343810647525</v>
      </c>
      <c r="AZ57" s="239">
        <v>0</v>
      </c>
      <c r="BA57" s="239">
        <v>0</v>
      </c>
      <c r="BB57" s="239">
        <v>0.013359835715157564</v>
      </c>
      <c r="BC57" s="239">
        <v>0</v>
      </c>
      <c r="BD57" s="173">
        <v>0.0011281639048355274</v>
      </c>
      <c r="BE57" s="171">
        <v>0.037555982621498486</v>
      </c>
      <c r="BF57" s="173"/>
      <c r="BG57" s="174">
        <v>0.0026125900954085905</v>
      </c>
      <c r="BH57" s="174">
        <v>0</v>
      </c>
      <c r="BI57" s="174">
        <v>0.049955889400085475</v>
      </c>
      <c r="BJ57" s="242">
        <f t="shared" si="6"/>
        <v>0.0017219343810647525</v>
      </c>
      <c r="BK57" s="174">
        <v>0</v>
      </c>
      <c r="BL57" s="174">
        <v>0</v>
      </c>
      <c r="BM57" s="174">
        <v>0.035626228573753506</v>
      </c>
      <c r="BN57" s="174">
        <v>0</v>
      </c>
      <c r="BO57" s="173">
        <f t="shared" si="7"/>
        <v>0.0011281639048355274</v>
      </c>
      <c r="BP57" s="173">
        <f t="shared" si="8"/>
        <v>0.09104480635514785</v>
      </c>
      <c r="BQ57" s="240">
        <f t="shared" si="9"/>
        <v>0.06919405282991237</v>
      </c>
      <c r="BR57" s="241">
        <f t="shared" si="10"/>
        <v>10.62784</v>
      </c>
      <c r="BS57" s="243">
        <f t="shared" si="5"/>
        <v>0.43359768735215587</v>
      </c>
      <c r="BT57" s="202" t="s">
        <v>30</v>
      </c>
    </row>
    <row r="58" spans="1:72" s="176" customFormat="1" ht="15">
      <c r="A58" s="171">
        <v>92024</v>
      </c>
      <c r="B58" s="171" t="s">
        <v>42</v>
      </c>
      <c r="C58" s="171" t="s">
        <v>541</v>
      </c>
      <c r="D58" s="51">
        <v>9</v>
      </c>
      <c r="E58" s="51">
        <v>0</v>
      </c>
      <c r="F58" s="171" t="s">
        <v>9</v>
      </c>
      <c r="G58" s="171"/>
      <c r="H58" s="172">
        <v>0.003906</v>
      </c>
      <c r="I58" s="111">
        <v>0.01160906115050136</v>
      </c>
      <c r="J58" s="173">
        <v>2.9721098695599997</v>
      </c>
      <c r="K58" s="171">
        <v>83</v>
      </c>
      <c r="L58" s="171">
        <v>59.9</v>
      </c>
      <c r="M58" s="171">
        <v>0</v>
      </c>
      <c r="N58" s="171">
        <v>0</v>
      </c>
      <c r="O58" s="171">
        <v>0</v>
      </c>
      <c r="P58" s="171">
        <v>40.5</v>
      </c>
      <c r="Q58" s="171">
        <v>17</v>
      </c>
      <c r="R58" s="171">
        <v>0</v>
      </c>
      <c r="S58" s="171">
        <v>17.2</v>
      </c>
      <c r="T58" s="171">
        <v>15.9</v>
      </c>
      <c r="U58" s="171">
        <v>20</v>
      </c>
      <c r="V58" s="171">
        <v>44.6</v>
      </c>
      <c r="W58" s="171">
        <v>1</v>
      </c>
      <c r="X58" s="171">
        <v>0</v>
      </c>
      <c r="Y58" s="171">
        <v>2</v>
      </c>
      <c r="Z58" s="171">
        <v>29.1</v>
      </c>
      <c r="AA58" s="171">
        <v>11.4</v>
      </c>
      <c r="AB58" s="171">
        <v>0</v>
      </c>
      <c r="AC58" s="171">
        <v>14.6</v>
      </c>
      <c r="AD58" s="171">
        <v>2.5</v>
      </c>
      <c r="AE58" s="171">
        <v>150.7</v>
      </c>
      <c r="AF58" s="174">
        <v>135.4</v>
      </c>
      <c r="AG58" s="171">
        <v>175.3</v>
      </c>
      <c r="AH58" s="171">
        <v>195.3</v>
      </c>
      <c r="AI58" s="171">
        <v>90.6</v>
      </c>
      <c r="AJ58" s="172"/>
      <c r="AK58" s="171">
        <v>0.5279395696788168</v>
      </c>
      <c r="AL58" s="171">
        <v>38.978469970399445</v>
      </c>
      <c r="AM58" s="175">
        <v>0.08275598187230321</v>
      </c>
      <c r="AN58" s="171">
        <v>0.010251715901233478</v>
      </c>
      <c r="AO58" s="172"/>
      <c r="AP58" s="171">
        <v>0.41312699999999997</v>
      </c>
      <c r="AQ58" s="171">
        <v>26.939268599999995</v>
      </c>
      <c r="AR58" s="175">
        <v>0.038271936564080025</v>
      </c>
      <c r="AS58" s="171">
        <v>0.0029169105471437743</v>
      </c>
      <c r="AT58" s="171"/>
      <c r="AU58" s="173"/>
      <c r="AV58" s="239">
        <v>0.03170945398892543</v>
      </c>
      <c r="AW58" s="239">
        <v>0</v>
      </c>
      <c r="AX58" s="239">
        <v>0.02143961413274591</v>
      </c>
      <c r="AY58" s="239">
        <v>0.008999344203868654</v>
      </c>
      <c r="AZ58" s="239">
        <v>0</v>
      </c>
      <c r="BA58" s="239">
        <v>0.023610044205443645</v>
      </c>
      <c r="BB58" s="239">
        <v>0.015404759784269285</v>
      </c>
      <c r="BC58" s="239">
        <v>0</v>
      </c>
      <c r="BD58" s="173">
        <v>0.007728848551557784</v>
      </c>
      <c r="BE58" s="171">
        <v>0.10889206486681072</v>
      </c>
      <c r="BF58" s="173"/>
      <c r="BG58" s="174">
        <v>0.03170945398892543</v>
      </c>
      <c r="BH58" s="174">
        <v>0</v>
      </c>
      <c r="BI58" s="174">
        <v>0.057172304353989095</v>
      </c>
      <c r="BJ58" s="242">
        <f t="shared" si="6"/>
        <v>0.008999344203868654</v>
      </c>
      <c r="BK58" s="174">
        <v>0</v>
      </c>
      <c r="BL58" s="174">
        <v>0.023610044205443645</v>
      </c>
      <c r="BM58" s="174">
        <v>0.0410793594247181</v>
      </c>
      <c r="BN58" s="174">
        <v>0</v>
      </c>
      <c r="BO58" s="173">
        <f t="shared" si="7"/>
        <v>0.007728848551557784</v>
      </c>
      <c r="BP58" s="173">
        <f t="shared" si="8"/>
        <v>0.17029935472850272</v>
      </c>
      <c r="BQ58" s="240">
        <f t="shared" si="9"/>
        <v>0.12942750959366206</v>
      </c>
      <c r="BR58" s="241">
        <f t="shared" si="10"/>
        <v>11.1488352</v>
      </c>
      <c r="BS58" s="243">
        <f t="shared" si="5"/>
        <v>0.44962521820937557</v>
      </c>
      <c r="BT58" s="202" t="s">
        <v>30</v>
      </c>
    </row>
    <row r="59" spans="1:72" s="176" customFormat="1" ht="15">
      <c r="A59" s="171">
        <v>71006</v>
      </c>
      <c r="B59" s="171" t="s">
        <v>294</v>
      </c>
      <c r="C59" s="171" t="s">
        <v>530</v>
      </c>
      <c r="D59" s="51">
        <v>9</v>
      </c>
      <c r="E59" s="51">
        <v>0</v>
      </c>
      <c r="F59" s="171" t="s">
        <v>9</v>
      </c>
      <c r="G59" s="171"/>
      <c r="H59" s="172">
        <v>0.001337</v>
      </c>
      <c r="I59" s="111">
        <v>0.00040199012451598006</v>
      </c>
      <c r="J59" s="173">
        <v>0.30066576254000005</v>
      </c>
      <c r="K59" s="171">
        <v>80</v>
      </c>
      <c r="L59" s="171">
        <v>103.5</v>
      </c>
      <c r="M59" s="171">
        <v>74.8</v>
      </c>
      <c r="N59" s="171">
        <v>1</v>
      </c>
      <c r="O59" s="171">
        <v>0.00040199012451598006</v>
      </c>
      <c r="P59" s="171">
        <v>30.4</v>
      </c>
      <c r="Q59" s="171">
        <v>0.2</v>
      </c>
      <c r="R59" s="171">
        <v>0</v>
      </c>
      <c r="S59" s="171">
        <v>26.1</v>
      </c>
      <c r="T59" s="171">
        <v>11.2</v>
      </c>
      <c r="U59" s="171">
        <v>2.6</v>
      </c>
      <c r="V59" s="171">
        <v>0</v>
      </c>
      <c r="W59" s="171">
        <v>0</v>
      </c>
      <c r="X59" s="171">
        <v>5.3</v>
      </c>
      <c r="Y59" s="171">
        <v>1.1</v>
      </c>
      <c r="Z59" s="171">
        <v>0</v>
      </c>
      <c r="AA59" s="171">
        <v>30.4</v>
      </c>
      <c r="AB59" s="171">
        <v>0</v>
      </c>
      <c r="AC59" s="171">
        <v>0.2</v>
      </c>
      <c r="AD59" s="171">
        <v>2.5</v>
      </c>
      <c r="AE59" s="171">
        <v>247</v>
      </c>
      <c r="AF59" s="174">
        <v>143.3</v>
      </c>
      <c r="AG59" s="171">
        <v>244.2</v>
      </c>
      <c r="AH59" s="171">
        <v>246.8</v>
      </c>
      <c r="AI59" s="171">
        <v>142.7</v>
      </c>
      <c r="AJ59" s="172"/>
      <c r="AK59" s="171">
        <v>0.6289509178120791</v>
      </c>
      <c r="AL59" s="171">
        <v>58.5879535525412</v>
      </c>
      <c r="AM59" s="175">
        <v>0.12438927504880089</v>
      </c>
      <c r="AN59" s="171">
        <v>0.0004055797812009397</v>
      </c>
      <c r="AO59" s="172"/>
      <c r="AP59" s="171">
        <v>0.483708</v>
      </c>
      <c r="AQ59" s="171">
        <v>41.045421399999995</v>
      </c>
      <c r="AR59" s="175">
        <v>0.058312190556900755</v>
      </c>
      <c r="AS59" s="171">
        <v>0.001136340984538006</v>
      </c>
      <c r="AT59" s="171"/>
      <c r="AU59" s="173"/>
      <c r="AV59" s="239">
        <v>0.0018972325916656193</v>
      </c>
      <c r="AW59" s="239">
        <v>0.001371140075909066</v>
      </c>
      <c r="AX59" s="239">
        <v>0.0005572547902090322</v>
      </c>
      <c r="AY59" s="239">
        <v>3.6661499355857376E-06</v>
      </c>
      <c r="AZ59" s="239">
        <v>0</v>
      </c>
      <c r="BA59" s="239">
        <v>0</v>
      </c>
      <c r="BB59" s="239">
        <v>0</v>
      </c>
      <c r="BC59" s="239">
        <v>0</v>
      </c>
      <c r="BD59" s="173">
        <v>3.6661499355857376E-06</v>
      </c>
      <c r="BE59" s="171">
        <v>0.003832959757654889</v>
      </c>
      <c r="BF59" s="173"/>
      <c r="BG59" s="174">
        <v>0.0018972325916656193</v>
      </c>
      <c r="BH59" s="174">
        <v>0.002513756805833288</v>
      </c>
      <c r="BI59" s="174">
        <v>0.0014860127738907526</v>
      </c>
      <c r="BJ59" s="242">
        <f t="shared" si="6"/>
        <v>3.6661499355857376E-06</v>
      </c>
      <c r="BK59" s="174">
        <v>0</v>
      </c>
      <c r="BL59" s="174">
        <v>0</v>
      </c>
      <c r="BM59" s="174">
        <v>0</v>
      </c>
      <c r="BN59" s="174">
        <v>0</v>
      </c>
      <c r="BO59" s="173">
        <f t="shared" si="7"/>
        <v>3.6661499355857376E-06</v>
      </c>
      <c r="BP59" s="173">
        <f t="shared" si="8"/>
        <v>0.005904334471260832</v>
      </c>
      <c r="BQ59" s="240">
        <f t="shared" si="9"/>
        <v>0.004487294198158232</v>
      </c>
      <c r="BR59" s="241">
        <f t="shared" si="10"/>
        <v>11.162697600000001</v>
      </c>
      <c r="BS59" s="243">
        <f t="shared" si="5"/>
        <v>0.450180207888683</v>
      </c>
      <c r="BT59" s="202" t="s">
        <v>30</v>
      </c>
    </row>
    <row r="60" spans="1:72" s="176" customFormat="1" ht="15">
      <c r="A60" s="171">
        <v>83014</v>
      </c>
      <c r="B60" s="171" t="s">
        <v>428</v>
      </c>
      <c r="C60" s="171" t="s">
        <v>532</v>
      </c>
      <c r="D60" s="51">
        <v>9</v>
      </c>
      <c r="E60" s="51">
        <v>0</v>
      </c>
      <c r="F60" s="171" t="s">
        <v>9</v>
      </c>
      <c r="G60" s="171"/>
      <c r="H60" s="172">
        <v>0.005767</v>
      </c>
      <c r="I60" s="111">
        <v>0.0017339394525681803</v>
      </c>
      <c r="J60" s="173">
        <v>0.30066576254000005</v>
      </c>
      <c r="K60" s="171">
        <v>80</v>
      </c>
      <c r="L60" s="171">
        <v>8.9</v>
      </c>
      <c r="M60" s="171">
        <v>83.3</v>
      </c>
      <c r="N60" s="171">
        <v>1</v>
      </c>
      <c r="O60" s="171">
        <v>0.0017339394525681803</v>
      </c>
      <c r="P60" s="171">
        <v>30</v>
      </c>
      <c r="Q60" s="171">
        <v>2.2</v>
      </c>
      <c r="R60" s="171">
        <v>0</v>
      </c>
      <c r="S60" s="171">
        <v>27</v>
      </c>
      <c r="T60" s="171">
        <v>0</v>
      </c>
      <c r="U60" s="171">
        <v>3.5</v>
      </c>
      <c r="V60" s="171">
        <v>0</v>
      </c>
      <c r="W60" s="171">
        <v>0</v>
      </c>
      <c r="X60" s="171">
        <v>2.8</v>
      </c>
      <c r="Y60" s="171">
        <v>0</v>
      </c>
      <c r="Z60" s="171">
        <v>30</v>
      </c>
      <c r="AA60" s="171">
        <v>0</v>
      </c>
      <c r="AB60" s="171">
        <v>0</v>
      </c>
      <c r="AC60" s="171">
        <v>2.2</v>
      </c>
      <c r="AD60" s="171">
        <v>3.7</v>
      </c>
      <c r="AE60" s="171">
        <v>151.6</v>
      </c>
      <c r="AF60" s="174">
        <v>142.7</v>
      </c>
      <c r="AG60" s="171">
        <v>148.1</v>
      </c>
      <c r="AH60" s="171">
        <v>151.6</v>
      </c>
      <c r="AI60" s="171">
        <v>142.5</v>
      </c>
      <c r="AJ60" s="172"/>
      <c r="AK60" s="171">
        <v>0.4122093634200741</v>
      </c>
      <c r="AL60" s="171">
        <v>19.543634678241663</v>
      </c>
      <c r="AM60" s="175">
        <v>0.041493488030179576</v>
      </c>
      <c r="AN60" s="171">
        <v>0.0012835365786931213</v>
      </c>
      <c r="AO60" s="172"/>
      <c r="AP60" s="171">
        <v>0.338253</v>
      </c>
      <c r="AQ60" s="171">
        <v>14.521267900000002</v>
      </c>
      <c r="AR60" s="175">
        <v>0.020629997501075872</v>
      </c>
      <c r="AS60" s="171">
        <v>0.00363720302964499</v>
      </c>
      <c r="AT60" s="171"/>
      <c r="AU60" s="173"/>
      <c r="AV60" s="239">
        <v>0.0007037019874302703</v>
      </c>
      <c r="AW60" s="239">
        <v>0.006586334331791181</v>
      </c>
      <c r="AX60" s="239">
        <v>0.0023720291711132706</v>
      </c>
      <c r="AY60" s="239">
        <v>0.00017394880588163987</v>
      </c>
      <c r="AZ60" s="239">
        <v>0</v>
      </c>
      <c r="BA60" s="239">
        <v>0</v>
      </c>
      <c r="BB60" s="239">
        <v>0.0023720291711132706</v>
      </c>
      <c r="BC60" s="239">
        <v>0</v>
      </c>
      <c r="BD60" s="173">
        <v>0.00017394880588163987</v>
      </c>
      <c r="BE60" s="171">
        <v>0.012381992273211271</v>
      </c>
      <c r="BF60" s="173"/>
      <c r="BG60" s="174">
        <v>0.0007037019874302703</v>
      </c>
      <c r="BH60" s="174">
        <v>0.012074946274950498</v>
      </c>
      <c r="BI60" s="174">
        <v>0.0063254111229687215</v>
      </c>
      <c r="BJ60" s="242">
        <f t="shared" si="6"/>
        <v>0.00017394880588163987</v>
      </c>
      <c r="BK60" s="174">
        <v>0</v>
      </c>
      <c r="BL60" s="174">
        <v>0</v>
      </c>
      <c r="BM60" s="174">
        <v>0.0063254111229687215</v>
      </c>
      <c r="BN60" s="174">
        <v>0</v>
      </c>
      <c r="BO60" s="173">
        <f t="shared" si="7"/>
        <v>0.00017394880588163987</v>
      </c>
      <c r="BP60" s="173">
        <f t="shared" si="8"/>
        <v>0.02577736812008149</v>
      </c>
      <c r="BQ60" s="240">
        <f t="shared" si="9"/>
        <v>0.019590799771261932</v>
      </c>
      <c r="BR60" s="241">
        <f t="shared" si="10"/>
        <v>11.2984336</v>
      </c>
      <c r="BS60" s="243">
        <f t="shared" si="5"/>
        <v>0.45257409381281627</v>
      </c>
      <c r="BT60" s="202" t="s">
        <v>30</v>
      </c>
    </row>
    <row r="61" spans="1:72" s="176" customFormat="1" ht="15">
      <c r="A61" s="171">
        <v>92001</v>
      </c>
      <c r="B61" s="171" t="s">
        <v>42</v>
      </c>
      <c r="C61" s="171" t="s">
        <v>541</v>
      </c>
      <c r="D61" s="51">
        <v>9</v>
      </c>
      <c r="E61" s="51">
        <v>0</v>
      </c>
      <c r="F61" s="171" t="s">
        <v>9</v>
      </c>
      <c r="G61" s="171"/>
      <c r="H61" s="172">
        <v>0.003748</v>
      </c>
      <c r="I61" s="111">
        <v>0.004094962773593121</v>
      </c>
      <c r="J61" s="173">
        <v>1.0925727784400001</v>
      </c>
      <c r="K61" s="171">
        <v>80</v>
      </c>
      <c r="L61" s="171">
        <v>13.5</v>
      </c>
      <c r="M61" s="171">
        <v>0</v>
      </c>
      <c r="N61" s="171">
        <v>0</v>
      </c>
      <c r="O61" s="171">
        <v>0</v>
      </c>
      <c r="P61" s="171">
        <v>74.8</v>
      </c>
      <c r="Q61" s="171">
        <v>0</v>
      </c>
      <c r="R61" s="171">
        <v>0</v>
      </c>
      <c r="S61" s="171">
        <v>4.8</v>
      </c>
      <c r="T61" s="171">
        <v>0</v>
      </c>
      <c r="U61" s="171">
        <v>17.6</v>
      </c>
      <c r="V61" s="171">
        <v>0</v>
      </c>
      <c r="W61" s="171">
        <v>0</v>
      </c>
      <c r="X61" s="171">
        <v>0</v>
      </c>
      <c r="Y61" s="171">
        <v>0</v>
      </c>
      <c r="Z61" s="171">
        <v>43</v>
      </c>
      <c r="AA61" s="171">
        <v>31.8</v>
      </c>
      <c r="AB61" s="171">
        <v>0</v>
      </c>
      <c r="AC61" s="171">
        <v>0</v>
      </c>
      <c r="AD61" s="171">
        <v>0</v>
      </c>
      <c r="AE61" s="171">
        <v>93.2</v>
      </c>
      <c r="AF61" s="174">
        <v>79.6</v>
      </c>
      <c r="AG61" s="171">
        <v>75.5</v>
      </c>
      <c r="AH61" s="171">
        <v>93.1</v>
      </c>
      <c r="AI61" s="171">
        <v>79.6</v>
      </c>
      <c r="AJ61" s="172"/>
      <c r="AK61" s="171">
        <v>0.33797343919313866</v>
      </c>
      <c r="AL61" s="171">
        <v>11.128884711964844</v>
      </c>
      <c r="AM61" s="175">
        <v>0.02362796133818787</v>
      </c>
      <c r="AN61" s="171">
        <v>0.0025603852914040525</v>
      </c>
      <c r="AO61" s="172"/>
      <c r="AP61" s="171">
        <v>0.28213399999999994</v>
      </c>
      <c r="AQ61" s="171">
        <v>8.2629937</v>
      </c>
      <c r="AR61" s="175">
        <v>0.011739025858920053</v>
      </c>
      <c r="AS61" s="171">
        <v>0.0020143399706126965</v>
      </c>
      <c r="AT61" s="171"/>
      <c r="AU61" s="173"/>
      <c r="AV61" s="239">
        <v>0.0025208590834239247</v>
      </c>
      <c r="AW61" s="239">
        <v>0</v>
      </c>
      <c r="AX61" s="239">
        <v>0.013967426625193303</v>
      </c>
      <c r="AY61" s="239">
        <v>0</v>
      </c>
      <c r="AZ61" s="239">
        <v>0</v>
      </c>
      <c r="BA61" s="239">
        <v>0</v>
      </c>
      <c r="BB61" s="239">
        <v>0.008029403006461391</v>
      </c>
      <c r="BC61" s="239">
        <v>0</v>
      </c>
      <c r="BD61" s="173">
        <v>0</v>
      </c>
      <c r="BE61" s="171">
        <v>0.02451768871507862</v>
      </c>
      <c r="BF61" s="173"/>
      <c r="BG61" s="174">
        <v>0.0025208590834239247</v>
      </c>
      <c r="BH61" s="174">
        <v>0</v>
      </c>
      <c r="BI61" s="174">
        <v>0.03724647100051547</v>
      </c>
      <c r="BJ61" s="242">
        <f t="shared" si="6"/>
        <v>0</v>
      </c>
      <c r="BK61" s="174">
        <v>0</v>
      </c>
      <c r="BL61" s="174">
        <v>0</v>
      </c>
      <c r="BM61" s="174">
        <v>0.021411741350563708</v>
      </c>
      <c r="BN61" s="174">
        <v>0</v>
      </c>
      <c r="BO61" s="173">
        <f t="shared" si="7"/>
        <v>0</v>
      </c>
      <c r="BP61" s="173">
        <f t="shared" si="8"/>
        <v>0.06117907143450311</v>
      </c>
      <c r="BQ61" s="240">
        <f t="shared" si="9"/>
        <v>0.04649609429022236</v>
      </c>
      <c r="BR61" s="241">
        <f t="shared" si="10"/>
        <v>11.3544608</v>
      </c>
      <c r="BS61" s="243">
        <f t="shared" si="5"/>
        <v>0.45822762094667024</v>
      </c>
      <c r="BT61" s="202" t="s">
        <v>30</v>
      </c>
    </row>
    <row r="62" spans="1:72" s="176" customFormat="1" ht="15">
      <c r="A62" s="171">
        <v>71002</v>
      </c>
      <c r="B62" s="171" t="s">
        <v>294</v>
      </c>
      <c r="C62" s="171" t="s">
        <v>530</v>
      </c>
      <c r="D62" s="51">
        <v>9</v>
      </c>
      <c r="E62" s="51">
        <v>0</v>
      </c>
      <c r="F62" s="171" t="s">
        <v>147</v>
      </c>
      <c r="G62" s="171"/>
      <c r="H62" s="172">
        <v>0.003289</v>
      </c>
      <c r="I62" s="111">
        <v>0.0009888896929940599</v>
      </c>
      <c r="J62" s="173">
        <v>0.30066576254</v>
      </c>
      <c r="K62" s="171">
        <v>80</v>
      </c>
      <c r="L62" s="171">
        <v>3.6</v>
      </c>
      <c r="M62" s="171">
        <v>52.4</v>
      </c>
      <c r="N62" s="171">
        <v>1</v>
      </c>
      <c r="O62" s="171">
        <v>0.0009888896929940599</v>
      </c>
      <c r="P62" s="171">
        <v>38</v>
      </c>
      <c r="Q62" s="171">
        <v>29.5</v>
      </c>
      <c r="R62" s="171">
        <v>0</v>
      </c>
      <c r="S62" s="171">
        <v>13.6</v>
      </c>
      <c r="T62" s="171">
        <v>3.6</v>
      </c>
      <c r="U62" s="171">
        <v>20.2</v>
      </c>
      <c r="V62" s="171">
        <v>0</v>
      </c>
      <c r="W62" s="171">
        <v>0</v>
      </c>
      <c r="X62" s="171">
        <v>3.6</v>
      </c>
      <c r="Y62" s="171">
        <v>0</v>
      </c>
      <c r="Z62" s="171">
        <v>28.1</v>
      </c>
      <c r="AA62" s="171">
        <v>9.8</v>
      </c>
      <c r="AB62" s="171">
        <v>0</v>
      </c>
      <c r="AC62" s="171">
        <v>29.5</v>
      </c>
      <c r="AD62" s="171">
        <v>1.5</v>
      </c>
      <c r="AE62" s="171">
        <v>141.3</v>
      </c>
      <c r="AF62" s="174">
        <v>137.7</v>
      </c>
      <c r="AG62" s="171">
        <v>121</v>
      </c>
      <c r="AH62" s="171">
        <v>141.3</v>
      </c>
      <c r="AI62" s="171">
        <v>137.1</v>
      </c>
      <c r="AJ62" s="172"/>
      <c r="AK62" s="171">
        <v>0.3780637173197309</v>
      </c>
      <c r="AL62" s="171">
        <v>14.831914629764302</v>
      </c>
      <c r="AM62" s="175">
        <v>0.03148993942462193</v>
      </c>
      <c r="AN62" s="171">
        <v>0.0006847197916691507</v>
      </c>
      <c r="AO62" s="172"/>
      <c r="AP62" s="171">
        <v>0.31737699999999996</v>
      </c>
      <c r="AQ62" s="171">
        <v>11.573195600000002</v>
      </c>
      <c r="AR62" s="175">
        <v>0.016441745855226755</v>
      </c>
      <c r="AS62" s="171">
        <v>0.0019705941303133504</v>
      </c>
      <c r="AT62" s="171"/>
      <c r="AU62" s="173"/>
      <c r="AV62" s="239">
        <v>0.00016233613200190486</v>
      </c>
      <c r="AW62" s="239">
        <v>0.002362892588027726</v>
      </c>
      <c r="AX62" s="239">
        <v>0.0017135480600201068</v>
      </c>
      <c r="AY62" s="239">
        <v>0.0013302544150156095</v>
      </c>
      <c r="AZ62" s="239">
        <v>0</v>
      </c>
      <c r="BA62" s="239">
        <v>0</v>
      </c>
      <c r="BB62" s="239">
        <v>0.0012671236970148686</v>
      </c>
      <c r="BC62" s="239">
        <v>0</v>
      </c>
      <c r="BD62" s="173">
        <v>0.0013302544150156095</v>
      </c>
      <c r="BE62" s="171">
        <v>0.008166409307095826</v>
      </c>
      <c r="BF62" s="173"/>
      <c r="BG62" s="174">
        <v>0.00016233613200190486</v>
      </c>
      <c r="BH62" s="174">
        <v>0.004331969744717498</v>
      </c>
      <c r="BI62" s="174">
        <v>0.0045694614933869514</v>
      </c>
      <c r="BJ62" s="242">
        <f t="shared" si="6"/>
        <v>0.0013302544150156095</v>
      </c>
      <c r="BK62" s="174">
        <v>0</v>
      </c>
      <c r="BL62" s="174">
        <v>0</v>
      </c>
      <c r="BM62" s="174">
        <v>0.0033789965253729834</v>
      </c>
      <c r="BN62" s="174">
        <v>0</v>
      </c>
      <c r="BO62" s="173">
        <f t="shared" si="7"/>
        <v>0.0013302544150156095</v>
      </c>
      <c r="BP62" s="173">
        <f t="shared" si="8"/>
        <v>0.015103272725510559</v>
      </c>
      <c r="BQ62" s="240">
        <f t="shared" si="9"/>
        <v>0.011478487271388026</v>
      </c>
      <c r="BR62" s="241">
        <f t="shared" si="10"/>
        <v>11.607449600000002</v>
      </c>
      <c r="BS62" s="243">
        <f t="shared" si="5"/>
        <v>0.4595928872557519</v>
      </c>
      <c r="BT62" s="202" t="s">
        <v>30</v>
      </c>
    </row>
    <row r="63" spans="1:72" s="176" customFormat="1" ht="15">
      <c r="A63" s="171">
        <v>92020</v>
      </c>
      <c r="B63" s="171" t="s">
        <v>42</v>
      </c>
      <c r="C63" s="171" t="s">
        <v>541</v>
      </c>
      <c r="D63" s="51">
        <v>9</v>
      </c>
      <c r="E63" s="51">
        <v>0</v>
      </c>
      <c r="F63" s="171" t="s">
        <v>409</v>
      </c>
      <c r="G63" s="171"/>
      <c r="H63" s="172">
        <v>0.003906</v>
      </c>
      <c r="I63" s="111">
        <v>0.00117440046848124</v>
      </c>
      <c r="J63" s="173">
        <v>0.30066576254</v>
      </c>
      <c r="K63" s="171">
        <v>82</v>
      </c>
      <c r="L63" s="171">
        <v>0</v>
      </c>
      <c r="M63" s="171">
        <v>29.4</v>
      </c>
      <c r="N63" s="171">
        <v>1</v>
      </c>
      <c r="O63" s="171">
        <v>0.00117440046848124</v>
      </c>
      <c r="P63" s="171">
        <v>58.9</v>
      </c>
      <c r="Q63" s="171">
        <v>0</v>
      </c>
      <c r="R63" s="171">
        <v>0</v>
      </c>
      <c r="S63" s="171">
        <v>19.2</v>
      </c>
      <c r="T63" s="171">
        <v>0</v>
      </c>
      <c r="U63" s="171">
        <v>23.8</v>
      </c>
      <c r="V63" s="171">
        <v>0</v>
      </c>
      <c r="W63" s="171">
        <v>0</v>
      </c>
      <c r="X63" s="171">
        <v>0</v>
      </c>
      <c r="Y63" s="171">
        <v>0</v>
      </c>
      <c r="Z63" s="171">
        <v>48.7</v>
      </c>
      <c r="AA63" s="171">
        <v>10.2</v>
      </c>
      <c r="AB63" s="171">
        <v>0</v>
      </c>
      <c r="AC63" s="171">
        <v>0</v>
      </c>
      <c r="AD63" s="171">
        <v>3.5</v>
      </c>
      <c r="AE63" s="171">
        <v>107.6</v>
      </c>
      <c r="AF63" s="174">
        <v>107.6</v>
      </c>
      <c r="AG63" s="171">
        <v>83.8</v>
      </c>
      <c r="AH63" s="171">
        <v>107.6</v>
      </c>
      <c r="AI63" s="171">
        <v>107.5</v>
      </c>
      <c r="AJ63" s="172"/>
      <c r="AK63" s="171">
        <v>0.3401114734305606</v>
      </c>
      <c r="AL63" s="171">
        <v>11.30063200103996</v>
      </c>
      <c r="AM63" s="175">
        <v>0.023992601498566433</v>
      </c>
      <c r="AN63" s="171">
        <v>0.0007413664728465934</v>
      </c>
      <c r="AO63" s="172"/>
      <c r="AP63" s="171">
        <v>0.289245</v>
      </c>
      <c r="AQ63" s="171">
        <v>8.834217</v>
      </c>
      <c r="AR63" s="175">
        <v>0.012550548332901564</v>
      </c>
      <c r="AS63" s="171">
        <v>0.002148096585462752</v>
      </c>
      <c r="AT63" s="171"/>
      <c r="AU63" s="173"/>
      <c r="AV63" s="239">
        <v>0</v>
      </c>
      <c r="AW63" s="239">
        <v>0.0015744482440646895</v>
      </c>
      <c r="AX63" s="239">
        <v>0.0031542517542656537</v>
      </c>
      <c r="AY63" s="239">
        <v>0</v>
      </c>
      <c r="AZ63" s="239">
        <v>0</v>
      </c>
      <c r="BA63" s="239">
        <v>0</v>
      </c>
      <c r="BB63" s="239">
        <v>0.0026080146083656596</v>
      </c>
      <c r="BC63" s="239">
        <v>0</v>
      </c>
      <c r="BD63" s="173">
        <v>0</v>
      </c>
      <c r="BE63" s="171">
        <v>0.007336714606696003</v>
      </c>
      <c r="BF63" s="173"/>
      <c r="BG63" s="174">
        <v>0</v>
      </c>
      <c r="BH63" s="174">
        <v>0.002886488447451931</v>
      </c>
      <c r="BI63" s="174">
        <v>0.008411338011375077</v>
      </c>
      <c r="BJ63" s="242">
        <f t="shared" si="6"/>
        <v>0</v>
      </c>
      <c r="BK63" s="174">
        <v>0</v>
      </c>
      <c r="BL63" s="174">
        <v>0</v>
      </c>
      <c r="BM63" s="174">
        <v>0.0069547056223084255</v>
      </c>
      <c r="BN63" s="174">
        <v>0</v>
      </c>
      <c r="BO63" s="173">
        <f t="shared" si="7"/>
        <v>0</v>
      </c>
      <c r="BP63" s="173">
        <f t="shared" si="8"/>
        <v>0.018252532081135434</v>
      </c>
      <c r="BQ63" s="240">
        <f t="shared" si="9"/>
        <v>0.01387192438166293</v>
      </c>
      <c r="BR63" s="241">
        <f t="shared" si="10"/>
        <v>11.81192</v>
      </c>
      <c r="BS63" s="243">
        <f t="shared" si="5"/>
        <v>0.46121427071676535</v>
      </c>
      <c r="BT63" s="202" t="s">
        <v>30</v>
      </c>
    </row>
    <row r="64" spans="1:72" s="176" customFormat="1" ht="15">
      <c r="A64" s="171">
        <v>81005</v>
      </c>
      <c r="B64" s="171" t="s">
        <v>547</v>
      </c>
      <c r="C64" s="171" t="s">
        <v>532</v>
      </c>
      <c r="D64" s="51">
        <v>9</v>
      </c>
      <c r="E64" s="51">
        <v>0</v>
      </c>
      <c r="F64" s="171" t="s">
        <v>9</v>
      </c>
      <c r="G64" s="171"/>
      <c r="H64" s="172">
        <v>0.00293</v>
      </c>
      <c r="I64" s="111">
        <v>0.0087082819178108</v>
      </c>
      <c r="J64" s="173">
        <v>2.97210986956</v>
      </c>
      <c r="K64" s="171">
        <v>83</v>
      </c>
      <c r="L64" s="171">
        <v>0</v>
      </c>
      <c r="M64" s="171">
        <v>0</v>
      </c>
      <c r="N64" s="171">
        <v>0</v>
      </c>
      <c r="O64" s="171">
        <v>0</v>
      </c>
      <c r="P64" s="171">
        <v>61.7</v>
      </c>
      <c r="Q64" s="171">
        <v>9</v>
      </c>
      <c r="R64" s="171">
        <v>0</v>
      </c>
      <c r="S64" s="171">
        <v>37.5</v>
      </c>
      <c r="T64" s="171">
        <v>0</v>
      </c>
      <c r="U64" s="171">
        <v>23.9</v>
      </c>
      <c r="V64" s="171">
        <v>39.7</v>
      </c>
      <c r="W64" s="171">
        <v>1</v>
      </c>
      <c r="X64" s="171">
        <v>0</v>
      </c>
      <c r="Y64" s="171">
        <v>0</v>
      </c>
      <c r="Z64" s="171">
        <v>45.4</v>
      </c>
      <c r="AA64" s="171">
        <v>16.4</v>
      </c>
      <c r="AB64" s="171">
        <v>0</v>
      </c>
      <c r="AC64" s="171">
        <v>9</v>
      </c>
      <c r="AD64" s="171">
        <v>2.5</v>
      </c>
      <c r="AE64" s="171">
        <v>108.3</v>
      </c>
      <c r="AF64" s="174">
        <v>148.1</v>
      </c>
      <c r="AG64" s="171">
        <v>124.2</v>
      </c>
      <c r="AH64" s="171">
        <v>148.1</v>
      </c>
      <c r="AI64" s="171">
        <v>108.2</v>
      </c>
      <c r="AJ64" s="172"/>
      <c r="AK64" s="171">
        <v>0.3867719992375417</v>
      </c>
      <c r="AL64" s="171">
        <v>15.913483243956403</v>
      </c>
      <c r="AM64" s="175">
        <v>0.03378623973342588</v>
      </c>
      <c r="AN64" s="171">
        <v>0.006091961669965765</v>
      </c>
      <c r="AO64" s="172"/>
      <c r="AP64" s="171">
        <v>0.32030699999999995</v>
      </c>
      <c r="AQ64" s="171">
        <v>11.937101600000002</v>
      </c>
      <c r="AR64" s="175">
        <v>0.016958737892170478</v>
      </c>
      <c r="AS64" s="171">
        <v>0.0017705507026201186</v>
      </c>
      <c r="AT64" s="171"/>
      <c r="AU64" s="173"/>
      <c r="AV64" s="239">
        <v>0</v>
      </c>
      <c r="AW64" s="239">
        <v>0</v>
      </c>
      <c r="AX64" s="239">
        <v>0.02450092534139904</v>
      </c>
      <c r="AY64" s="239">
        <v>0.0035738788990695523</v>
      </c>
      <c r="AZ64" s="239">
        <v>0</v>
      </c>
      <c r="BA64" s="239">
        <v>0.01576477692145125</v>
      </c>
      <c r="BB64" s="239">
        <v>0.01802823355752863</v>
      </c>
      <c r="BC64" s="239">
        <v>0</v>
      </c>
      <c r="BD64" s="173">
        <v>0.0035738788990695523</v>
      </c>
      <c r="BE64" s="171">
        <v>0.06544169361851802</v>
      </c>
      <c r="BF64" s="173"/>
      <c r="BG64" s="174">
        <v>0</v>
      </c>
      <c r="BH64" s="174">
        <v>0</v>
      </c>
      <c r="BI64" s="174">
        <v>0.06533580091039745</v>
      </c>
      <c r="BJ64" s="242">
        <f t="shared" si="6"/>
        <v>0.0035738788990695523</v>
      </c>
      <c r="BK64" s="174">
        <v>0</v>
      </c>
      <c r="BL64" s="174">
        <v>0.01576477692145125</v>
      </c>
      <c r="BM64" s="174">
        <v>0.048075289486743014</v>
      </c>
      <c r="BN64" s="174">
        <v>0</v>
      </c>
      <c r="BO64" s="173">
        <f t="shared" si="7"/>
        <v>0.0035738788990695523</v>
      </c>
      <c r="BP64" s="173">
        <f t="shared" si="8"/>
        <v>0.13632362511673082</v>
      </c>
      <c r="BQ64" s="240">
        <f t="shared" si="9"/>
        <v>0.10360595508871542</v>
      </c>
      <c r="BR64" s="241">
        <f t="shared" si="10"/>
        <v>11.897404800000002</v>
      </c>
      <c r="BS64" s="243">
        <f t="shared" si="5"/>
        <v>0.4732369705149358</v>
      </c>
      <c r="BT64" s="202" t="s">
        <v>30</v>
      </c>
    </row>
    <row r="65" spans="1:72" s="176" customFormat="1" ht="15">
      <c r="A65" s="171">
        <v>71025</v>
      </c>
      <c r="B65" s="171" t="s">
        <v>294</v>
      </c>
      <c r="C65" s="171" t="s">
        <v>530</v>
      </c>
      <c r="D65" s="51">
        <v>9</v>
      </c>
      <c r="E65" s="51">
        <v>0</v>
      </c>
      <c r="F65" s="171" t="s">
        <v>147</v>
      </c>
      <c r="G65" s="171"/>
      <c r="H65" s="172">
        <v>0.001337</v>
      </c>
      <c r="I65" s="111">
        <v>0.00397371089560172</v>
      </c>
      <c r="J65" s="173">
        <v>2.9721098695599997</v>
      </c>
      <c r="K65" s="171">
        <v>83</v>
      </c>
      <c r="L65" s="171">
        <v>0</v>
      </c>
      <c r="M65" s="171">
        <v>0</v>
      </c>
      <c r="N65" s="171">
        <v>0</v>
      </c>
      <c r="O65" s="171">
        <v>0</v>
      </c>
      <c r="P65" s="171">
        <v>24.2</v>
      </c>
      <c r="Q65" s="171">
        <v>0</v>
      </c>
      <c r="R65" s="171">
        <v>0</v>
      </c>
      <c r="S65" s="171">
        <v>17.1</v>
      </c>
      <c r="T65" s="171">
        <v>2.1</v>
      </c>
      <c r="U65" s="171">
        <v>9.6</v>
      </c>
      <c r="V65" s="171">
        <v>252.7</v>
      </c>
      <c r="W65" s="171">
        <v>1</v>
      </c>
      <c r="X65" s="171">
        <v>0</v>
      </c>
      <c r="Y65" s="171">
        <v>0</v>
      </c>
      <c r="Z65" s="171">
        <v>11.1</v>
      </c>
      <c r="AA65" s="171">
        <v>13.1</v>
      </c>
      <c r="AB65" s="171">
        <v>0</v>
      </c>
      <c r="AC65" s="171">
        <v>0</v>
      </c>
      <c r="AD65" s="171">
        <v>1</v>
      </c>
      <c r="AE65" s="171">
        <v>43.6</v>
      </c>
      <c r="AF65" s="174">
        <v>296.5</v>
      </c>
      <c r="AG65" s="171">
        <v>286.9</v>
      </c>
      <c r="AH65" s="171">
        <v>296.5</v>
      </c>
      <c r="AI65" s="171">
        <v>43.4</v>
      </c>
      <c r="AJ65" s="172"/>
      <c r="AK65" s="171">
        <v>0.6853710313192628</v>
      </c>
      <c r="AL65" s="171">
        <v>74.07586457237429</v>
      </c>
      <c r="AM65" s="175">
        <v>0.1572719737429902</v>
      </c>
      <c r="AN65" s="171">
        <v>0.004190853865902245</v>
      </c>
      <c r="AO65" s="172"/>
      <c r="AP65" s="171">
        <v>0.5154160000000001</v>
      </c>
      <c r="AQ65" s="171">
        <v>49.744015999999995</v>
      </c>
      <c r="AR65" s="175">
        <v>0.07067006358125781</v>
      </c>
      <c r="AS65" s="171">
        <v>0.00118819166302679</v>
      </c>
      <c r="AT65" s="171"/>
      <c r="AU65" s="173"/>
      <c r="AV65" s="239">
        <v>0</v>
      </c>
      <c r="AW65" s="239">
        <v>0</v>
      </c>
      <c r="AX65" s="239">
        <v>0.004385069447514409</v>
      </c>
      <c r="AY65" s="239">
        <v>0</v>
      </c>
      <c r="AZ65" s="239">
        <v>0</v>
      </c>
      <c r="BA65" s="239">
        <v>0.04578954749532608</v>
      </c>
      <c r="BB65" s="239">
        <v>0.002011333506917766</v>
      </c>
      <c r="BC65" s="239">
        <v>0</v>
      </c>
      <c r="BD65" s="173">
        <v>0</v>
      </c>
      <c r="BE65" s="171">
        <v>0.05218595044975826</v>
      </c>
      <c r="BF65" s="173"/>
      <c r="BG65" s="174">
        <v>0</v>
      </c>
      <c r="BH65" s="174">
        <v>0</v>
      </c>
      <c r="BI65" s="174">
        <v>0.011693518526705091</v>
      </c>
      <c r="BJ65" s="242">
        <f t="shared" si="6"/>
        <v>0</v>
      </c>
      <c r="BK65" s="174">
        <v>0</v>
      </c>
      <c r="BL65" s="174">
        <v>0.04578954749532608</v>
      </c>
      <c r="BM65" s="174">
        <v>0.005363556018447377</v>
      </c>
      <c r="BN65" s="174">
        <v>0</v>
      </c>
      <c r="BO65" s="173">
        <f t="shared" si="7"/>
        <v>0</v>
      </c>
      <c r="BP65" s="173">
        <f t="shared" si="8"/>
        <v>0.06284662204047854</v>
      </c>
      <c r="BQ65" s="240">
        <f t="shared" si="9"/>
        <v>0.047763432750763696</v>
      </c>
      <c r="BR65" s="241">
        <f t="shared" si="10"/>
        <v>12.019855999999999</v>
      </c>
      <c r="BS65" s="243">
        <f t="shared" si="5"/>
        <v>0.47872309666857193</v>
      </c>
      <c r="BT65" s="202" t="s">
        <v>30</v>
      </c>
    </row>
    <row r="66" spans="1:72" s="176" customFormat="1" ht="15">
      <c r="A66" s="171">
        <v>91022</v>
      </c>
      <c r="B66" s="171" t="s">
        <v>540</v>
      </c>
      <c r="C66" s="171" t="s">
        <v>541</v>
      </c>
      <c r="D66" s="51">
        <v>9</v>
      </c>
      <c r="E66" s="51">
        <v>0</v>
      </c>
      <c r="F66" s="171" t="s">
        <v>9</v>
      </c>
      <c r="G66" s="171"/>
      <c r="H66" s="172">
        <v>0.001466</v>
      </c>
      <c r="I66" s="111">
        <v>0.0008775614634342401</v>
      </c>
      <c r="J66" s="173">
        <v>0.5986094566400001</v>
      </c>
      <c r="K66" s="171">
        <v>80</v>
      </c>
      <c r="L66" s="171">
        <v>0</v>
      </c>
      <c r="M66" s="171">
        <v>56.7</v>
      </c>
      <c r="N66" s="171">
        <v>1</v>
      </c>
      <c r="O66" s="171">
        <v>0.0008775614634342401</v>
      </c>
      <c r="P66" s="171">
        <v>13.9</v>
      </c>
      <c r="Q66" s="171">
        <v>2</v>
      </c>
      <c r="R66" s="171">
        <v>0</v>
      </c>
      <c r="S66" s="171">
        <v>5.3</v>
      </c>
      <c r="T66" s="171">
        <v>0</v>
      </c>
      <c r="U66" s="171">
        <v>17.2</v>
      </c>
      <c r="V66" s="171">
        <v>182</v>
      </c>
      <c r="W66" s="171">
        <v>1</v>
      </c>
      <c r="X66" s="171">
        <v>0</v>
      </c>
      <c r="Y66" s="171">
        <v>0</v>
      </c>
      <c r="Z66" s="171">
        <v>9</v>
      </c>
      <c r="AA66" s="171">
        <v>4.9</v>
      </c>
      <c r="AB66" s="171">
        <v>0</v>
      </c>
      <c r="AC66" s="171">
        <v>0</v>
      </c>
      <c r="AD66" s="171">
        <v>0</v>
      </c>
      <c r="AE66" s="171">
        <v>78</v>
      </c>
      <c r="AF66" s="174">
        <v>260.1</v>
      </c>
      <c r="AG66" s="171">
        <v>242.9</v>
      </c>
      <c r="AH66" s="171">
        <v>260.1</v>
      </c>
      <c r="AI66" s="171">
        <v>77.9</v>
      </c>
      <c r="AJ66" s="172"/>
      <c r="AK66" s="171">
        <v>0.6285489276875631</v>
      </c>
      <c r="AL66" s="171">
        <v>58.489787564134396</v>
      </c>
      <c r="AM66" s="175">
        <v>0.12418085684348806</v>
      </c>
      <c r="AN66" s="171">
        <v>0.0008848550030141105</v>
      </c>
      <c r="AO66" s="172"/>
      <c r="AP66" s="171">
        <v>0.48237100000000005</v>
      </c>
      <c r="AQ66" s="171">
        <v>40.718925999999996</v>
      </c>
      <c r="AR66" s="175">
        <v>0.05784834681181616</v>
      </c>
      <c r="AS66" s="171">
        <v>0.00124329289793565</v>
      </c>
      <c r="AT66" s="171"/>
      <c r="AU66" s="173"/>
      <c r="AV66" s="239">
        <v>0</v>
      </c>
      <c r="AW66" s="239">
        <v>0.0022689527149384963</v>
      </c>
      <c r="AX66" s="239">
        <v>0.0005562335579831588</v>
      </c>
      <c r="AY66" s="239">
        <v>8.00336054652027E-05</v>
      </c>
      <c r="AZ66" s="239">
        <v>0</v>
      </c>
      <c r="BA66" s="239">
        <v>0.007283058097333445</v>
      </c>
      <c r="BB66" s="239">
        <v>0.00036015122459341213</v>
      </c>
      <c r="BC66" s="239">
        <v>0</v>
      </c>
      <c r="BD66" s="173">
        <v>0</v>
      </c>
      <c r="BE66" s="171">
        <v>0.010548429200313717</v>
      </c>
      <c r="BF66" s="173"/>
      <c r="BG66" s="174">
        <v>0</v>
      </c>
      <c r="BH66" s="174">
        <v>0.004159746644053911</v>
      </c>
      <c r="BI66" s="174">
        <v>0.00148328948795509</v>
      </c>
      <c r="BJ66" s="242">
        <f t="shared" si="6"/>
        <v>8.00336054652027E-05</v>
      </c>
      <c r="BK66" s="174">
        <v>0</v>
      </c>
      <c r="BL66" s="174">
        <v>0.007283058097333445</v>
      </c>
      <c r="BM66" s="174">
        <v>0.0009604032655824324</v>
      </c>
      <c r="BN66" s="174">
        <v>0</v>
      </c>
      <c r="BO66" s="173">
        <f t="shared" si="7"/>
        <v>0</v>
      </c>
      <c r="BP66" s="173">
        <f t="shared" si="8"/>
        <v>0.013966531100390082</v>
      </c>
      <c r="BQ66" s="240">
        <f t="shared" si="9"/>
        <v>0.010614563636296462</v>
      </c>
      <c r="BR66" s="241">
        <f t="shared" si="10"/>
        <v>12.095521600000001</v>
      </c>
      <c r="BS66" s="243">
        <f t="shared" si="5"/>
        <v>0.47993466263863244</v>
      </c>
      <c r="BT66" s="202" t="s">
        <v>30</v>
      </c>
    </row>
    <row r="67" spans="1:72" s="176" customFormat="1" ht="15">
      <c r="A67" s="171">
        <v>91021</v>
      </c>
      <c r="B67" s="171" t="s">
        <v>540</v>
      </c>
      <c r="C67" s="171" t="s">
        <v>541</v>
      </c>
      <c r="D67" s="51">
        <v>9</v>
      </c>
      <c r="E67" s="51">
        <v>0</v>
      </c>
      <c r="F67" s="171" t="s">
        <v>9</v>
      </c>
      <c r="G67" s="171"/>
      <c r="H67" s="172">
        <v>0.005959</v>
      </c>
      <c r="I67" s="111">
        <v>0.01771080271270804</v>
      </c>
      <c r="J67" s="173">
        <v>2.97210986956</v>
      </c>
      <c r="K67" s="171">
        <v>83</v>
      </c>
      <c r="L67" s="171">
        <v>0</v>
      </c>
      <c r="M67" s="171">
        <v>0</v>
      </c>
      <c r="N67" s="171">
        <v>0</v>
      </c>
      <c r="O67" s="171">
        <v>0</v>
      </c>
      <c r="P67" s="171">
        <v>49.7</v>
      </c>
      <c r="Q67" s="171">
        <v>0</v>
      </c>
      <c r="R67" s="171">
        <v>0</v>
      </c>
      <c r="S67" s="171">
        <v>0</v>
      </c>
      <c r="T67" s="171">
        <v>0</v>
      </c>
      <c r="U67" s="171">
        <v>10.9</v>
      </c>
      <c r="V67" s="171">
        <v>146.6</v>
      </c>
      <c r="W67" s="171">
        <v>1</v>
      </c>
      <c r="X67" s="171">
        <v>0</v>
      </c>
      <c r="Y67" s="171">
        <v>0</v>
      </c>
      <c r="Z67" s="171">
        <v>31.1</v>
      </c>
      <c r="AA67" s="171">
        <v>18.5</v>
      </c>
      <c r="AB67" s="171">
        <v>0</v>
      </c>
      <c r="AC67" s="171">
        <v>0</v>
      </c>
      <c r="AD67" s="171">
        <v>0</v>
      </c>
      <c r="AE67" s="171">
        <v>49.7</v>
      </c>
      <c r="AF67" s="174">
        <v>196.3</v>
      </c>
      <c r="AG67" s="171">
        <v>185.4</v>
      </c>
      <c r="AH67" s="171">
        <v>196.3</v>
      </c>
      <c r="AI67" s="171">
        <v>49.7</v>
      </c>
      <c r="AJ67" s="172"/>
      <c r="AK67" s="171">
        <v>0.567112647930821</v>
      </c>
      <c r="AL67" s="171">
        <v>46.06412568534304</v>
      </c>
      <c r="AM67" s="175">
        <v>0.09779968154405934</v>
      </c>
      <c r="AN67" s="171">
        <v>0.016433616007509203</v>
      </c>
      <c r="AO67" s="172"/>
      <c r="AP67" s="171">
        <v>0.42918799999999996</v>
      </c>
      <c r="AQ67" s="171">
        <v>29.849058999999993</v>
      </c>
      <c r="AR67" s="175">
        <v>0.042405802084228894</v>
      </c>
      <c r="AS67" s="171">
        <v>0.004583513558152869</v>
      </c>
      <c r="AT67" s="171"/>
      <c r="AU67" s="173"/>
      <c r="AV67" s="239">
        <v>0</v>
      </c>
      <c r="AW67" s="239">
        <v>0</v>
      </c>
      <c r="AX67" s="239">
        <v>0.04013834640386448</v>
      </c>
      <c r="AY67" s="239">
        <v>0</v>
      </c>
      <c r="AZ67" s="239">
        <v>0</v>
      </c>
      <c r="BA67" s="239">
        <v>0.11839600770234472</v>
      </c>
      <c r="BB67" s="239">
        <v>0.025116751975054034</v>
      </c>
      <c r="BC67" s="239">
        <v>0</v>
      </c>
      <c r="BD67" s="173">
        <v>0</v>
      </c>
      <c r="BE67" s="171">
        <v>0.18365110608126323</v>
      </c>
      <c r="BF67" s="173"/>
      <c r="BG67" s="174">
        <v>0</v>
      </c>
      <c r="BH67" s="174">
        <v>0</v>
      </c>
      <c r="BI67" s="174">
        <v>0.10703559041030529</v>
      </c>
      <c r="BJ67" s="242">
        <f t="shared" si="6"/>
        <v>0</v>
      </c>
      <c r="BK67" s="174">
        <v>0</v>
      </c>
      <c r="BL67" s="174">
        <v>0.11839600770234472</v>
      </c>
      <c r="BM67" s="174">
        <v>0.06697800526681076</v>
      </c>
      <c r="BN67" s="174">
        <v>0</v>
      </c>
      <c r="BO67" s="173">
        <f t="shared" si="7"/>
        <v>0</v>
      </c>
      <c r="BP67" s="173">
        <f t="shared" si="8"/>
        <v>0.29240960337946076</v>
      </c>
      <c r="BQ67" s="240">
        <f t="shared" si="9"/>
        <v>0.2222312985683902</v>
      </c>
      <c r="BR67" s="241">
        <f t="shared" si="10"/>
        <v>12.5477824</v>
      </c>
      <c r="BS67" s="243">
        <f t="shared" si="5"/>
        <v>0.5043862899755941</v>
      </c>
      <c r="BT67" s="202" t="s">
        <v>30</v>
      </c>
    </row>
    <row r="68" spans="1:72" s="176" customFormat="1" ht="15">
      <c r="A68" s="171">
        <v>82016</v>
      </c>
      <c r="B68" s="171" t="s">
        <v>533</v>
      </c>
      <c r="C68" s="171" t="s">
        <v>532</v>
      </c>
      <c r="D68" s="51">
        <v>9</v>
      </c>
      <c r="E68" s="51">
        <v>0</v>
      </c>
      <c r="F68" s="171" t="s">
        <v>9</v>
      </c>
      <c r="G68" s="171"/>
      <c r="H68" s="172">
        <v>0.006193</v>
      </c>
      <c r="I68" s="111">
        <v>0.00370718836497152</v>
      </c>
      <c r="J68" s="173">
        <v>0.5986094566400001</v>
      </c>
      <c r="K68" s="171">
        <v>80</v>
      </c>
      <c r="L68" s="171">
        <v>0</v>
      </c>
      <c r="M68" s="171">
        <v>53</v>
      </c>
      <c r="N68" s="171">
        <v>1</v>
      </c>
      <c r="O68" s="171">
        <v>0.00370718836497152</v>
      </c>
      <c r="P68" s="171">
        <v>40.8</v>
      </c>
      <c r="Q68" s="171">
        <v>0</v>
      </c>
      <c r="R68" s="171">
        <v>0</v>
      </c>
      <c r="S68" s="171">
        <v>14.2</v>
      </c>
      <c r="T68" s="171">
        <v>0</v>
      </c>
      <c r="U68" s="171">
        <v>23.9</v>
      </c>
      <c r="V68" s="171">
        <v>79.4</v>
      </c>
      <c r="W68" s="171">
        <v>1</v>
      </c>
      <c r="X68" s="171">
        <v>0</v>
      </c>
      <c r="Y68" s="171">
        <v>0</v>
      </c>
      <c r="Z68" s="171">
        <v>34.1</v>
      </c>
      <c r="AA68" s="171">
        <v>6.6</v>
      </c>
      <c r="AB68" s="171">
        <v>0</v>
      </c>
      <c r="AC68" s="171">
        <v>0</v>
      </c>
      <c r="AD68" s="171">
        <v>0</v>
      </c>
      <c r="AE68" s="171">
        <v>108.1</v>
      </c>
      <c r="AF68" s="174">
        <v>187.5</v>
      </c>
      <c r="AG68" s="171">
        <v>163.6</v>
      </c>
      <c r="AH68" s="171">
        <v>187.5</v>
      </c>
      <c r="AI68" s="171">
        <v>108</v>
      </c>
      <c r="AJ68" s="172"/>
      <c r="AK68" s="171">
        <v>0.4351814871732443</v>
      </c>
      <c r="AL68" s="171">
        <v>23.15288088022009</v>
      </c>
      <c r="AM68" s="175">
        <v>0.04915635200330194</v>
      </c>
      <c r="AN68" s="171">
        <v>0.0028531661468778713</v>
      </c>
      <c r="AO68" s="172"/>
      <c r="AP68" s="171">
        <v>0.36667999999999995</v>
      </c>
      <c r="AQ68" s="171">
        <v>19.0493484</v>
      </c>
      <c r="AR68" s="175">
        <v>0.027062926777153093</v>
      </c>
      <c r="AS68" s="171">
        <v>0.004177057973206866</v>
      </c>
      <c r="AT68" s="171"/>
      <c r="AU68" s="173"/>
      <c r="AV68" s="239">
        <v>0</v>
      </c>
      <c r="AW68" s="239">
        <v>0.008959532840463169</v>
      </c>
      <c r="AX68" s="239">
        <v>0.006897149809262213</v>
      </c>
      <c r="AY68" s="239">
        <v>0</v>
      </c>
      <c r="AZ68" s="239">
        <v>0</v>
      </c>
      <c r="BA68" s="239">
        <v>0.013422394481750486</v>
      </c>
      <c r="BB68" s="239">
        <v>0.005764529619996114</v>
      </c>
      <c r="BC68" s="239">
        <v>0</v>
      </c>
      <c r="BD68" s="173">
        <v>0</v>
      </c>
      <c r="BE68" s="171">
        <v>0.03504360675147198</v>
      </c>
      <c r="BF68" s="173"/>
      <c r="BG68" s="174">
        <v>0</v>
      </c>
      <c r="BH68" s="174">
        <v>0.016425810207515813</v>
      </c>
      <c r="BI68" s="174">
        <v>0.0183923994913659</v>
      </c>
      <c r="BJ68" s="242">
        <f t="shared" si="6"/>
        <v>0</v>
      </c>
      <c r="BK68" s="174">
        <v>0</v>
      </c>
      <c r="BL68" s="174">
        <v>0.013422394481750486</v>
      </c>
      <c r="BM68" s="174">
        <v>0.015372078986656306</v>
      </c>
      <c r="BN68" s="174">
        <v>0</v>
      </c>
      <c r="BO68" s="173">
        <f t="shared" si="7"/>
        <v>0</v>
      </c>
      <c r="BP68" s="173">
        <f t="shared" si="8"/>
        <v>0.0636126831672885</v>
      </c>
      <c r="BQ68" s="240">
        <f t="shared" si="9"/>
        <v>0.04834563920713927</v>
      </c>
      <c r="BR68" s="241">
        <f t="shared" si="10"/>
        <v>13.041052800000001</v>
      </c>
      <c r="BS68" s="243">
        <f t="shared" si="5"/>
        <v>0.5095044537222413</v>
      </c>
      <c r="BT68" s="202" t="s">
        <v>30</v>
      </c>
    </row>
    <row r="69" spans="1:72" s="176" customFormat="1" ht="15">
      <c r="A69" s="171">
        <v>91030</v>
      </c>
      <c r="B69" s="171" t="s">
        <v>540</v>
      </c>
      <c r="C69" s="171" t="s">
        <v>541</v>
      </c>
      <c r="D69" s="51">
        <v>9</v>
      </c>
      <c r="E69" s="51">
        <v>0</v>
      </c>
      <c r="F69" s="171" t="s">
        <v>9</v>
      </c>
      <c r="G69" s="171"/>
      <c r="H69" s="172">
        <v>0.005959</v>
      </c>
      <c r="I69" s="111">
        <v>0.01771080271270804</v>
      </c>
      <c r="J69" s="173">
        <v>2.97210986956</v>
      </c>
      <c r="K69" s="171">
        <v>83</v>
      </c>
      <c r="L69" s="171">
        <v>0</v>
      </c>
      <c r="M69" s="171">
        <v>0</v>
      </c>
      <c r="N69" s="171">
        <v>0</v>
      </c>
      <c r="O69" s="171">
        <v>0</v>
      </c>
      <c r="P69" s="171">
        <v>45.7</v>
      </c>
      <c r="Q69" s="171">
        <v>0.1</v>
      </c>
      <c r="R69" s="171">
        <v>0</v>
      </c>
      <c r="S69" s="171">
        <v>8.8</v>
      </c>
      <c r="T69" s="171">
        <v>0</v>
      </c>
      <c r="U69" s="171">
        <v>12</v>
      </c>
      <c r="V69" s="171">
        <v>149.1</v>
      </c>
      <c r="W69" s="171">
        <v>1</v>
      </c>
      <c r="X69" s="171">
        <v>0</v>
      </c>
      <c r="Y69" s="171">
        <v>0</v>
      </c>
      <c r="Z69" s="171">
        <v>39.6</v>
      </c>
      <c r="AA69" s="171">
        <v>6.1</v>
      </c>
      <c r="AB69" s="171">
        <v>0</v>
      </c>
      <c r="AC69" s="171">
        <v>0.1</v>
      </c>
      <c r="AD69" s="171">
        <v>0</v>
      </c>
      <c r="AE69" s="171">
        <v>54.6</v>
      </c>
      <c r="AF69" s="174">
        <v>203.8</v>
      </c>
      <c r="AG69" s="171">
        <v>191.8</v>
      </c>
      <c r="AH69" s="171">
        <v>203.8</v>
      </c>
      <c r="AI69" s="171">
        <v>54.6</v>
      </c>
      <c r="AJ69" s="172"/>
      <c r="AK69" s="171">
        <v>0.5914086624551331</v>
      </c>
      <c r="AL69" s="171">
        <v>50.68691211237714</v>
      </c>
      <c r="AM69" s="175">
        <v>0.10761441337026197</v>
      </c>
      <c r="AN69" s="171">
        <v>0.01695082846228728</v>
      </c>
      <c r="AO69" s="172"/>
      <c r="AP69" s="171">
        <v>0.443717</v>
      </c>
      <c r="AQ69" s="171">
        <v>32.594981399999995</v>
      </c>
      <c r="AR69" s="175">
        <v>0.04630686448733684</v>
      </c>
      <c r="AS69" s="171">
        <v>0.0047105001837406835</v>
      </c>
      <c r="AT69" s="171"/>
      <c r="AU69" s="173"/>
      <c r="AV69" s="239">
        <v>0</v>
      </c>
      <c r="AW69" s="239">
        <v>0</v>
      </c>
      <c r="AX69" s="239">
        <v>0.03690789598906654</v>
      </c>
      <c r="AY69" s="239">
        <v>8.076126036994866E-05</v>
      </c>
      <c r="AZ69" s="239">
        <v>0</v>
      </c>
      <c r="BA69" s="239">
        <v>0.12041503921159344</v>
      </c>
      <c r="BB69" s="239">
        <v>0.031981459106499674</v>
      </c>
      <c r="BC69" s="239">
        <v>0</v>
      </c>
      <c r="BD69" s="173">
        <v>8.076126036994866E-05</v>
      </c>
      <c r="BE69" s="171">
        <v>0.18946591682789957</v>
      </c>
      <c r="BF69" s="173"/>
      <c r="BG69" s="174">
        <v>0</v>
      </c>
      <c r="BH69" s="174">
        <v>0</v>
      </c>
      <c r="BI69" s="174">
        <v>0.0984210559708441</v>
      </c>
      <c r="BJ69" s="242">
        <f t="shared" si="6"/>
        <v>8.076126036994866E-05</v>
      </c>
      <c r="BK69" s="174">
        <v>0</v>
      </c>
      <c r="BL69" s="174">
        <v>0.12041503921159344</v>
      </c>
      <c r="BM69" s="174">
        <v>0.0852838909506658</v>
      </c>
      <c r="BN69" s="174">
        <v>0</v>
      </c>
      <c r="BO69" s="173">
        <f t="shared" si="7"/>
        <v>8.076126036994866E-05</v>
      </c>
      <c r="BP69" s="173">
        <f t="shared" si="8"/>
        <v>0.30428150865384324</v>
      </c>
      <c r="BQ69" s="240">
        <f t="shared" si="9"/>
        <v>0.23125394657692086</v>
      </c>
      <c r="BR69" s="241">
        <f t="shared" si="10"/>
        <v>13.0572256</v>
      </c>
      <c r="BS69" s="243">
        <f t="shared" si="5"/>
        <v>0.5339560810592029</v>
      </c>
      <c r="BT69" s="202" t="s">
        <v>30</v>
      </c>
    </row>
    <row r="70" spans="1:72" s="176" customFormat="1" ht="15">
      <c r="A70" s="171">
        <v>91023</v>
      </c>
      <c r="B70" s="171" t="s">
        <v>540</v>
      </c>
      <c r="C70" s="171" t="s">
        <v>541</v>
      </c>
      <c r="D70" s="51">
        <v>9</v>
      </c>
      <c r="E70" s="51">
        <v>0</v>
      </c>
      <c r="F70" s="171" t="s">
        <v>9</v>
      </c>
      <c r="G70" s="171"/>
      <c r="H70" s="172">
        <v>0.001466</v>
      </c>
      <c r="I70" s="111">
        <v>0.0008775614634342401</v>
      </c>
      <c r="J70" s="173">
        <v>0.5986094566400001</v>
      </c>
      <c r="K70" s="171">
        <v>80</v>
      </c>
      <c r="L70" s="171">
        <v>0</v>
      </c>
      <c r="M70" s="171">
        <v>9.2</v>
      </c>
      <c r="N70" s="171">
        <v>1</v>
      </c>
      <c r="O70" s="171">
        <v>0.0008775614634342401</v>
      </c>
      <c r="P70" s="171">
        <v>50</v>
      </c>
      <c r="Q70" s="171">
        <v>0</v>
      </c>
      <c r="R70" s="171">
        <v>0</v>
      </c>
      <c r="S70" s="171">
        <v>13.2</v>
      </c>
      <c r="T70" s="171">
        <v>0</v>
      </c>
      <c r="U70" s="171">
        <v>16</v>
      </c>
      <c r="V70" s="171">
        <v>128.8</v>
      </c>
      <c r="W70" s="171">
        <v>1</v>
      </c>
      <c r="X70" s="171">
        <v>0</v>
      </c>
      <c r="Y70" s="171">
        <v>0</v>
      </c>
      <c r="Z70" s="171">
        <v>43.5</v>
      </c>
      <c r="AA70" s="171">
        <v>6.4</v>
      </c>
      <c r="AB70" s="171">
        <v>0</v>
      </c>
      <c r="AC70" s="171">
        <v>0</v>
      </c>
      <c r="AD70" s="171">
        <v>0</v>
      </c>
      <c r="AE70" s="171">
        <v>72.5</v>
      </c>
      <c r="AF70" s="174">
        <v>201.4</v>
      </c>
      <c r="AG70" s="171">
        <v>185.4</v>
      </c>
      <c r="AH70" s="171">
        <v>201.4</v>
      </c>
      <c r="AI70" s="171">
        <v>72.4</v>
      </c>
      <c r="AJ70" s="172"/>
      <c r="AK70" s="171">
        <v>0.5679902093942552</v>
      </c>
      <c r="AL70" s="171">
        <v>46.22682558066375</v>
      </c>
      <c r="AM70" s="175">
        <v>0.09814511299886018</v>
      </c>
      <c r="AN70" s="171">
        <v>0.0008241689239711438</v>
      </c>
      <c r="AO70" s="172"/>
      <c r="AP70" s="171">
        <v>0.430654</v>
      </c>
      <c r="AQ70" s="171">
        <v>30.120855399999993</v>
      </c>
      <c r="AR70" s="175">
        <v>0.0427919363454666</v>
      </c>
      <c r="AS70" s="171">
        <v>0.001135628487462084</v>
      </c>
      <c r="AT70" s="171"/>
      <c r="AU70" s="173"/>
      <c r="AV70" s="239">
        <v>0</v>
      </c>
      <c r="AW70" s="239">
        <v>0.00036815458513993237</v>
      </c>
      <c r="AX70" s="239">
        <v>0.0020008401366300673</v>
      </c>
      <c r="AY70" s="239">
        <v>0</v>
      </c>
      <c r="AZ70" s="239">
        <v>0</v>
      </c>
      <c r="BA70" s="239">
        <v>0.005154164191959054</v>
      </c>
      <c r="BB70" s="239">
        <v>0.0017407309188681587</v>
      </c>
      <c r="BC70" s="239">
        <v>0</v>
      </c>
      <c r="BD70" s="173">
        <v>0</v>
      </c>
      <c r="BE70" s="171">
        <v>0.009263889832597213</v>
      </c>
      <c r="BF70" s="173"/>
      <c r="BG70" s="174">
        <v>0</v>
      </c>
      <c r="BH70" s="174">
        <v>0.0006749500727565427</v>
      </c>
      <c r="BI70" s="174">
        <v>0.00533557369768018</v>
      </c>
      <c r="BJ70" s="242">
        <f t="shared" si="6"/>
        <v>0</v>
      </c>
      <c r="BK70" s="174">
        <v>0</v>
      </c>
      <c r="BL70" s="174">
        <v>0.005154164191959054</v>
      </c>
      <c r="BM70" s="174">
        <v>0.004641949116981757</v>
      </c>
      <c r="BN70" s="174">
        <v>0</v>
      </c>
      <c r="BO70" s="173">
        <f t="shared" si="7"/>
        <v>0</v>
      </c>
      <c r="BP70" s="173">
        <f t="shared" si="8"/>
        <v>0.015806637079377534</v>
      </c>
      <c r="BQ70" s="240">
        <f t="shared" si="9"/>
        <v>0.012013044180326926</v>
      </c>
      <c r="BR70" s="241">
        <f t="shared" si="10"/>
        <v>13.68912</v>
      </c>
      <c r="BS70" s="243">
        <f t="shared" si="5"/>
        <v>0.5351676470292634</v>
      </c>
      <c r="BT70" s="202" t="s">
        <v>30</v>
      </c>
    </row>
    <row r="71" spans="1:72" s="176" customFormat="1" ht="15">
      <c r="A71" s="171">
        <v>82015</v>
      </c>
      <c r="B71" s="171" t="s">
        <v>533</v>
      </c>
      <c r="C71" s="171" t="s">
        <v>532</v>
      </c>
      <c r="D71" s="51">
        <v>9</v>
      </c>
      <c r="E71" s="51">
        <v>0</v>
      </c>
      <c r="F71" s="171" t="s">
        <v>147</v>
      </c>
      <c r="G71" s="171"/>
      <c r="H71" s="172">
        <v>0.004135</v>
      </c>
      <c r="I71" s="111">
        <v>0.012289674310630598</v>
      </c>
      <c r="J71" s="173">
        <v>2.9721098695599997</v>
      </c>
      <c r="K71" s="171">
        <v>83</v>
      </c>
      <c r="L71" s="171">
        <v>0</v>
      </c>
      <c r="M71" s="171">
        <v>0</v>
      </c>
      <c r="N71" s="171">
        <v>0</v>
      </c>
      <c r="O71" s="171">
        <v>0</v>
      </c>
      <c r="P71" s="171">
        <v>31.2</v>
      </c>
      <c r="Q71" s="171">
        <v>4.9</v>
      </c>
      <c r="R71" s="171">
        <v>0</v>
      </c>
      <c r="S71" s="171">
        <v>18.9</v>
      </c>
      <c r="T71" s="171">
        <v>0</v>
      </c>
      <c r="U71" s="171">
        <v>0.7</v>
      </c>
      <c r="V71" s="171">
        <v>230.3</v>
      </c>
      <c r="W71" s="171">
        <v>1</v>
      </c>
      <c r="X71" s="171">
        <v>0</v>
      </c>
      <c r="Y71" s="171">
        <v>0</v>
      </c>
      <c r="Z71" s="171">
        <v>31.2</v>
      </c>
      <c r="AA71" s="171">
        <v>0</v>
      </c>
      <c r="AB71" s="171">
        <v>0</v>
      </c>
      <c r="AC71" s="171">
        <v>0</v>
      </c>
      <c r="AD71" s="171">
        <v>0</v>
      </c>
      <c r="AE71" s="171">
        <v>55.1</v>
      </c>
      <c r="AF71" s="174">
        <v>285.4</v>
      </c>
      <c r="AG71" s="171">
        <v>284.7</v>
      </c>
      <c r="AH71" s="171">
        <v>285.4</v>
      </c>
      <c r="AI71" s="171">
        <v>55</v>
      </c>
      <c r="AJ71" s="172"/>
      <c r="AK71" s="171">
        <v>0.6813973204236611</v>
      </c>
      <c r="AL71" s="171">
        <v>72.93580691642616</v>
      </c>
      <c r="AM71" s="175">
        <v>0.15485149416078314</v>
      </c>
      <c r="AN71" s="171">
        <v>0.012882411457507608</v>
      </c>
      <c r="AO71" s="172"/>
      <c r="AP71" s="171">
        <v>0.5140790000000001</v>
      </c>
      <c r="AQ71" s="171">
        <v>49.360430699999995</v>
      </c>
      <c r="AR71" s="175">
        <v>0.07012511366125465</v>
      </c>
      <c r="AS71" s="171">
        <v>0.0036613160670437798</v>
      </c>
      <c r="AT71" s="171"/>
      <c r="AU71" s="173"/>
      <c r="AV71" s="239">
        <v>0</v>
      </c>
      <c r="AW71" s="239">
        <v>0</v>
      </c>
      <c r="AX71" s="239">
        <v>0.017484765435220366</v>
      </c>
      <c r="AY71" s="239">
        <v>0.0027460048279673013</v>
      </c>
      <c r="AZ71" s="239">
        <v>0</v>
      </c>
      <c r="BA71" s="239">
        <v>0.12906222691446315</v>
      </c>
      <c r="BB71" s="239">
        <v>0.017484765435220366</v>
      </c>
      <c r="BC71" s="239">
        <v>0</v>
      </c>
      <c r="BD71" s="173">
        <v>0</v>
      </c>
      <c r="BE71" s="171">
        <v>0.1667777626128712</v>
      </c>
      <c r="BF71" s="173"/>
      <c r="BG71" s="174">
        <v>0</v>
      </c>
      <c r="BH71" s="174">
        <v>0</v>
      </c>
      <c r="BI71" s="174">
        <v>0.04662604116058765</v>
      </c>
      <c r="BJ71" s="242">
        <f t="shared" si="6"/>
        <v>0.0027460048279673013</v>
      </c>
      <c r="BK71" s="174">
        <v>0</v>
      </c>
      <c r="BL71" s="174">
        <v>0.12906222691446315</v>
      </c>
      <c r="BM71" s="174">
        <v>0.04662604116058765</v>
      </c>
      <c r="BN71" s="174">
        <v>0</v>
      </c>
      <c r="BO71" s="173">
        <f t="shared" si="7"/>
        <v>0</v>
      </c>
      <c r="BP71" s="173">
        <f t="shared" si="8"/>
        <v>0.22506031406360577</v>
      </c>
      <c r="BQ71" s="240">
        <f t="shared" si="9"/>
        <v>0.1710458386883404</v>
      </c>
      <c r="BR71" s="241">
        <f t="shared" si="10"/>
        <v>13.917849600000004</v>
      </c>
      <c r="BS71" s="243">
        <f t="shared" si="5"/>
        <v>0.5521348359935756</v>
      </c>
      <c r="BT71" s="202" t="s">
        <v>30</v>
      </c>
    </row>
    <row r="72" spans="1:72" s="176" customFormat="1" ht="15">
      <c r="A72" s="171">
        <v>91025</v>
      </c>
      <c r="B72" s="171" t="s">
        <v>540</v>
      </c>
      <c r="C72" s="171" t="s">
        <v>541</v>
      </c>
      <c r="D72" s="51">
        <v>9</v>
      </c>
      <c r="E72" s="51">
        <v>0</v>
      </c>
      <c r="F72" s="171" t="s">
        <v>9</v>
      </c>
      <c r="G72" s="171"/>
      <c r="H72" s="172">
        <v>0.005959</v>
      </c>
      <c r="I72" s="111">
        <v>0.00179166727897586</v>
      </c>
      <c r="J72" s="173">
        <v>0.30066576254</v>
      </c>
      <c r="K72" s="171">
        <v>80</v>
      </c>
      <c r="L72" s="171">
        <v>1.3</v>
      </c>
      <c r="M72" s="171">
        <v>154.5</v>
      </c>
      <c r="N72" s="171">
        <v>1</v>
      </c>
      <c r="O72" s="171">
        <v>0.00179166727897586</v>
      </c>
      <c r="P72" s="171">
        <v>28.9</v>
      </c>
      <c r="Q72" s="171">
        <v>2.8</v>
      </c>
      <c r="R72" s="171">
        <v>0</v>
      </c>
      <c r="S72" s="171">
        <v>14.3</v>
      </c>
      <c r="T72" s="171">
        <v>0</v>
      </c>
      <c r="U72" s="171">
        <v>44.4</v>
      </c>
      <c r="V72" s="171">
        <v>0</v>
      </c>
      <c r="W72" s="171">
        <v>0</v>
      </c>
      <c r="X72" s="171">
        <v>1.3</v>
      </c>
      <c r="Y72" s="171">
        <v>0</v>
      </c>
      <c r="Z72" s="171">
        <v>17.2</v>
      </c>
      <c r="AA72" s="171">
        <v>11.6</v>
      </c>
      <c r="AB72" s="171">
        <v>0</v>
      </c>
      <c r="AC72" s="171">
        <v>2.3</v>
      </c>
      <c r="AD72" s="171">
        <v>0</v>
      </c>
      <c r="AE72" s="171">
        <v>202.1</v>
      </c>
      <c r="AF72" s="174">
        <v>200.8</v>
      </c>
      <c r="AG72" s="171">
        <v>157.7</v>
      </c>
      <c r="AH72" s="171">
        <v>202.1</v>
      </c>
      <c r="AI72" s="171">
        <v>200.5</v>
      </c>
      <c r="AJ72" s="172"/>
      <c r="AK72" s="171">
        <v>0.42619944330582665</v>
      </c>
      <c r="AL72" s="171">
        <v>21.695962470341215</v>
      </c>
      <c r="AM72" s="175">
        <v>0.04606313891389844</v>
      </c>
      <c r="AN72" s="171">
        <v>0.0013600202682089108</v>
      </c>
      <c r="AO72" s="172"/>
      <c r="AP72" s="171">
        <v>0.35148199999999996</v>
      </c>
      <c r="AQ72" s="171">
        <v>16.5847027</v>
      </c>
      <c r="AR72" s="175">
        <v>0.023561467057369438</v>
      </c>
      <c r="AS72" s="171">
        <v>0.0038806028335915564</v>
      </c>
      <c r="AT72" s="171"/>
      <c r="AU72" s="173"/>
      <c r="AV72" s="239">
        <v>0.00010621003629768898</v>
      </c>
      <c r="AW72" s="239">
        <v>0.012622654313840728</v>
      </c>
      <c r="AX72" s="239">
        <v>0.002361130806925547</v>
      </c>
      <c r="AY72" s="239">
        <v>0.00022876007817963776</v>
      </c>
      <c r="AZ72" s="239">
        <v>0</v>
      </c>
      <c r="BA72" s="239">
        <v>0</v>
      </c>
      <c r="BB72" s="239">
        <v>0.0014052404802463463</v>
      </c>
      <c r="BC72" s="239">
        <v>0</v>
      </c>
      <c r="BD72" s="173">
        <v>0.00018791006421898815</v>
      </c>
      <c r="BE72" s="171">
        <v>0.016911905779708934</v>
      </c>
      <c r="BF72" s="173"/>
      <c r="BG72" s="174">
        <v>0.00010621003629768898</v>
      </c>
      <c r="BH72" s="174">
        <v>0.023141532908708004</v>
      </c>
      <c r="BI72" s="174">
        <v>0.006296348818468126</v>
      </c>
      <c r="BJ72" s="242">
        <f t="shared" si="6"/>
        <v>0.00022876007817963776</v>
      </c>
      <c r="BK72" s="174">
        <v>0</v>
      </c>
      <c r="BL72" s="174">
        <v>0</v>
      </c>
      <c r="BM72" s="174">
        <v>0.0037473079473235903</v>
      </c>
      <c r="BN72" s="174">
        <v>0</v>
      </c>
      <c r="BO72" s="173">
        <f t="shared" si="7"/>
        <v>0.00018791006421898815</v>
      </c>
      <c r="BP72" s="173">
        <f t="shared" si="8"/>
        <v>0.03370806985319604</v>
      </c>
      <c r="BQ72" s="240">
        <f t="shared" si="9"/>
        <v>0.02561813308842899</v>
      </c>
      <c r="BR72" s="241">
        <f t="shared" si="10"/>
        <v>14.298488000000003</v>
      </c>
      <c r="BS72" s="243">
        <f t="shared" si="5"/>
        <v>0.5546084212583423</v>
      </c>
      <c r="BT72" s="202" t="s">
        <v>30</v>
      </c>
    </row>
    <row r="73" spans="1:72" s="176" customFormat="1" ht="15">
      <c r="A73" s="171">
        <v>91028</v>
      </c>
      <c r="B73" s="171" t="s">
        <v>540</v>
      </c>
      <c r="C73" s="171" t="s">
        <v>541</v>
      </c>
      <c r="D73" s="51">
        <v>9</v>
      </c>
      <c r="E73" s="51">
        <v>0</v>
      </c>
      <c r="F73" s="171" t="s">
        <v>9</v>
      </c>
      <c r="G73" s="171"/>
      <c r="H73" s="172">
        <v>0.005959</v>
      </c>
      <c r="I73" s="111">
        <v>0.01771080271270804</v>
      </c>
      <c r="J73" s="173">
        <v>2.97210986956</v>
      </c>
      <c r="K73" s="171">
        <v>83</v>
      </c>
      <c r="L73" s="171">
        <v>0.5</v>
      </c>
      <c r="M73" s="171">
        <v>0</v>
      </c>
      <c r="N73" s="171">
        <v>0</v>
      </c>
      <c r="O73" s="171">
        <v>0</v>
      </c>
      <c r="P73" s="171">
        <v>59.8</v>
      </c>
      <c r="Q73" s="171">
        <v>2.4</v>
      </c>
      <c r="R73" s="171">
        <v>0</v>
      </c>
      <c r="S73" s="171">
        <v>28.6</v>
      </c>
      <c r="T73" s="171">
        <v>0</v>
      </c>
      <c r="U73" s="171">
        <v>5</v>
      </c>
      <c r="V73" s="171">
        <v>196.7</v>
      </c>
      <c r="W73" s="171">
        <v>1</v>
      </c>
      <c r="X73" s="171">
        <v>0</v>
      </c>
      <c r="Y73" s="171">
        <v>0</v>
      </c>
      <c r="Z73" s="171">
        <v>36.7</v>
      </c>
      <c r="AA73" s="171">
        <v>23.1</v>
      </c>
      <c r="AB73" s="171">
        <v>0</v>
      </c>
      <c r="AC73" s="171">
        <v>2.4</v>
      </c>
      <c r="AD73" s="171">
        <v>5.4</v>
      </c>
      <c r="AE73" s="171">
        <v>91.4</v>
      </c>
      <c r="AF73" s="174">
        <v>287.6</v>
      </c>
      <c r="AG73" s="171">
        <v>283.1</v>
      </c>
      <c r="AH73" s="171">
        <v>287.6</v>
      </c>
      <c r="AI73" s="171">
        <v>90.8</v>
      </c>
      <c r="AJ73" s="172"/>
      <c r="AK73" s="171">
        <v>0.6691076461130305</v>
      </c>
      <c r="AL73" s="171">
        <v>69.43693664018963</v>
      </c>
      <c r="AM73" s="175">
        <v>0.14742297155910947</v>
      </c>
      <c r="AN73" s="171">
        <v>0.01835377072423826</v>
      </c>
      <c r="AO73" s="172"/>
      <c r="AP73" s="171">
        <v>0.5099440000000001</v>
      </c>
      <c r="AQ73" s="171">
        <v>48.1831962</v>
      </c>
      <c r="AR73" s="175">
        <v>0.06845264642489299</v>
      </c>
      <c r="AS73" s="171">
        <v>0.00524046601601916</v>
      </c>
      <c r="AT73" s="171"/>
      <c r="AU73" s="173"/>
      <c r="AV73" s="239">
        <v>0.00040380630184974327</v>
      </c>
      <c r="AW73" s="239">
        <v>0</v>
      </c>
      <c r="AX73" s="239">
        <v>0.04829523370122929</v>
      </c>
      <c r="AY73" s="239">
        <v>0.0019382702488787676</v>
      </c>
      <c r="AZ73" s="239">
        <v>0</v>
      </c>
      <c r="BA73" s="239">
        <v>0.15885739914768898</v>
      </c>
      <c r="BB73" s="239">
        <v>0.029639382555771157</v>
      </c>
      <c r="BC73" s="239">
        <v>0</v>
      </c>
      <c r="BD73" s="173">
        <v>0.0019382702488787676</v>
      </c>
      <c r="BE73" s="171">
        <v>0.24107236220429673</v>
      </c>
      <c r="BF73" s="173"/>
      <c r="BG73" s="174">
        <v>0.00040380630184974327</v>
      </c>
      <c r="BH73" s="174">
        <v>0</v>
      </c>
      <c r="BI73" s="174">
        <v>0.12878728986994478</v>
      </c>
      <c r="BJ73" s="242">
        <f t="shared" si="6"/>
        <v>0.0019382702488787676</v>
      </c>
      <c r="BK73" s="174">
        <v>0</v>
      </c>
      <c r="BL73" s="174">
        <v>0.15885739914768898</v>
      </c>
      <c r="BM73" s="174">
        <v>0.07903835348205643</v>
      </c>
      <c r="BN73" s="174">
        <v>0</v>
      </c>
      <c r="BO73" s="173">
        <f t="shared" si="7"/>
        <v>0.0019382702488787676</v>
      </c>
      <c r="BP73" s="173">
        <f t="shared" si="8"/>
        <v>0.37096338929929745</v>
      </c>
      <c r="BQ73" s="240">
        <f t="shared" si="9"/>
        <v>0.28193217586746605</v>
      </c>
      <c r="BR73" s="241">
        <f t="shared" si="10"/>
        <v>15.918655999999997</v>
      </c>
      <c r="BS73" s="243">
        <f t="shared" si="5"/>
        <v>0.5790600485953039</v>
      </c>
      <c r="BT73" s="202" t="s">
        <v>30</v>
      </c>
    </row>
    <row r="74" spans="1:72" s="176" customFormat="1" ht="15">
      <c r="A74" s="171">
        <v>91036</v>
      </c>
      <c r="B74" s="171" t="s">
        <v>540</v>
      </c>
      <c r="C74" s="171" t="s">
        <v>541</v>
      </c>
      <c r="D74" s="51">
        <v>9</v>
      </c>
      <c r="E74" s="51">
        <v>0</v>
      </c>
      <c r="F74" s="171" t="s">
        <v>9</v>
      </c>
      <c r="G74" s="171"/>
      <c r="H74" s="172">
        <v>0.005959</v>
      </c>
      <c r="I74" s="111">
        <v>0.01771080271270804</v>
      </c>
      <c r="J74" s="173">
        <v>2.97210986956</v>
      </c>
      <c r="K74" s="171">
        <v>83</v>
      </c>
      <c r="L74" s="171">
        <v>0</v>
      </c>
      <c r="M74" s="171">
        <v>0</v>
      </c>
      <c r="N74" s="171">
        <v>0</v>
      </c>
      <c r="O74" s="171">
        <v>0</v>
      </c>
      <c r="P74" s="171">
        <v>69.6</v>
      </c>
      <c r="Q74" s="171">
        <v>1.5</v>
      </c>
      <c r="R74" s="171">
        <v>0</v>
      </c>
      <c r="S74" s="171">
        <v>9.9</v>
      </c>
      <c r="T74" s="171">
        <v>0</v>
      </c>
      <c r="U74" s="171">
        <v>17.9</v>
      </c>
      <c r="V74" s="171">
        <v>100.6</v>
      </c>
      <c r="W74" s="171">
        <v>1</v>
      </c>
      <c r="X74" s="171">
        <v>0</v>
      </c>
      <c r="Y74" s="171">
        <v>0</v>
      </c>
      <c r="Z74" s="171">
        <v>65.7</v>
      </c>
      <c r="AA74" s="171">
        <v>3.9</v>
      </c>
      <c r="AB74" s="171">
        <v>0</v>
      </c>
      <c r="AC74" s="171">
        <v>0</v>
      </c>
      <c r="AD74" s="171">
        <v>0</v>
      </c>
      <c r="AE74" s="171">
        <v>81.1</v>
      </c>
      <c r="AF74" s="174">
        <v>181.7</v>
      </c>
      <c r="AG74" s="171">
        <v>163.8</v>
      </c>
      <c r="AH74" s="171">
        <v>181.7</v>
      </c>
      <c r="AI74" s="171">
        <v>81</v>
      </c>
      <c r="AJ74" s="172"/>
      <c r="AK74" s="171">
        <v>0.4528922898859523</v>
      </c>
      <c r="AL74" s="171">
        <v>26.053910364561666</v>
      </c>
      <c r="AM74" s="175">
        <v>0.05531558666796439</v>
      </c>
      <c r="AN74" s="171">
        <v>0.013878217565003955</v>
      </c>
      <c r="AO74" s="172"/>
      <c r="AP74" s="171">
        <v>0.37263899999999994</v>
      </c>
      <c r="AQ74" s="171">
        <v>20.0254326</v>
      </c>
      <c r="AR74" s="175">
        <v>0.028449624877175034</v>
      </c>
      <c r="AS74" s="171">
        <v>0.004074802625691852</v>
      </c>
      <c r="AT74" s="171"/>
      <c r="AU74" s="173"/>
      <c r="AV74" s="239">
        <v>0</v>
      </c>
      <c r="AW74" s="239">
        <v>0</v>
      </c>
      <c r="AX74" s="239">
        <v>0.05620983721748426</v>
      </c>
      <c r="AY74" s="239">
        <v>0.0012114189055492297</v>
      </c>
      <c r="AZ74" s="239">
        <v>0</v>
      </c>
      <c r="BA74" s="239">
        <v>0.08124582793216834</v>
      </c>
      <c r="BB74" s="239">
        <v>0.05306014806305626</v>
      </c>
      <c r="BC74" s="239">
        <v>0</v>
      </c>
      <c r="BD74" s="173">
        <v>0</v>
      </c>
      <c r="BE74" s="171">
        <v>0.1917272321182581</v>
      </c>
      <c r="BF74" s="173"/>
      <c r="BG74" s="174">
        <v>0</v>
      </c>
      <c r="BH74" s="174">
        <v>0</v>
      </c>
      <c r="BI74" s="174">
        <v>0.1498928992466247</v>
      </c>
      <c r="BJ74" s="242">
        <f aca="true" t="shared" si="11" ref="BJ74:BJ105">AY74</f>
        <v>0.0012114189055492297</v>
      </c>
      <c r="BK74" s="174">
        <v>0</v>
      </c>
      <c r="BL74" s="174">
        <v>0.08124582793216834</v>
      </c>
      <c r="BM74" s="174">
        <v>0.14149372816815006</v>
      </c>
      <c r="BN74" s="174">
        <v>0</v>
      </c>
      <c r="BO74" s="173">
        <f aca="true" t="shared" si="12" ref="BO74:BO105">BD74</f>
        <v>0</v>
      </c>
      <c r="BP74" s="173">
        <f aca="true" t="shared" si="13" ref="BP74:BP105">SUM(BG74:BO74)</f>
        <v>0.3738438742524923</v>
      </c>
      <c r="BQ74" s="240">
        <f aca="true" t="shared" si="14" ref="BQ74:BQ105">BP74*0.76</f>
        <v>0.2841213444318942</v>
      </c>
      <c r="BR74" s="241">
        <f aca="true" t="shared" si="15" ref="BR74:BR105">BQ74/I74</f>
        <v>16.0422624</v>
      </c>
      <c r="BS74" s="243">
        <f t="shared" si="5"/>
        <v>0.6035116759322655</v>
      </c>
      <c r="BT74" s="202" t="s">
        <v>30</v>
      </c>
    </row>
    <row r="75" spans="1:72" s="176" customFormat="1" ht="15">
      <c r="A75" s="171">
        <v>92021</v>
      </c>
      <c r="B75" s="171" t="s">
        <v>42</v>
      </c>
      <c r="C75" s="171" t="s">
        <v>541</v>
      </c>
      <c r="D75" s="51">
        <v>9</v>
      </c>
      <c r="E75" s="51">
        <v>0</v>
      </c>
      <c r="F75" s="171" t="s">
        <v>9</v>
      </c>
      <c r="G75" s="171"/>
      <c r="H75" s="172">
        <v>0.003906</v>
      </c>
      <c r="I75" s="111">
        <v>0.00117440046848124</v>
      </c>
      <c r="J75" s="173">
        <v>0.30066576254</v>
      </c>
      <c r="K75" s="171">
        <v>80</v>
      </c>
      <c r="L75" s="171">
        <v>0</v>
      </c>
      <c r="M75" s="171">
        <v>94.9</v>
      </c>
      <c r="N75" s="171">
        <v>1</v>
      </c>
      <c r="O75" s="171">
        <v>0.00117440046848124</v>
      </c>
      <c r="P75" s="171">
        <v>57.1</v>
      </c>
      <c r="Q75" s="171">
        <v>12.5</v>
      </c>
      <c r="R75" s="171">
        <v>0</v>
      </c>
      <c r="S75" s="171">
        <v>16.2</v>
      </c>
      <c r="T75" s="171">
        <v>0</v>
      </c>
      <c r="U75" s="171">
        <v>40</v>
      </c>
      <c r="V75" s="171">
        <v>0</v>
      </c>
      <c r="W75" s="171">
        <v>0</v>
      </c>
      <c r="X75" s="171">
        <v>0</v>
      </c>
      <c r="Y75" s="171">
        <v>0</v>
      </c>
      <c r="Z75" s="171">
        <v>42.3</v>
      </c>
      <c r="AA75" s="171">
        <v>14.7</v>
      </c>
      <c r="AB75" s="171">
        <v>0</v>
      </c>
      <c r="AC75" s="171">
        <v>11.8</v>
      </c>
      <c r="AD75" s="171">
        <v>0</v>
      </c>
      <c r="AE75" s="171">
        <v>180.8</v>
      </c>
      <c r="AF75" s="174">
        <v>180.8</v>
      </c>
      <c r="AG75" s="171">
        <v>140.8</v>
      </c>
      <c r="AH75" s="171">
        <v>180.8</v>
      </c>
      <c r="AI75" s="171">
        <v>180.7</v>
      </c>
      <c r="AJ75" s="172"/>
      <c r="AK75" s="171">
        <v>0.39230351277479786</v>
      </c>
      <c r="AL75" s="171">
        <v>16.683606123864525</v>
      </c>
      <c r="AM75" s="175">
        <v>0.03542130327331139</v>
      </c>
      <c r="AN75" s="171">
        <v>0.0008372783481460914</v>
      </c>
      <c r="AO75" s="172"/>
      <c r="AP75" s="171">
        <v>0.325679</v>
      </c>
      <c r="AQ75" s="171">
        <v>12.690547200000001</v>
      </c>
      <c r="AR75" s="175">
        <v>0.018029138972312838</v>
      </c>
      <c r="AS75" s="171">
        <v>0.0023911557184144497</v>
      </c>
      <c r="AT75" s="171"/>
      <c r="AU75" s="173"/>
      <c r="AV75" s="239">
        <v>0</v>
      </c>
      <c r="AW75" s="239">
        <v>0.005082147563324458</v>
      </c>
      <c r="AX75" s="239">
        <v>0.0030578569638127135</v>
      </c>
      <c r="AY75" s="239">
        <v>0.0006694082670343068</v>
      </c>
      <c r="AZ75" s="239">
        <v>0</v>
      </c>
      <c r="BA75" s="239">
        <v>0</v>
      </c>
      <c r="BB75" s="239">
        <v>0.002265277575644094</v>
      </c>
      <c r="BC75" s="239">
        <v>0</v>
      </c>
      <c r="BD75" s="173">
        <v>0.0006319214040803857</v>
      </c>
      <c r="BE75" s="171">
        <v>0.011706611773895958</v>
      </c>
      <c r="BF75" s="173"/>
      <c r="BG75" s="174">
        <v>0</v>
      </c>
      <c r="BH75" s="174">
        <v>0.009317270532761506</v>
      </c>
      <c r="BI75" s="174">
        <v>0.008154285236833904</v>
      </c>
      <c r="BJ75" s="242">
        <f t="shared" si="11"/>
        <v>0.0006694082670343068</v>
      </c>
      <c r="BK75" s="174">
        <v>0</v>
      </c>
      <c r="BL75" s="174">
        <v>0</v>
      </c>
      <c r="BM75" s="174">
        <v>0.006040740201717585</v>
      </c>
      <c r="BN75" s="174">
        <v>0</v>
      </c>
      <c r="BO75" s="173">
        <f t="shared" si="12"/>
        <v>0.0006319214040803857</v>
      </c>
      <c r="BP75" s="173">
        <f t="shared" si="13"/>
        <v>0.024813625642427683</v>
      </c>
      <c r="BQ75" s="240">
        <f t="shared" si="14"/>
        <v>0.01885835548824504</v>
      </c>
      <c r="BR75" s="241">
        <f t="shared" si="15"/>
        <v>16.0578576</v>
      </c>
      <c r="BS75" s="243">
        <f t="shared" si="5"/>
        <v>0.6051330593932789</v>
      </c>
      <c r="BT75" s="202" t="s">
        <v>30</v>
      </c>
    </row>
    <row r="76" spans="1:72" s="176" customFormat="1" ht="15">
      <c r="A76" s="171">
        <v>91015</v>
      </c>
      <c r="B76" s="171" t="s">
        <v>540</v>
      </c>
      <c r="C76" s="171" t="s">
        <v>541</v>
      </c>
      <c r="D76" s="51">
        <v>9</v>
      </c>
      <c r="E76" s="51">
        <v>0</v>
      </c>
      <c r="F76" s="171" t="s">
        <v>9</v>
      </c>
      <c r="G76" s="171"/>
      <c r="H76" s="172">
        <v>0.001466</v>
      </c>
      <c r="I76" s="111">
        <v>0.00044077600788364</v>
      </c>
      <c r="J76" s="173">
        <v>0.30066576254</v>
      </c>
      <c r="K76" s="171">
        <v>80</v>
      </c>
      <c r="L76" s="171">
        <v>1.2</v>
      </c>
      <c r="M76" s="171">
        <v>187.8</v>
      </c>
      <c r="N76" s="171">
        <v>1</v>
      </c>
      <c r="O76" s="171">
        <v>0.00044077600788364</v>
      </c>
      <c r="P76" s="171">
        <v>29.9</v>
      </c>
      <c r="Q76" s="171">
        <v>0.7</v>
      </c>
      <c r="R76" s="171">
        <v>0</v>
      </c>
      <c r="S76" s="171">
        <v>57.6</v>
      </c>
      <c r="T76" s="171">
        <v>0</v>
      </c>
      <c r="U76" s="171">
        <v>61.1</v>
      </c>
      <c r="V76" s="171">
        <v>0</v>
      </c>
      <c r="W76" s="171">
        <v>0</v>
      </c>
      <c r="X76" s="171">
        <v>1.2</v>
      </c>
      <c r="Y76" s="171">
        <v>0</v>
      </c>
      <c r="Z76" s="171">
        <v>16</v>
      </c>
      <c r="AA76" s="171">
        <v>13.8</v>
      </c>
      <c r="AB76" s="171">
        <v>0</v>
      </c>
      <c r="AC76" s="171">
        <v>0</v>
      </c>
      <c r="AD76" s="171">
        <v>0.5</v>
      </c>
      <c r="AE76" s="171">
        <v>277.5</v>
      </c>
      <c r="AF76" s="174">
        <v>276.2</v>
      </c>
      <c r="AG76" s="171">
        <v>216.3</v>
      </c>
      <c r="AH76" s="171">
        <v>277.4</v>
      </c>
      <c r="AI76" s="171">
        <v>276</v>
      </c>
      <c r="AJ76" s="172"/>
      <c r="AK76" s="171">
        <v>0.6272305902162453</v>
      </c>
      <c r="AL76" s="171">
        <v>58.17110610837887</v>
      </c>
      <c r="AM76" s="175">
        <v>0.12350425776723979</v>
      </c>
      <c r="AN76" s="171">
        <v>0.00044395590126304754</v>
      </c>
      <c r="AO76" s="172"/>
      <c r="AP76" s="171">
        <v>0.479439</v>
      </c>
      <c r="AQ76" s="171">
        <v>40.0118742</v>
      </c>
      <c r="AR76" s="175">
        <v>0.05684385622824038</v>
      </c>
      <c r="AS76" s="171">
        <v>0.0012375602238369554</v>
      </c>
      <c r="AT76" s="171"/>
      <c r="AU76" s="173"/>
      <c r="AV76" s="239">
        <v>2.4119263151392777E-05</v>
      </c>
      <c r="AW76" s="239">
        <v>0.0037746646831929706</v>
      </c>
      <c r="AX76" s="239">
        <v>0.0006009716401888701</v>
      </c>
      <c r="AY76" s="239">
        <v>1.4069570171645787E-05</v>
      </c>
      <c r="AZ76" s="239">
        <v>0</v>
      </c>
      <c r="BA76" s="239">
        <v>0</v>
      </c>
      <c r="BB76" s="239">
        <v>0.00032159017535190375</v>
      </c>
      <c r="BC76" s="239">
        <v>0</v>
      </c>
      <c r="BD76" s="173">
        <v>0</v>
      </c>
      <c r="BE76" s="171">
        <v>0.004735415332056783</v>
      </c>
      <c r="BF76" s="173"/>
      <c r="BG76" s="174">
        <v>2.4119263151392777E-05</v>
      </c>
      <c r="BH76" s="174">
        <v>0.006920218585853779</v>
      </c>
      <c r="BI76" s="174">
        <v>0.0016025910405036536</v>
      </c>
      <c r="BJ76" s="242">
        <f t="shared" si="11"/>
        <v>1.4069570171645787E-05</v>
      </c>
      <c r="BK76" s="174">
        <v>0</v>
      </c>
      <c r="BL76" s="174">
        <v>0</v>
      </c>
      <c r="BM76" s="174">
        <v>0.00085757380093841</v>
      </c>
      <c r="BN76" s="174">
        <v>0</v>
      </c>
      <c r="BO76" s="173">
        <f t="shared" si="12"/>
        <v>0</v>
      </c>
      <c r="BP76" s="173">
        <f t="shared" si="13"/>
        <v>0.00941857226061888</v>
      </c>
      <c r="BQ76" s="240">
        <f t="shared" si="14"/>
        <v>0.007158114918070349</v>
      </c>
      <c r="BR76" s="241">
        <f t="shared" si="15"/>
        <v>16.2398016</v>
      </c>
      <c r="BS76" s="243">
        <f aca="true" t="shared" si="16" ref="BS76:BS139">BS75+(I76/0.72432)</f>
        <v>0.6057415970670745</v>
      </c>
      <c r="BT76" s="202" t="s">
        <v>30</v>
      </c>
    </row>
    <row r="77" spans="1:72" s="176" customFormat="1" ht="15">
      <c r="A77" s="171">
        <v>81021</v>
      </c>
      <c r="B77" s="171" t="s">
        <v>547</v>
      </c>
      <c r="C77" s="171" t="s">
        <v>532</v>
      </c>
      <c r="D77" s="51">
        <v>9</v>
      </c>
      <c r="E77" s="51">
        <v>0</v>
      </c>
      <c r="F77" s="171" t="s">
        <v>9</v>
      </c>
      <c r="G77" s="171"/>
      <c r="H77" s="172">
        <v>0.006897</v>
      </c>
      <c r="I77" s="111">
        <v>0.00412860942244608</v>
      </c>
      <c r="J77" s="173">
        <v>0.59860945664</v>
      </c>
      <c r="K77" s="171">
        <v>80</v>
      </c>
      <c r="L77" s="171">
        <v>0</v>
      </c>
      <c r="M77" s="171">
        <v>87.1</v>
      </c>
      <c r="N77" s="171">
        <v>1</v>
      </c>
      <c r="O77" s="171">
        <v>0.00412860942244608</v>
      </c>
      <c r="P77" s="171">
        <v>8.9</v>
      </c>
      <c r="Q77" s="171">
        <v>0</v>
      </c>
      <c r="R77" s="171">
        <v>0</v>
      </c>
      <c r="S77" s="171">
        <v>11.1</v>
      </c>
      <c r="T77" s="171">
        <v>0</v>
      </c>
      <c r="U77" s="171">
        <v>23.7</v>
      </c>
      <c r="V77" s="171">
        <v>283.2</v>
      </c>
      <c r="W77" s="171">
        <v>1</v>
      </c>
      <c r="X77" s="171">
        <v>0</v>
      </c>
      <c r="Y77" s="171">
        <v>0</v>
      </c>
      <c r="Z77" s="171">
        <v>0</v>
      </c>
      <c r="AA77" s="171">
        <v>6</v>
      </c>
      <c r="AB77" s="171">
        <v>2.8</v>
      </c>
      <c r="AC77" s="171">
        <v>0</v>
      </c>
      <c r="AD77" s="171">
        <v>0</v>
      </c>
      <c r="AE77" s="171">
        <v>107.2</v>
      </c>
      <c r="AF77" s="174">
        <v>390.5</v>
      </c>
      <c r="AG77" s="171">
        <v>366.8</v>
      </c>
      <c r="AH77" s="171">
        <v>390.5</v>
      </c>
      <c r="AI77" s="171">
        <v>107.1</v>
      </c>
      <c r="AJ77" s="172"/>
      <c r="AK77" s="171">
        <v>0.725124993834276</v>
      </c>
      <c r="AL77" s="171">
        <v>87.35020774160138</v>
      </c>
      <c r="AM77" s="175">
        <v>0.18545500154047748</v>
      </c>
      <c r="AN77" s="171">
        <v>0.004452402111737146</v>
      </c>
      <c r="AO77" s="172"/>
      <c r="AP77" s="171">
        <v>0.5621810000000002</v>
      </c>
      <c r="AQ77" s="171">
        <v>65.0244032</v>
      </c>
      <c r="AR77" s="175">
        <v>0.09237852264435875</v>
      </c>
      <c r="AS77" s="171">
        <v>0.0064576749308302124</v>
      </c>
      <c r="AT77" s="171"/>
      <c r="AU77" s="173"/>
      <c r="AV77" s="239">
        <v>0</v>
      </c>
      <c r="AW77" s="239">
        <v>0.01639784575969444</v>
      </c>
      <c r="AX77" s="239">
        <v>0.0016755548480055173</v>
      </c>
      <c r="AY77" s="239">
        <v>0</v>
      </c>
      <c r="AZ77" s="239">
        <v>0</v>
      </c>
      <c r="BA77" s="239">
        <v>0.05331653179271488</v>
      </c>
      <c r="BB77" s="239">
        <v>0</v>
      </c>
      <c r="BC77" s="239">
        <v>0.0005271408510579154</v>
      </c>
      <c r="BD77" s="173">
        <v>0</v>
      </c>
      <c r="BE77" s="171">
        <v>0.07191707325147274</v>
      </c>
      <c r="BF77" s="173"/>
      <c r="BG77" s="174">
        <v>0</v>
      </c>
      <c r="BH77" s="174">
        <v>0.030062717226106477</v>
      </c>
      <c r="BI77" s="174">
        <v>0.004468146261348046</v>
      </c>
      <c r="BJ77" s="242">
        <f t="shared" si="11"/>
        <v>0</v>
      </c>
      <c r="BK77" s="174">
        <v>0</v>
      </c>
      <c r="BL77" s="174">
        <v>0.05331653179271488</v>
      </c>
      <c r="BM77" s="174">
        <v>0</v>
      </c>
      <c r="BN77" s="174">
        <v>0.0014057089361544412</v>
      </c>
      <c r="BO77" s="173">
        <f t="shared" si="12"/>
        <v>0</v>
      </c>
      <c r="BP77" s="173">
        <f t="shared" si="13"/>
        <v>0.08925310421632385</v>
      </c>
      <c r="BQ77" s="240">
        <f t="shared" si="14"/>
        <v>0.06783235920440613</v>
      </c>
      <c r="BR77" s="241">
        <f t="shared" si="15"/>
        <v>16.429832</v>
      </c>
      <c r="BS77" s="243">
        <f t="shared" si="16"/>
        <v>0.6114415769412269</v>
      </c>
      <c r="BT77" s="202" t="s">
        <v>30</v>
      </c>
    </row>
    <row r="78" spans="1:72" s="176" customFormat="1" ht="15">
      <c r="A78" s="171">
        <v>71038</v>
      </c>
      <c r="B78" s="171" t="s">
        <v>294</v>
      </c>
      <c r="C78" s="171" t="s">
        <v>530</v>
      </c>
      <c r="D78" s="51">
        <v>9</v>
      </c>
      <c r="E78" s="51">
        <v>0</v>
      </c>
      <c r="F78" s="171" t="s">
        <v>147</v>
      </c>
      <c r="G78" s="171"/>
      <c r="H78" s="172">
        <v>0.001337</v>
      </c>
      <c r="I78" s="111">
        <v>0.00040199012451598006</v>
      </c>
      <c r="J78" s="173">
        <v>0.30066576254000005</v>
      </c>
      <c r="K78" s="171">
        <v>80</v>
      </c>
      <c r="L78" s="171">
        <v>0.6</v>
      </c>
      <c r="M78" s="171">
        <v>29.9</v>
      </c>
      <c r="N78" s="171">
        <v>1</v>
      </c>
      <c r="O78" s="171">
        <v>0.00040199012451598006</v>
      </c>
      <c r="P78" s="171">
        <v>60.3</v>
      </c>
      <c r="Q78" s="171">
        <v>70.2</v>
      </c>
      <c r="R78" s="171">
        <v>0</v>
      </c>
      <c r="S78" s="171">
        <v>15.9</v>
      </c>
      <c r="T78" s="171">
        <v>5.5</v>
      </c>
      <c r="U78" s="171">
        <v>25.1</v>
      </c>
      <c r="V78" s="171">
        <v>0</v>
      </c>
      <c r="W78" s="171">
        <v>0</v>
      </c>
      <c r="X78" s="171">
        <v>0.6</v>
      </c>
      <c r="Y78" s="171">
        <v>0</v>
      </c>
      <c r="Z78" s="171">
        <v>45.1</v>
      </c>
      <c r="AA78" s="171">
        <v>15.2</v>
      </c>
      <c r="AB78" s="171">
        <v>0</v>
      </c>
      <c r="AC78" s="171">
        <v>70.2</v>
      </c>
      <c r="AD78" s="171">
        <v>2.8</v>
      </c>
      <c r="AE78" s="171">
        <v>183</v>
      </c>
      <c r="AF78" s="174">
        <v>182.2</v>
      </c>
      <c r="AG78" s="171">
        <v>157.7</v>
      </c>
      <c r="AH78" s="171">
        <v>182.8</v>
      </c>
      <c r="AI78" s="171">
        <v>181.8</v>
      </c>
      <c r="AJ78" s="172"/>
      <c r="AK78" s="171">
        <v>0.4244077760268508</v>
      </c>
      <c r="AL78" s="171">
        <v>21.413416540446722</v>
      </c>
      <c r="AM78" s="175">
        <v>0.045463259907098055</v>
      </c>
      <c r="AN78" s="171">
        <v>0.0003045564153377217</v>
      </c>
      <c r="AO78" s="172"/>
      <c r="AP78" s="171">
        <v>0.34552299999999997</v>
      </c>
      <c r="AQ78" s="171">
        <v>15.644968400000002</v>
      </c>
      <c r="AR78" s="175">
        <v>0.022226410339582746</v>
      </c>
      <c r="AS78" s="171">
        <v>0.0008631079994179852</v>
      </c>
      <c r="AT78" s="171"/>
      <c r="AU78" s="173"/>
      <c r="AV78" s="239">
        <v>1.0998449806757214E-05</v>
      </c>
      <c r="AW78" s="239">
        <v>0.0005480894153700679</v>
      </c>
      <c r="AX78" s="239">
        <v>0.0011053442055790998</v>
      </c>
      <c r="AY78" s="239">
        <v>0.001286818627390594</v>
      </c>
      <c r="AZ78" s="239">
        <v>0</v>
      </c>
      <c r="BA78" s="239">
        <v>0</v>
      </c>
      <c r="BB78" s="239">
        <v>0.0008267168104745838</v>
      </c>
      <c r="BC78" s="239">
        <v>0</v>
      </c>
      <c r="BD78" s="173">
        <v>0.001286818627390594</v>
      </c>
      <c r="BE78" s="171">
        <v>0.005064786136011697</v>
      </c>
      <c r="BF78" s="173"/>
      <c r="BG78" s="174">
        <v>1.0998449806757214E-05</v>
      </c>
      <c r="BH78" s="174">
        <v>0.0010048305948451243</v>
      </c>
      <c r="BI78" s="174">
        <v>0.0029475845482109333</v>
      </c>
      <c r="BJ78" s="242">
        <f t="shared" si="11"/>
        <v>0.001286818627390594</v>
      </c>
      <c r="BK78" s="174">
        <v>0</v>
      </c>
      <c r="BL78" s="174">
        <v>0</v>
      </c>
      <c r="BM78" s="174">
        <v>0.0022045781612655573</v>
      </c>
      <c r="BN78" s="174">
        <v>0</v>
      </c>
      <c r="BO78" s="173">
        <f t="shared" si="12"/>
        <v>0.001286818627390594</v>
      </c>
      <c r="BP78" s="173">
        <f t="shared" si="13"/>
        <v>0.008741629008909561</v>
      </c>
      <c r="BQ78" s="240">
        <f t="shared" si="14"/>
        <v>0.006643638046771267</v>
      </c>
      <c r="BR78" s="241">
        <f t="shared" si="15"/>
        <v>16.526868800000003</v>
      </c>
      <c r="BS78" s="243">
        <f t="shared" si="16"/>
        <v>0.6119965666205344</v>
      </c>
      <c r="BT78" s="202" t="s">
        <v>30</v>
      </c>
    </row>
    <row r="79" spans="1:72" s="176" customFormat="1" ht="15">
      <c r="A79" s="171">
        <v>81014</v>
      </c>
      <c r="B79" s="171" t="s">
        <v>547</v>
      </c>
      <c r="C79" s="171" t="s">
        <v>532</v>
      </c>
      <c r="D79" s="51">
        <v>9</v>
      </c>
      <c r="E79" s="51">
        <v>0</v>
      </c>
      <c r="F79" s="171" t="s">
        <v>9</v>
      </c>
      <c r="G79" s="171"/>
      <c r="H79" s="172">
        <v>0.006897</v>
      </c>
      <c r="I79" s="111">
        <v>0.0020736917642383804</v>
      </c>
      <c r="J79" s="173">
        <v>0.30066576254000005</v>
      </c>
      <c r="K79" s="171">
        <v>80</v>
      </c>
      <c r="L79" s="171">
        <v>0</v>
      </c>
      <c r="M79" s="171">
        <v>102.3</v>
      </c>
      <c r="N79" s="171">
        <v>1</v>
      </c>
      <c r="O79" s="171">
        <v>0.0020736917642383804</v>
      </c>
      <c r="P79" s="171">
        <v>68.4</v>
      </c>
      <c r="Q79" s="171">
        <v>0</v>
      </c>
      <c r="R79" s="171">
        <v>0</v>
      </c>
      <c r="S79" s="171">
        <v>42.4</v>
      </c>
      <c r="T79" s="171">
        <v>0</v>
      </c>
      <c r="U79" s="171">
        <v>47.1</v>
      </c>
      <c r="V79" s="171">
        <v>0</v>
      </c>
      <c r="W79" s="171">
        <v>0</v>
      </c>
      <c r="X79" s="171">
        <v>0</v>
      </c>
      <c r="Y79" s="171">
        <v>0</v>
      </c>
      <c r="Z79" s="171">
        <v>41.5</v>
      </c>
      <c r="AA79" s="171">
        <v>26.9</v>
      </c>
      <c r="AB79" s="171">
        <v>0</v>
      </c>
      <c r="AC79" s="171">
        <v>0</v>
      </c>
      <c r="AD79" s="171">
        <v>1.5</v>
      </c>
      <c r="AE79" s="171">
        <v>213.2</v>
      </c>
      <c r="AF79" s="174">
        <v>213.2</v>
      </c>
      <c r="AG79" s="171">
        <v>166.1</v>
      </c>
      <c r="AH79" s="171">
        <v>213.2</v>
      </c>
      <c r="AI79" s="171">
        <v>213.1</v>
      </c>
      <c r="AJ79" s="172"/>
      <c r="AK79" s="171">
        <v>0.4549659816501907</v>
      </c>
      <c r="AL79" s="171">
        <v>26.39835056660166</v>
      </c>
      <c r="AM79" s="175">
        <v>0.05604687466202267</v>
      </c>
      <c r="AN79" s="171">
        <v>0.001651686801874884</v>
      </c>
      <c r="AO79" s="172"/>
      <c r="AP79" s="171">
        <v>0.37953599999999993</v>
      </c>
      <c r="AQ79" s="171">
        <v>21.1710243</v>
      </c>
      <c r="AR79" s="175">
        <v>0.030077137989046848</v>
      </c>
      <c r="AS79" s="171">
        <v>0.004784091891511658</v>
      </c>
      <c r="AT79" s="171"/>
      <c r="AU79" s="173"/>
      <c r="AV79" s="239">
        <v>0</v>
      </c>
      <c r="AW79" s="239">
        <v>0.009673523237160335</v>
      </c>
      <c r="AX79" s="239">
        <v>0.006467927560330078</v>
      </c>
      <c r="AY79" s="239">
        <v>0</v>
      </c>
      <c r="AZ79" s="239">
        <v>0</v>
      </c>
      <c r="BA79" s="239">
        <v>0</v>
      </c>
      <c r="BB79" s="239">
        <v>0.003924254294644711</v>
      </c>
      <c r="BC79" s="239">
        <v>0</v>
      </c>
      <c r="BD79" s="173">
        <v>0</v>
      </c>
      <c r="BE79" s="171">
        <v>0.020065705092135122</v>
      </c>
      <c r="BF79" s="173"/>
      <c r="BG79" s="174">
        <v>0</v>
      </c>
      <c r="BH79" s="174">
        <v>0.017734792601460613</v>
      </c>
      <c r="BI79" s="174">
        <v>0.017247806827546876</v>
      </c>
      <c r="BJ79" s="242">
        <f t="shared" si="11"/>
        <v>0</v>
      </c>
      <c r="BK79" s="174">
        <v>0</v>
      </c>
      <c r="BL79" s="174">
        <v>0</v>
      </c>
      <c r="BM79" s="174">
        <v>0.010464678119052563</v>
      </c>
      <c r="BN79" s="174">
        <v>0</v>
      </c>
      <c r="BO79" s="173">
        <f t="shared" si="12"/>
        <v>0</v>
      </c>
      <c r="BP79" s="173">
        <f t="shared" si="13"/>
        <v>0.04544727754806005</v>
      </c>
      <c r="BQ79" s="240">
        <f t="shared" si="14"/>
        <v>0.03453993093652564</v>
      </c>
      <c r="BR79" s="241">
        <f t="shared" si="15"/>
        <v>16.6562512</v>
      </c>
      <c r="BS79" s="243">
        <f t="shared" si="16"/>
        <v>0.6148595163723545</v>
      </c>
      <c r="BT79" s="202" t="s">
        <v>30</v>
      </c>
    </row>
    <row r="80" spans="1:72" s="176" customFormat="1" ht="15">
      <c r="A80" s="171">
        <v>83023</v>
      </c>
      <c r="B80" s="171" t="s">
        <v>428</v>
      </c>
      <c r="C80" s="171" t="s">
        <v>532</v>
      </c>
      <c r="D80" s="51">
        <v>9</v>
      </c>
      <c r="E80" s="51">
        <v>0</v>
      </c>
      <c r="F80" s="171" t="s">
        <v>9</v>
      </c>
      <c r="G80" s="171"/>
      <c r="H80" s="172">
        <v>0.005767</v>
      </c>
      <c r="I80" s="111">
        <v>0.00345218073644288</v>
      </c>
      <c r="J80" s="173">
        <v>0.59860945664</v>
      </c>
      <c r="K80" s="171">
        <v>80</v>
      </c>
      <c r="L80" s="171">
        <v>0</v>
      </c>
      <c r="M80" s="171">
        <v>87.1</v>
      </c>
      <c r="N80" s="171">
        <v>1</v>
      </c>
      <c r="O80" s="171">
        <v>0.00345218073644288</v>
      </c>
      <c r="P80" s="171">
        <v>48.7</v>
      </c>
      <c r="Q80" s="171">
        <v>0</v>
      </c>
      <c r="R80" s="171">
        <v>0</v>
      </c>
      <c r="S80" s="171">
        <v>9.1</v>
      </c>
      <c r="T80" s="171">
        <v>0</v>
      </c>
      <c r="U80" s="171">
        <v>32</v>
      </c>
      <c r="V80" s="171">
        <v>88.5</v>
      </c>
      <c r="W80" s="171">
        <v>1</v>
      </c>
      <c r="X80" s="171">
        <v>0</v>
      </c>
      <c r="Y80" s="171">
        <v>0</v>
      </c>
      <c r="Z80" s="171">
        <v>42.7</v>
      </c>
      <c r="AA80" s="171">
        <v>6</v>
      </c>
      <c r="AB80" s="171">
        <v>0</v>
      </c>
      <c r="AC80" s="171">
        <v>0</v>
      </c>
      <c r="AD80" s="171">
        <v>0</v>
      </c>
      <c r="AE80" s="171">
        <v>145</v>
      </c>
      <c r="AF80" s="174">
        <v>233.6</v>
      </c>
      <c r="AG80" s="171">
        <v>201.6</v>
      </c>
      <c r="AH80" s="171">
        <v>233.6</v>
      </c>
      <c r="AI80" s="171">
        <v>144.9</v>
      </c>
      <c r="AJ80" s="172"/>
      <c r="AK80" s="171">
        <v>0.595987738469576</v>
      </c>
      <c r="AL80" s="171">
        <v>51.609941147361</v>
      </c>
      <c r="AM80" s="175">
        <v>0.10957411507596622</v>
      </c>
      <c r="AN80" s="171">
        <v>0.00335155889255145</v>
      </c>
      <c r="AO80" s="172"/>
      <c r="AP80" s="171">
        <v>0.45323199999999997</v>
      </c>
      <c r="AQ80" s="171">
        <v>34.5128306</v>
      </c>
      <c r="AR80" s="175">
        <v>0.04903150426920055</v>
      </c>
      <c r="AS80" s="171">
        <v>0.00463831566925192</v>
      </c>
      <c r="AT80" s="171"/>
      <c r="AU80" s="173"/>
      <c r="AV80" s="239">
        <v>0</v>
      </c>
      <c r="AW80" s="239">
        <v>0.013711233361774372</v>
      </c>
      <c r="AX80" s="239">
        <v>0.007666326805033433</v>
      </c>
      <c r="AY80" s="239">
        <v>0</v>
      </c>
      <c r="AZ80" s="239">
        <v>0</v>
      </c>
      <c r="BA80" s="239">
        <v>0.013931620579988887</v>
      </c>
      <c r="BB80" s="239">
        <v>0.006721810155542661</v>
      </c>
      <c r="BC80" s="239">
        <v>0</v>
      </c>
      <c r="BD80" s="173">
        <v>0</v>
      </c>
      <c r="BE80" s="171">
        <v>0.04203099090233936</v>
      </c>
      <c r="BF80" s="173"/>
      <c r="BG80" s="174">
        <v>0</v>
      </c>
      <c r="BH80" s="174">
        <v>0.025137261163253016</v>
      </c>
      <c r="BI80" s="174">
        <v>0.020443538146755823</v>
      </c>
      <c r="BJ80" s="242">
        <f t="shared" si="11"/>
        <v>0</v>
      </c>
      <c r="BK80" s="174">
        <v>0</v>
      </c>
      <c r="BL80" s="174">
        <v>0.013931620579988887</v>
      </c>
      <c r="BM80" s="174">
        <v>0.017924827081447096</v>
      </c>
      <c r="BN80" s="174">
        <v>0</v>
      </c>
      <c r="BO80" s="173">
        <f t="shared" si="12"/>
        <v>0</v>
      </c>
      <c r="BP80" s="173">
        <f t="shared" si="13"/>
        <v>0.07743724697144483</v>
      </c>
      <c r="BQ80" s="240">
        <f t="shared" si="14"/>
        <v>0.05885230769829807</v>
      </c>
      <c r="BR80" s="241">
        <f t="shared" si="15"/>
        <v>17.047864</v>
      </c>
      <c r="BS80" s="243">
        <f t="shared" si="16"/>
        <v>0.619625615246392</v>
      </c>
      <c r="BT80" s="202" t="s">
        <v>30</v>
      </c>
    </row>
    <row r="81" spans="1:72" s="176" customFormat="1" ht="15">
      <c r="A81" s="171">
        <v>91035</v>
      </c>
      <c r="B81" s="171" t="s">
        <v>540</v>
      </c>
      <c r="C81" s="171" t="s">
        <v>541</v>
      </c>
      <c r="D81" s="51">
        <v>9</v>
      </c>
      <c r="E81" s="51">
        <v>0</v>
      </c>
      <c r="F81" s="171" t="s">
        <v>9</v>
      </c>
      <c r="G81" s="171"/>
      <c r="H81" s="172">
        <v>0.003205</v>
      </c>
      <c r="I81" s="111">
        <v>0.0009636337689406999</v>
      </c>
      <c r="J81" s="173">
        <v>0.30066576254</v>
      </c>
      <c r="K81" s="171">
        <v>80</v>
      </c>
      <c r="L81" s="171">
        <v>9.3</v>
      </c>
      <c r="M81" s="171">
        <v>154.5</v>
      </c>
      <c r="N81" s="171">
        <v>1</v>
      </c>
      <c r="O81" s="171">
        <v>0.0009636337689406999</v>
      </c>
      <c r="P81" s="171">
        <v>42.3</v>
      </c>
      <c r="Q81" s="171">
        <v>0</v>
      </c>
      <c r="R81" s="171">
        <v>0</v>
      </c>
      <c r="S81" s="171">
        <v>25.5</v>
      </c>
      <c r="T81" s="171">
        <v>0</v>
      </c>
      <c r="U81" s="171">
        <v>49.2</v>
      </c>
      <c r="V81" s="171">
        <v>0</v>
      </c>
      <c r="W81" s="171">
        <v>0</v>
      </c>
      <c r="X81" s="171">
        <v>1.7</v>
      </c>
      <c r="Y81" s="171">
        <v>0</v>
      </c>
      <c r="Z81" s="171">
        <v>36.1</v>
      </c>
      <c r="AA81" s="171">
        <v>6.2</v>
      </c>
      <c r="AB81" s="171">
        <v>0</v>
      </c>
      <c r="AC81" s="171">
        <v>0</v>
      </c>
      <c r="AD81" s="171">
        <v>4</v>
      </c>
      <c r="AE81" s="171">
        <v>231.7</v>
      </c>
      <c r="AF81" s="174">
        <v>222.4</v>
      </c>
      <c r="AG81" s="171">
        <v>182.5</v>
      </c>
      <c r="AH81" s="171">
        <v>231.7</v>
      </c>
      <c r="AI81" s="171">
        <v>222.3</v>
      </c>
      <c r="AJ81" s="172"/>
      <c r="AK81" s="171">
        <v>0.5494018452181129</v>
      </c>
      <c r="AL81" s="171">
        <v>42.780542862406975</v>
      </c>
      <c r="AM81" s="175">
        <v>0.09082824011043042</v>
      </c>
      <c r="AN81" s="171">
        <v>0.000883225233093793</v>
      </c>
      <c r="AO81" s="172"/>
      <c r="AP81" s="171">
        <v>0.42322899999999997</v>
      </c>
      <c r="AQ81" s="171">
        <v>28.744260399999995</v>
      </c>
      <c r="AR81" s="175">
        <v>0.04083624269629197</v>
      </c>
      <c r="AS81" s="171">
        <v>0.002443528809364462</v>
      </c>
      <c r="AT81" s="171"/>
      <c r="AU81" s="173"/>
      <c r="AV81" s="239">
        <v>0.000408657808732372</v>
      </c>
      <c r="AW81" s="239">
        <v>0.006788992628941019</v>
      </c>
      <c r="AX81" s="239">
        <v>0.0018587339042343371</v>
      </c>
      <c r="AY81" s="239">
        <v>0</v>
      </c>
      <c r="AZ81" s="239">
        <v>0</v>
      </c>
      <c r="BA81" s="239">
        <v>0</v>
      </c>
      <c r="BB81" s="239">
        <v>0.0015862953650794224</v>
      </c>
      <c r="BC81" s="239">
        <v>0</v>
      </c>
      <c r="BD81" s="173">
        <v>0</v>
      </c>
      <c r="BE81" s="171">
        <v>0.010642679706987151</v>
      </c>
      <c r="BF81" s="173"/>
      <c r="BG81" s="174">
        <v>0.000408657808732372</v>
      </c>
      <c r="BH81" s="174">
        <v>0.01244648648639187</v>
      </c>
      <c r="BI81" s="174">
        <v>0.004956623744624899</v>
      </c>
      <c r="BJ81" s="242">
        <f t="shared" si="11"/>
        <v>0</v>
      </c>
      <c r="BK81" s="174">
        <v>0</v>
      </c>
      <c r="BL81" s="174">
        <v>0</v>
      </c>
      <c r="BM81" s="174">
        <v>0.004230120973545127</v>
      </c>
      <c r="BN81" s="174">
        <v>0</v>
      </c>
      <c r="BO81" s="173">
        <f t="shared" si="12"/>
        <v>0</v>
      </c>
      <c r="BP81" s="173">
        <f t="shared" si="13"/>
        <v>0.022041889013294267</v>
      </c>
      <c r="BQ81" s="240">
        <f t="shared" si="14"/>
        <v>0.016751835650103644</v>
      </c>
      <c r="BR81" s="241">
        <f t="shared" si="15"/>
        <v>17.384027200000002</v>
      </c>
      <c r="BS81" s="243">
        <f t="shared" si="16"/>
        <v>0.6209560130939465</v>
      </c>
      <c r="BT81" s="202" t="s">
        <v>30</v>
      </c>
    </row>
    <row r="82" spans="1:72" s="176" customFormat="1" ht="15">
      <c r="A82" s="171">
        <v>82011</v>
      </c>
      <c r="B82" s="171" t="s">
        <v>533</v>
      </c>
      <c r="C82" s="171" t="s">
        <v>532</v>
      </c>
      <c r="D82" s="51">
        <v>9</v>
      </c>
      <c r="E82" s="51">
        <v>0</v>
      </c>
      <c r="F82" s="171" t="s">
        <v>9</v>
      </c>
      <c r="G82" s="171"/>
      <c r="H82" s="172">
        <v>0.006193</v>
      </c>
      <c r="I82" s="111">
        <v>0.00370718836497152</v>
      </c>
      <c r="J82" s="173">
        <v>0.5986094566400001</v>
      </c>
      <c r="K82" s="171">
        <v>80</v>
      </c>
      <c r="L82" s="171">
        <v>0</v>
      </c>
      <c r="M82" s="171">
        <v>113.6</v>
      </c>
      <c r="N82" s="171">
        <v>1</v>
      </c>
      <c r="O82" s="171">
        <v>0.00370718836497152</v>
      </c>
      <c r="P82" s="171">
        <v>44.6</v>
      </c>
      <c r="Q82" s="171">
        <v>21.4</v>
      </c>
      <c r="R82" s="171">
        <v>0</v>
      </c>
      <c r="S82" s="171">
        <v>21.5</v>
      </c>
      <c r="T82" s="171">
        <v>0</v>
      </c>
      <c r="U82" s="171">
        <v>44.5</v>
      </c>
      <c r="V82" s="171">
        <v>51.3</v>
      </c>
      <c r="W82" s="171">
        <v>1</v>
      </c>
      <c r="X82" s="171">
        <v>0</v>
      </c>
      <c r="Y82" s="171">
        <v>0</v>
      </c>
      <c r="Z82" s="171">
        <v>34.7</v>
      </c>
      <c r="AA82" s="171">
        <v>9.8</v>
      </c>
      <c r="AB82" s="171">
        <v>0</v>
      </c>
      <c r="AC82" s="171">
        <v>10.2</v>
      </c>
      <c r="AD82" s="171">
        <v>0</v>
      </c>
      <c r="AE82" s="171">
        <v>201.3</v>
      </c>
      <c r="AF82" s="174">
        <v>252.6</v>
      </c>
      <c r="AG82" s="171">
        <v>208.1</v>
      </c>
      <c r="AH82" s="171">
        <v>252.6</v>
      </c>
      <c r="AI82" s="171">
        <v>201.1</v>
      </c>
      <c r="AJ82" s="172"/>
      <c r="AK82" s="171">
        <v>0.6017686185987858</v>
      </c>
      <c r="AL82" s="171">
        <v>52.81211282554388</v>
      </c>
      <c r="AM82" s="175">
        <v>0.11212647020131233</v>
      </c>
      <c r="AN82" s="171">
        <v>0.0036227201646772886</v>
      </c>
      <c r="AO82" s="172"/>
      <c r="AP82" s="171">
        <v>0.46632199999999996</v>
      </c>
      <c r="AQ82" s="171">
        <v>37.2341008</v>
      </c>
      <c r="AR82" s="175">
        <v>0.05289754391617602</v>
      </c>
      <c r="AS82" s="171">
        <v>0.0050936609106020025</v>
      </c>
      <c r="AT82" s="171"/>
      <c r="AU82" s="173"/>
      <c r="AV82" s="239">
        <v>0</v>
      </c>
      <c r="AW82" s="239">
        <v>0.019203828880690867</v>
      </c>
      <c r="AX82" s="239">
        <v>0.007539531409144479</v>
      </c>
      <c r="AY82" s="239">
        <v>0.003617622694073808</v>
      </c>
      <c r="AZ82" s="239">
        <v>0</v>
      </c>
      <c r="BA82" s="239">
        <v>0.008672151598410578</v>
      </c>
      <c r="BB82" s="239">
        <v>0.0058659582936617365</v>
      </c>
      <c r="BC82" s="239">
        <v>0</v>
      </c>
      <c r="BD82" s="173">
        <v>0.0017242874523155532</v>
      </c>
      <c r="BE82" s="171">
        <v>0.04662338032829702</v>
      </c>
      <c r="BF82" s="173"/>
      <c r="BG82" s="174">
        <v>0</v>
      </c>
      <c r="BH82" s="174">
        <v>0.035207019614599926</v>
      </c>
      <c r="BI82" s="174">
        <v>0.020105417091051944</v>
      </c>
      <c r="BJ82" s="242">
        <f t="shared" si="11"/>
        <v>0.003617622694073808</v>
      </c>
      <c r="BK82" s="174">
        <v>0</v>
      </c>
      <c r="BL82" s="174">
        <v>0.008672151598410578</v>
      </c>
      <c r="BM82" s="174">
        <v>0.01564255544976463</v>
      </c>
      <c r="BN82" s="174">
        <v>0</v>
      </c>
      <c r="BO82" s="173">
        <f t="shared" si="12"/>
        <v>0.0017242874523155532</v>
      </c>
      <c r="BP82" s="173">
        <f t="shared" si="13"/>
        <v>0.08496905390021643</v>
      </c>
      <c r="BQ82" s="240">
        <f t="shared" si="14"/>
        <v>0.06457648096416449</v>
      </c>
      <c r="BR82" s="241">
        <f t="shared" si="15"/>
        <v>17.4192608</v>
      </c>
      <c r="BS82" s="243">
        <f t="shared" si="16"/>
        <v>0.6260741768405937</v>
      </c>
      <c r="BT82" s="202" t="s">
        <v>30</v>
      </c>
    </row>
    <row r="83" spans="1:72" s="176" customFormat="1" ht="15">
      <c r="A83" s="171">
        <v>92018</v>
      </c>
      <c r="B83" s="171" t="s">
        <v>42</v>
      </c>
      <c r="C83" s="171" t="s">
        <v>541</v>
      </c>
      <c r="D83" s="51">
        <v>9</v>
      </c>
      <c r="E83" s="51">
        <v>0</v>
      </c>
      <c r="F83" s="171" t="s">
        <v>147</v>
      </c>
      <c r="G83" s="171"/>
      <c r="H83" s="172">
        <v>0.003748</v>
      </c>
      <c r="I83" s="111">
        <v>0.01113946779111088</v>
      </c>
      <c r="J83" s="173">
        <v>2.97210986956</v>
      </c>
      <c r="K83" s="171">
        <v>83</v>
      </c>
      <c r="L83" s="171">
        <v>0.7</v>
      </c>
      <c r="M83" s="171">
        <v>0</v>
      </c>
      <c r="N83" s="171">
        <v>0</v>
      </c>
      <c r="O83" s="171">
        <v>0</v>
      </c>
      <c r="P83" s="171">
        <v>101.2</v>
      </c>
      <c r="Q83" s="171">
        <v>1.4</v>
      </c>
      <c r="R83" s="171">
        <v>0</v>
      </c>
      <c r="S83" s="171">
        <v>35.2</v>
      </c>
      <c r="T83" s="171">
        <v>5.5</v>
      </c>
      <c r="U83" s="171">
        <v>31.7</v>
      </c>
      <c r="V83" s="171">
        <v>40.5</v>
      </c>
      <c r="W83" s="171">
        <v>1</v>
      </c>
      <c r="X83" s="171">
        <v>0</v>
      </c>
      <c r="Y83" s="171">
        <v>0</v>
      </c>
      <c r="Z83" s="171">
        <v>78.3</v>
      </c>
      <c r="AA83" s="171">
        <v>22.9</v>
      </c>
      <c r="AB83" s="171">
        <v>0</v>
      </c>
      <c r="AC83" s="171">
        <v>1</v>
      </c>
      <c r="AD83" s="171">
        <v>10.3</v>
      </c>
      <c r="AE83" s="171">
        <v>144.3</v>
      </c>
      <c r="AF83" s="174">
        <v>184</v>
      </c>
      <c r="AG83" s="171">
        <v>153</v>
      </c>
      <c r="AH83" s="171">
        <v>184.7</v>
      </c>
      <c r="AI83" s="171">
        <v>143.3</v>
      </c>
      <c r="AJ83" s="172"/>
      <c r="AK83" s="171">
        <v>0.42360379577781887</v>
      </c>
      <c r="AL83" s="171">
        <v>21.28682985023664</v>
      </c>
      <c r="AM83" s="175">
        <v>0.04519450113210623</v>
      </c>
      <c r="AN83" s="171">
        <v>0.008346776897383723</v>
      </c>
      <c r="AO83" s="172"/>
      <c r="AP83" s="171">
        <v>0.342849</v>
      </c>
      <c r="AQ83" s="171">
        <v>15.223947100000002</v>
      </c>
      <c r="AR83" s="175">
        <v>0.02162827604258381</v>
      </c>
      <c r="AS83" s="171">
        <v>0.002396876453553383</v>
      </c>
      <c r="AT83" s="171"/>
      <c r="AU83" s="173"/>
      <c r="AV83" s="239">
        <v>0.00035557181189225926</v>
      </c>
      <c r="AW83" s="239">
        <v>0</v>
      </c>
      <c r="AX83" s="239">
        <v>0.0514055248049952</v>
      </c>
      <c r="AY83" s="239">
        <v>0.0007111436237845185</v>
      </c>
      <c r="AZ83" s="239">
        <v>0</v>
      </c>
      <c r="BA83" s="239">
        <v>0.020572369116623572</v>
      </c>
      <c r="BB83" s="239">
        <v>0.039773246958805575</v>
      </c>
      <c r="BC83" s="239">
        <v>0</v>
      </c>
      <c r="BD83" s="173">
        <v>0.0005079597312746561</v>
      </c>
      <c r="BE83" s="171">
        <v>0.11332581604737578</v>
      </c>
      <c r="BF83" s="173"/>
      <c r="BG83" s="174">
        <v>0.00035557181189225926</v>
      </c>
      <c r="BH83" s="174">
        <v>0</v>
      </c>
      <c r="BI83" s="174">
        <v>0.1370813994799872</v>
      </c>
      <c r="BJ83" s="242">
        <f t="shared" si="11"/>
        <v>0.0007111436237845185</v>
      </c>
      <c r="BK83" s="174">
        <v>0</v>
      </c>
      <c r="BL83" s="174">
        <v>0.020572369116623572</v>
      </c>
      <c r="BM83" s="174">
        <v>0.1060619918901482</v>
      </c>
      <c r="BN83" s="174">
        <v>0</v>
      </c>
      <c r="BO83" s="173">
        <f t="shared" si="12"/>
        <v>0.0005079597312746561</v>
      </c>
      <c r="BP83" s="173">
        <f t="shared" si="13"/>
        <v>0.2652904356537104</v>
      </c>
      <c r="BQ83" s="240">
        <f t="shared" si="14"/>
        <v>0.2016207310968199</v>
      </c>
      <c r="BR83" s="241">
        <f t="shared" si="15"/>
        <v>18.0996736</v>
      </c>
      <c r="BS83" s="243">
        <f t="shared" si="16"/>
        <v>0.6414533846370247</v>
      </c>
      <c r="BT83" s="202" t="s">
        <v>30</v>
      </c>
    </row>
    <row r="84" spans="1:72" s="176" customFormat="1" ht="15">
      <c r="A84" s="171">
        <v>83026</v>
      </c>
      <c r="B84" s="171" t="s">
        <v>428</v>
      </c>
      <c r="C84" s="171" t="s">
        <v>532</v>
      </c>
      <c r="D84" s="51">
        <v>9</v>
      </c>
      <c r="E84" s="51">
        <v>0</v>
      </c>
      <c r="F84" s="171" t="s">
        <v>9</v>
      </c>
      <c r="G84" s="171"/>
      <c r="H84" s="172">
        <v>0.005767</v>
      </c>
      <c r="I84" s="111">
        <v>0.00345218073644288</v>
      </c>
      <c r="J84" s="173">
        <v>0.59860945664</v>
      </c>
      <c r="K84" s="171">
        <v>80</v>
      </c>
      <c r="L84" s="171">
        <v>2.2</v>
      </c>
      <c r="M84" s="171">
        <v>30.3</v>
      </c>
      <c r="N84" s="171">
        <v>1</v>
      </c>
      <c r="O84" s="171">
        <v>0.00345218073644288</v>
      </c>
      <c r="P84" s="171">
        <v>23.9</v>
      </c>
      <c r="Q84" s="171">
        <v>7.2</v>
      </c>
      <c r="R84" s="171">
        <v>0</v>
      </c>
      <c r="S84" s="171">
        <v>15.8</v>
      </c>
      <c r="T84" s="171">
        <v>0</v>
      </c>
      <c r="U84" s="171">
        <v>17.1</v>
      </c>
      <c r="V84" s="171">
        <v>343</v>
      </c>
      <c r="W84" s="171">
        <v>1</v>
      </c>
      <c r="X84" s="171">
        <v>2.2</v>
      </c>
      <c r="Y84" s="171">
        <v>0</v>
      </c>
      <c r="Z84" s="171">
        <v>18.9</v>
      </c>
      <c r="AA84" s="171">
        <v>5</v>
      </c>
      <c r="AB84" s="171">
        <v>0</v>
      </c>
      <c r="AC84" s="171">
        <v>7.2</v>
      </c>
      <c r="AD84" s="171">
        <v>0</v>
      </c>
      <c r="AE84" s="171">
        <v>79.5</v>
      </c>
      <c r="AF84" s="174">
        <v>420.3</v>
      </c>
      <c r="AG84" s="171">
        <v>405.4</v>
      </c>
      <c r="AH84" s="171">
        <v>422.5</v>
      </c>
      <c r="AI84" s="171">
        <v>77.2</v>
      </c>
      <c r="AJ84" s="172"/>
      <c r="AK84" s="171">
        <v>0.7661144995439009</v>
      </c>
      <c r="AL84" s="171">
        <v>103.34526014419774</v>
      </c>
      <c r="AM84" s="175">
        <v>0.21941442241259024</v>
      </c>
      <c r="AN84" s="171">
        <v>0.0037729549894902027</v>
      </c>
      <c r="AO84" s="172"/>
      <c r="AP84" s="171">
        <v>0.6063609999999999</v>
      </c>
      <c r="AQ84" s="171">
        <v>82.1090036</v>
      </c>
      <c r="AR84" s="175">
        <v>0.11665018170237254</v>
      </c>
      <c r="AS84" s="171">
        <v>0.005634221118489872</v>
      </c>
      <c r="AT84" s="171"/>
      <c r="AU84" s="173"/>
      <c r="AV84" s="239">
        <v>0.00034632277147994973</v>
      </c>
      <c r="AW84" s="239">
        <v>0.004769809079928399</v>
      </c>
      <c r="AX84" s="239">
        <v>0.0037623246538049083</v>
      </c>
      <c r="AY84" s="239">
        <v>0.0011334199793889264</v>
      </c>
      <c r="AZ84" s="239">
        <v>0</v>
      </c>
      <c r="BA84" s="239">
        <v>0.0539948684625558</v>
      </c>
      <c r="BB84" s="239">
        <v>0.0029752274458959317</v>
      </c>
      <c r="BC84" s="239">
        <v>0</v>
      </c>
      <c r="BD84" s="173">
        <v>0.0011334199793889264</v>
      </c>
      <c r="BE84" s="171">
        <v>0.06811539237244284</v>
      </c>
      <c r="BF84" s="173"/>
      <c r="BG84" s="174">
        <v>0.00034632277147994973</v>
      </c>
      <c r="BH84" s="174">
        <v>0.008744649979868731</v>
      </c>
      <c r="BI84" s="174">
        <v>0.010032865743479755</v>
      </c>
      <c r="BJ84" s="242">
        <f t="shared" si="11"/>
        <v>0.0011334199793889264</v>
      </c>
      <c r="BK84" s="174">
        <v>0</v>
      </c>
      <c r="BL84" s="174">
        <v>0.0539948684625558</v>
      </c>
      <c r="BM84" s="174">
        <v>0.007933939855722485</v>
      </c>
      <c r="BN84" s="174">
        <v>0</v>
      </c>
      <c r="BO84" s="173">
        <f t="shared" si="12"/>
        <v>0.0011334199793889264</v>
      </c>
      <c r="BP84" s="173">
        <f t="shared" si="13"/>
        <v>0.08331948677188457</v>
      </c>
      <c r="BQ84" s="240">
        <f t="shared" si="14"/>
        <v>0.06332280994663227</v>
      </c>
      <c r="BR84" s="241">
        <f t="shared" si="15"/>
        <v>18.342843199999997</v>
      </c>
      <c r="BS84" s="243">
        <f t="shared" si="16"/>
        <v>0.6462194835110623</v>
      </c>
      <c r="BT84" s="202" t="s">
        <v>30</v>
      </c>
    </row>
    <row r="85" spans="1:72" s="176" customFormat="1" ht="15">
      <c r="A85" s="171">
        <v>72027</v>
      </c>
      <c r="B85" s="171" t="s">
        <v>531</v>
      </c>
      <c r="C85" s="171" t="s">
        <v>530</v>
      </c>
      <c r="D85" s="51">
        <v>9</v>
      </c>
      <c r="E85" s="51">
        <v>0</v>
      </c>
      <c r="F85" s="171" t="s">
        <v>147</v>
      </c>
      <c r="G85" s="171"/>
      <c r="H85" s="172">
        <v>0.008568</v>
      </c>
      <c r="I85" s="111">
        <v>0.00512888582449152</v>
      </c>
      <c r="J85" s="173">
        <v>0.5986094566400001</v>
      </c>
      <c r="K85" s="171">
        <v>80</v>
      </c>
      <c r="L85" s="171">
        <v>29.1</v>
      </c>
      <c r="M85" s="171">
        <v>63.7</v>
      </c>
      <c r="N85" s="171">
        <v>1</v>
      </c>
      <c r="O85" s="171">
        <v>0.00512888582449152</v>
      </c>
      <c r="P85" s="171">
        <v>43.3</v>
      </c>
      <c r="Q85" s="171">
        <v>1.2</v>
      </c>
      <c r="R85" s="171">
        <v>0</v>
      </c>
      <c r="S85" s="171">
        <v>19.4</v>
      </c>
      <c r="T85" s="171">
        <v>0.1</v>
      </c>
      <c r="U85" s="171">
        <v>54.3</v>
      </c>
      <c r="V85" s="171">
        <v>201.5</v>
      </c>
      <c r="W85" s="171">
        <v>1</v>
      </c>
      <c r="X85" s="171">
        <v>16.9</v>
      </c>
      <c r="Y85" s="171">
        <v>0</v>
      </c>
      <c r="Z85" s="171">
        <v>27.4</v>
      </c>
      <c r="AA85" s="171">
        <v>15.7</v>
      </c>
      <c r="AB85" s="171">
        <v>0</v>
      </c>
      <c r="AC85" s="171">
        <v>1.2</v>
      </c>
      <c r="AD85" s="171">
        <v>1.8</v>
      </c>
      <c r="AE85" s="171">
        <v>157.2</v>
      </c>
      <c r="AF85" s="174">
        <v>329.6</v>
      </c>
      <c r="AG85" s="171">
        <v>304.4</v>
      </c>
      <c r="AH85" s="171">
        <v>358.7</v>
      </c>
      <c r="AI85" s="171">
        <v>127.7</v>
      </c>
      <c r="AJ85" s="172"/>
      <c r="AK85" s="171">
        <v>0.695561553603725</v>
      </c>
      <c r="AL85" s="171">
        <v>77.10730891435595</v>
      </c>
      <c r="AM85" s="175">
        <v>0.16370809484272666</v>
      </c>
      <c r="AN85" s="171">
        <v>0.005446326502759029</v>
      </c>
      <c r="AO85" s="172"/>
      <c r="AP85" s="171">
        <v>0.5325760000000002</v>
      </c>
      <c r="AQ85" s="171">
        <v>54.84788999999999</v>
      </c>
      <c r="AR85" s="175">
        <v>0.07792100809869944</v>
      </c>
      <c r="AS85" s="171">
        <v>0.007749303988959769</v>
      </c>
      <c r="AT85" s="171"/>
      <c r="AU85" s="173"/>
      <c r="AV85" s="239">
        <v>0.0068058263336672675</v>
      </c>
      <c r="AW85" s="239">
        <v>0.014897977232117008</v>
      </c>
      <c r="AX85" s="239">
        <v>0.010126882482742015</v>
      </c>
      <c r="AY85" s="239">
        <v>0.000280652632316176</v>
      </c>
      <c r="AZ85" s="239">
        <v>0</v>
      </c>
      <c r="BA85" s="239">
        <v>0.04712625450975788</v>
      </c>
      <c r="BB85" s="239">
        <v>0.006408235104552684</v>
      </c>
      <c r="BC85" s="239">
        <v>0</v>
      </c>
      <c r="BD85" s="173">
        <v>0.000280652632316176</v>
      </c>
      <c r="BE85" s="171">
        <v>0.08592648092746921</v>
      </c>
      <c r="BF85" s="173"/>
      <c r="BG85" s="174">
        <v>0.0068058263336672675</v>
      </c>
      <c r="BH85" s="174">
        <v>0.027312958258881182</v>
      </c>
      <c r="BI85" s="174">
        <v>0.02700501995397871</v>
      </c>
      <c r="BJ85" s="242">
        <f t="shared" si="11"/>
        <v>0.000280652632316176</v>
      </c>
      <c r="BK85" s="174">
        <v>0</v>
      </c>
      <c r="BL85" s="174">
        <v>0.04712625450975788</v>
      </c>
      <c r="BM85" s="174">
        <v>0.017088626945473827</v>
      </c>
      <c r="BN85" s="174">
        <v>0</v>
      </c>
      <c r="BO85" s="173">
        <f t="shared" si="12"/>
        <v>0.000280652632316176</v>
      </c>
      <c r="BP85" s="173">
        <f t="shared" si="13"/>
        <v>0.1258999912663912</v>
      </c>
      <c r="BQ85" s="240">
        <f t="shared" si="14"/>
        <v>0.09568399336245731</v>
      </c>
      <c r="BR85" s="241">
        <f t="shared" si="15"/>
        <v>18.6559024</v>
      </c>
      <c r="BS85" s="243">
        <f t="shared" si="16"/>
        <v>0.6533004502446766</v>
      </c>
      <c r="BT85" s="202" t="s">
        <v>30</v>
      </c>
    </row>
    <row r="86" spans="1:72" s="176" customFormat="1" ht="15">
      <c r="A86" s="171">
        <v>91031</v>
      </c>
      <c r="B86" s="171" t="s">
        <v>540</v>
      </c>
      <c r="C86" s="171" t="s">
        <v>541</v>
      </c>
      <c r="D86" s="51">
        <v>9</v>
      </c>
      <c r="E86" s="51">
        <v>0</v>
      </c>
      <c r="F86" s="171" t="s">
        <v>9</v>
      </c>
      <c r="G86" s="171"/>
      <c r="H86" s="172">
        <v>0.001466</v>
      </c>
      <c r="I86" s="111">
        <v>0.0008775614634342401</v>
      </c>
      <c r="J86" s="173">
        <v>0.5986094566400001</v>
      </c>
      <c r="K86" s="171">
        <v>80</v>
      </c>
      <c r="L86" s="171">
        <v>0</v>
      </c>
      <c r="M86" s="171">
        <v>8.4</v>
      </c>
      <c r="N86" s="171">
        <v>1</v>
      </c>
      <c r="O86" s="171">
        <v>0.0008775614634342401</v>
      </c>
      <c r="P86" s="171">
        <v>46.1</v>
      </c>
      <c r="Q86" s="171">
        <v>0.5</v>
      </c>
      <c r="R86" s="171">
        <v>0</v>
      </c>
      <c r="S86" s="171">
        <v>9.8</v>
      </c>
      <c r="T86" s="171">
        <v>0</v>
      </c>
      <c r="U86" s="171">
        <v>38.4</v>
      </c>
      <c r="V86" s="171">
        <v>296.1</v>
      </c>
      <c r="W86" s="171">
        <v>1</v>
      </c>
      <c r="X86" s="171">
        <v>0</v>
      </c>
      <c r="Y86" s="171">
        <v>0</v>
      </c>
      <c r="Z86" s="171">
        <v>40.6</v>
      </c>
      <c r="AA86" s="171">
        <v>5.5</v>
      </c>
      <c r="AB86" s="171">
        <v>0</v>
      </c>
      <c r="AC86" s="171">
        <v>0</v>
      </c>
      <c r="AD86" s="171">
        <v>0</v>
      </c>
      <c r="AE86" s="171">
        <v>65</v>
      </c>
      <c r="AF86" s="174">
        <v>361.2</v>
      </c>
      <c r="AG86" s="171">
        <v>322.8</v>
      </c>
      <c r="AH86" s="171">
        <v>361.2</v>
      </c>
      <c r="AI86" s="171">
        <v>64.8</v>
      </c>
      <c r="AJ86" s="172"/>
      <c r="AK86" s="171">
        <v>0.6973298459386394</v>
      </c>
      <c r="AL86" s="171">
        <v>77.66208052437972</v>
      </c>
      <c r="AM86" s="175">
        <v>0.164885941724281</v>
      </c>
      <c r="AN86" s="171">
        <v>0.0009342621819444188</v>
      </c>
      <c r="AO86" s="172"/>
      <c r="AP86" s="171">
        <v>0.5355300000000002</v>
      </c>
      <c r="AQ86" s="171">
        <v>55.77465719999999</v>
      </c>
      <c r="AR86" s="175">
        <v>0.07923764278595558</v>
      </c>
      <c r="AS86" s="171">
        <v>0.0013366856249337894</v>
      </c>
      <c r="AT86" s="171"/>
      <c r="AU86" s="173"/>
      <c r="AV86" s="239">
        <v>0</v>
      </c>
      <c r="AW86" s="239">
        <v>0.0003361411429538513</v>
      </c>
      <c r="AX86" s="239">
        <v>0.0018447746059729222</v>
      </c>
      <c r="AY86" s="239">
        <v>2.0008401366300674E-05</v>
      </c>
      <c r="AZ86" s="239">
        <v>0</v>
      </c>
      <c r="BA86" s="239">
        <v>0.011848975289123261</v>
      </c>
      <c r="BB86" s="239">
        <v>0.0016246821909436148</v>
      </c>
      <c r="BC86" s="239">
        <v>0</v>
      </c>
      <c r="BD86" s="173">
        <v>0</v>
      </c>
      <c r="BE86" s="171">
        <v>0.015674581630359948</v>
      </c>
      <c r="BF86" s="173"/>
      <c r="BG86" s="174">
        <v>0</v>
      </c>
      <c r="BH86" s="174">
        <v>0.0006162587620820608</v>
      </c>
      <c r="BI86" s="174">
        <v>0.0049193989492611265</v>
      </c>
      <c r="BJ86" s="242">
        <f t="shared" si="11"/>
        <v>2.0008401366300674E-05</v>
      </c>
      <c r="BK86" s="174">
        <v>0</v>
      </c>
      <c r="BL86" s="174">
        <v>0.011848975289123261</v>
      </c>
      <c r="BM86" s="174">
        <v>0.004332485842516306</v>
      </c>
      <c r="BN86" s="174">
        <v>0</v>
      </c>
      <c r="BO86" s="173">
        <f t="shared" si="12"/>
        <v>0</v>
      </c>
      <c r="BP86" s="173">
        <f t="shared" si="13"/>
        <v>0.021737127244349057</v>
      </c>
      <c r="BQ86" s="240">
        <f t="shared" si="14"/>
        <v>0.016520216705705283</v>
      </c>
      <c r="BR86" s="241">
        <f t="shared" si="15"/>
        <v>18.825139200000002</v>
      </c>
      <c r="BS86" s="243">
        <f t="shared" si="16"/>
        <v>0.6545120162147372</v>
      </c>
      <c r="BT86" s="202" t="s">
        <v>30</v>
      </c>
    </row>
    <row r="87" spans="1:72" s="176" customFormat="1" ht="15">
      <c r="A87" s="171">
        <v>83028</v>
      </c>
      <c r="B87" s="171" t="s">
        <v>428</v>
      </c>
      <c r="C87" s="171" t="s">
        <v>532</v>
      </c>
      <c r="D87" s="51">
        <v>9</v>
      </c>
      <c r="E87" s="51">
        <v>0</v>
      </c>
      <c r="F87" s="171" t="s">
        <v>9</v>
      </c>
      <c r="G87" s="171"/>
      <c r="H87" s="172">
        <v>0.005767</v>
      </c>
      <c r="I87" s="111">
        <v>0.0017339394525681803</v>
      </c>
      <c r="J87" s="173">
        <v>0.30066576254000005</v>
      </c>
      <c r="K87" s="171">
        <v>80</v>
      </c>
      <c r="L87" s="171">
        <v>0</v>
      </c>
      <c r="M87" s="171">
        <v>151.5</v>
      </c>
      <c r="N87" s="171">
        <v>1</v>
      </c>
      <c r="O87" s="171">
        <v>0.0017339394525681803</v>
      </c>
      <c r="P87" s="171">
        <v>58.5</v>
      </c>
      <c r="Q87" s="171">
        <v>0</v>
      </c>
      <c r="R87" s="171">
        <v>0</v>
      </c>
      <c r="S87" s="171">
        <v>30.9</v>
      </c>
      <c r="T87" s="171">
        <v>0</v>
      </c>
      <c r="U87" s="171">
        <v>53.3</v>
      </c>
      <c r="V87" s="171">
        <v>0</v>
      </c>
      <c r="W87" s="171">
        <v>0</v>
      </c>
      <c r="X87" s="171">
        <v>0</v>
      </c>
      <c r="Y87" s="171">
        <v>0</v>
      </c>
      <c r="Z87" s="171">
        <v>45.1</v>
      </c>
      <c r="AA87" s="171">
        <v>13.4</v>
      </c>
      <c r="AB87" s="171">
        <v>0</v>
      </c>
      <c r="AC87" s="171">
        <v>0</v>
      </c>
      <c r="AD87" s="171">
        <v>0</v>
      </c>
      <c r="AE87" s="171">
        <v>241.1</v>
      </c>
      <c r="AF87" s="174">
        <v>241.1</v>
      </c>
      <c r="AG87" s="171">
        <v>187.8</v>
      </c>
      <c r="AH87" s="171">
        <v>241.1</v>
      </c>
      <c r="AI87" s="171">
        <v>240.9</v>
      </c>
      <c r="AJ87" s="172"/>
      <c r="AK87" s="171">
        <v>0.573697859742425</v>
      </c>
      <c r="AL87" s="171">
        <v>47.289980152079735</v>
      </c>
      <c r="AM87" s="175">
        <v>0.10040231807916149</v>
      </c>
      <c r="AN87" s="171">
        <v>0.001639523854839859</v>
      </c>
      <c r="AO87" s="172"/>
      <c r="AP87" s="171">
        <v>0.437758</v>
      </c>
      <c r="AQ87" s="171">
        <v>31.452045199999993</v>
      </c>
      <c r="AR87" s="175">
        <v>0.044683123977054734</v>
      </c>
      <c r="AS87" s="171">
        <v>0.004509340732460173</v>
      </c>
      <c r="AT87" s="171"/>
      <c r="AU87" s="173"/>
      <c r="AV87" s="239">
        <v>0</v>
      </c>
      <c r="AW87" s="239">
        <v>0.011978747314122016</v>
      </c>
      <c r="AX87" s="239">
        <v>0.004625456883670877</v>
      </c>
      <c r="AY87" s="239">
        <v>0</v>
      </c>
      <c r="AZ87" s="239">
        <v>0</v>
      </c>
      <c r="BA87" s="239">
        <v>0</v>
      </c>
      <c r="BB87" s="239">
        <v>0.003565950520573617</v>
      </c>
      <c r="BC87" s="239">
        <v>0</v>
      </c>
      <c r="BD87" s="173">
        <v>0</v>
      </c>
      <c r="BE87" s="171">
        <v>0.02017015471836651</v>
      </c>
      <c r="BF87" s="173"/>
      <c r="BG87" s="174">
        <v>0</v>
      </c>
      <c r="BH87" s="174">
        <v>0.02196103674255703</v>
      </c>
      <c r="BI87" s="174">
        <v>0.012334551689789006</v>
      </c>
      <c r="BJ87" s="242">
        <f t="shared" si="11"/>
        <v>0</v>
      </c>
      <c r="BK87" s="174">
        <v>0</v>
      </c>
      <c r="BL87" s="174">
        <v>0</v>
      </c>
      <c r="BM87" s="174">
        <v>0.009509201388196312</v>
      </c>
      <c r="BN87" s="174">
        <v>0</v>
      </c>
      <c r="BO87" s="173">
        <f t="shared" si="12"/>
        <v>0</v>
      </c>
      <c r="BP87" s="173">
        <f t="shared" si="13"/>
        <v>0.043804789820542346</v>
      </c>
      <c r="BQ87" s="240">
        <f t="shared" si="14"/>
        <v>0.033291640263612185</v>
      </c>
      <c r="BR87" s="241">
        <f t="shared" si="15"/>
        <v>19.2000016</v>
      </c>
      <c r="BS87" s="243">
        <f t="shared" si="16"/>
        <v>0.6569059021388705</v>
      </c>
      <c r="BT87" s="202" t="s">
        <v>30</v>
      </c>
    </row>
    <row r="88" spans="1:72" s="176" customFormat="1" ht="15">
      <c r="A88" s="171">
        <v>92006</v>
      </c>
      <c r="B88" s="171" t="s">
        <v>42</v>
      </c>
      <c r="C88" s="171" t="s">
        <v>541</v>
      </c>
      <c r="D88" s="51">
        <v>9</v>
      </c>
      <c r="E88" s="51">
        <v>0</v>
      </c>
      <c r="F88" s="171" t="s">
        <v>9</v>
      </c>
      <c r="G88" s="171"/>
      <c r="H88" s="172">
        <v>0.003748</v>
      </c>
      <c r="I88" s="111">
        <v>0.00224358824348672</v>
      </c>
      <c r="J88" s="173">
        <v>0.59860945664</v>
      </c>
      <c r="K88" s="171">
        <v>80</v>
      </c>
      <c r="L88" s="171">
        <v>0</v>
      </c>
      <c r="M88" s="171">
        <v>14</v>
      </c>
      <c r="N88" s="171">
        <v>1</v>
      </c>
      <c r="O88" s="171">
        <v>0.00224358824348672</v>
      </c>
      <c r="P88" s="171">
        <v>76.3</v>
      </c>
      <c r="Q88" s="171">
        <v>0</v>
      </c>
      <c r="R88" s="171">
        <v>0</v>
      </c>
      <c r="S88" s="171">
        <v>24.4</v>
      </c>
      <c r="T88" s="171">
        <v>0</v>
      </c>
      <c r="U88" s="171">
        <v>25.4</v>
      </c>
      <c r="V88" s="171">
        <v>181.8</v>
      </c>
      <c r="W88" s="171">
        <v>1</v>
      </c>
      <c r="X88" s="171">
        <v>0</v>
      </c>
      <c r="Y88" s="171">
        <v>0</v>
      </c>
      <c r="Z88" s="171">
        <v>56</v>
      </c>
      <c r="AA88" s="171">
        <v>20.3</v>
      </c>
      <c r="AB88" s="171">
        <v>0</v>
      </c>
      <c r="AC88" s="171">
        <v>0</v>
      </c>
      <c r="AD88" s="171">
        <v>0</v>
      </c>
      <c r="AE88" s="171">
        <v>114.8</v>
      </c>
      <c r="AF88" s="174">
        <v>296.7</v>
      </c>
      <c r="AG88" s="171">
        <v>271.3</v>
      </c>
      <c r="AH88" s="171">
        <v>296.7</v>
      </c>
      <c r="AI88" s="171">
        <v>114.7</v>
      </c>
      <c r="AJ88" s="172"/>
      <c r="AK88" s="171">
        <v>0.6479003809243316</v>
      </c>
      <c r="AL88" s="171">
        <v>63.456428867725194</v>
      </c>
      <c r="AM88" s="175">
        <v>0.13472563394731804</v>
      </c>
      <c r="AN88" s="171">
        <v>0.002300571387352295</v>
      </c>
      <c r="AO88" s="172"/>
      <c r="AP88" s="171">
        <v>0.49607</v>
      </c>
      <c r="AQ88" s="171">
        <v>44.305745699999996</v>
      </c>
      <c r="AR88" s="175">
        <v>0.0629440507102209</v>
      </c>
      <c r="AS88" s="171">
        <v>0.0032380789278338303</v>
      </c>
      <c r="AT88" s="171"/>
      <c r="AU88" s="173"/>
      <c r="AV88" s="239">
        <v>0</v>
      </c>
      <c r="AW88" s="239">
        <v>0.001432306734641922</v>
      </c>
      <c r="AX88" s="239">
        <v>0.007806071703798475</v>
      </c>
      <c r="AY88" s="239">
        <v>0</v>
      </c>
      <c r="AZ88" s="239">
        <v>0</v>
      </c>
      <c r="BA88" s="239">
        <v>0.018599526025564386</v>
      </c>
      <c r="BB88" s="239">
        <v>0.005729226938567688</v>
      </c>
      <c r="BC88" s="239">
        <v>0</v>
      </c>
      <c r="BD88" s="173">
        <v>0</v>
      </c>
      <c r="BE88" s="171">
        <v>0.03356713140257247</v>
      </c>
      <c r="BF88" s="173"/>
      <c r="BG88" s="174">
        <v>0</v>
      </c>
      <c r="BH88" s="174">
        <v>0.002625895680176857</v>
      </c>
      <c r="BI88" s="174">
        <v>0.020816191210129266</v>
      </c>
      <c r="BJ88" s="242">
        <f t="shared" si="11"/>
        <v>0</v>
      </c>
      <c r="BK88" s="174">
        <v>0</v>
      </c>
      <c r="BL88" s="174">
        <v>0.018599526025564386</v>
      </c>
      <c r="BM88" s="174">
        <v>0.015277938502847168</v>
      </c>
      <c r="BN88" s="174">
        <v>0</v>
      </c>
      <c r="BO88" s="173">
        <f t="shared" si="12"/>
        <v>0</v>
      </c>
      <c r="BP88" s="173">
        <f t="shared" si="13"/>
        <v>0.05731955141871768</v>
      </c>
      <c r="BQ88" s="240">
        <f t="shared" si="14"/>
        <v>0.043562859078225435</v>
      </c>
      <c r="BR88" s="241">
        <f t="shared" si="15"/>
        <v>19.4166016</v>
      </c>
      <c r="BS88" s="243">
        <f t="shared" si="16"/>
        <v>0.6600034118631453</v>
      </c>
      <c r="BT88" s="202" t="s">
        <v>30</v>
      </c>
    </row>
    <row r="89" spans="1:72" s="176" customFormat="1" ht="15">
      <c r="A89" s="171">
        <v>91010</v>
      </c>
      <c r="B89" s="171" t="s">
        <v>540</v>
      </c>
      <c r="C89" s="171" t="s">
        <v>541</v>
      </c>
      <c r="D89" s="51">
        <v>9</v>
      </c>
      <c r="E89" s="51">
        <v>0</v>
      </c>
      <c r="F89" s="171" t="s">
        <v>9</v>
      </c>
      <c r="G89" s="171"/>
      <c r="H89" s="172">
        <v>0.001466</v>
      </c>
      <c r="I89" s="111">
        <v>0.00044077600788364</v>
      </c>
      <c r="J89" s="173">
        <v>0.30066576254</v>
      </c>
      <c r="K89" s="171">
        <v>80</v>
      </c>
      <c r="L89" s="171">
        <v>0</v>
      </c>
      <c r="M89" s="171">
        <v>276.7</v>
      </c>
      <c r="N89" s="171">
        <v>1</v>
      </c>
      <c r="O89" s="171">
        <v>0.00044077600788364</v>
      </c>
      <c r="P89" s="171">
        <v>12.1</v>
      </c>
      <c r="Q89" s="171">
        <v>0</v>
      </c>
      <c r="R89" s="171">
        <v>0</v>
      </c>
      <c r="S89" s="171">
        <v>17.1</v>
      </c>
      <c r="T89" s="171">
        <v>1.3</v>
      </c>
      <c r="U89" s="171">
        <v>68</v>
      </c>
      <c r="V89" s="171">
        <v>0</v>
      </c>
      <c r="W89" s="171">
        <v>0</v>
      </c>
      <c r="X89" s="171">
        <v>0</v>
      </c>
      <c r="Y89" s="171">
        <v>0</v>
      </c>
      <c r="Z89" s="171">
        <v>8.4</v>
      </c>
      <c r="AA89" s="171">
        <v>3.6</v>
      </c>
      <c r="AB89" s="171">
        <v>0</v>
      </c>
      <c r="AC89" s="171">
        <v>0</v>
      </c>
      <c r="AD89" s="171">
        <v>4</v>
      </c>
      <c r="AE89" s="171">
        <v>307.4</v>
      </c>
      <c r="AF89" s="174">
        <v>307.4</v>
      </c>
      <c r="AG89" s="171">
        <v>239.4</v>
      </c>
      <c r="AH89" s="171">
        <v>307.4</v>
      </c>
      <c r="AI89" s="171">
        <v>307.2</v>
      </c>
      <c r="AJ89" s="172"/>
      <c r="AK89" s="171">
        <v>0.6276713662241289</v>
      </c>
      <c r="AL89" s="171">
        <v>58.27662788466622</v>
      </c>
      <c r="AM89" s="175">
        <v>0.12372829319531586</v>
      </c>
      <c r="AN89" s="171">
        <v>0.00044415649781296784</v>
      </c>
      <c r="AO89" s="172"/>
      <c r="AP89" s="171">
        <v>0.480905</v>
      </c>
      <c r="AQ89" s="171">
        <v>40.3628346</v>
      </c>
      <c r="AR89" s="175">
        <v>0.05734245677915898</v>
      </c>
      <c r="AS89" s="171">
        <v>0.0012404671691311718</v>
      </c>
      <c r="AT89" s="171"/>
      <c r="AU89" s="173"/>
      <c r="AV89" s="239">
        <v>0</v>
      </c>
      <c r="AW89" s="239">
        <v>0.005561500094991985</v>
      </c>
      <c r="AX89" s="239">
        <v>0.0002432025701098772</v>
      </c>
      <c r="AY89" s="239">
        <v>0</v>
      </c>
      <c r="AZ89" s="239">
        <v>0</v>
      </c>
      <c r="BA89" s="239">
        <v>0</v>
      </c>
      <c r="BB89" s="239">
        <v>0.00016883484205974946</v>
      </c>
      <c r="BC89" s="239">
        <v>0</v>
      </c>
      <c r="BD89" s="173">
        <v>0</v>
      </c>
      <c r="BE89" s="171">
        <v>0.005973537507161612</v>
      </c>
      <c r="BF89" s="173"/>
      <c r="BG89" s="174">
        <v>0</v>
      </c>
      <c r="BH89" s="174">
        <v>0.010196083507485307</v>
      </c>
      <c r="BI89" s="174">
        <v>0.0006485401869596725</v>
      </c>
      <c r="BJ89" s="242">
        <f t="shared" si="11"/>
        <v>0</v>
      </c>
      <c r="BK89" s="174">
        <v>0</v>
      </c>
      <c r="BL89" s="174">
        <v>0</v>
      </c>
      <c r="BM89" s="174">
        <v>0.0004502262454926653</v>
      </c>
      <c r="BN89" s="174">
        <v>0</v>
      </c>
      <c r="BO89" s="173">
        <f t="shared" si="12"/>
        <v>0</v>
      </c>
      <c r="BP89" s="173">
        <f t="shared" si="13"/>
        <v>0.011294849939937646</v>
      </c>
      <c r="BQ89" s="240">
        <f t="shared" si="14"/>
        <v>0.00858408595435261</v>
      </c>
      <c r="BR89" s="241">
        <f t="shared" si="15"/>
        <v>19.4749392</v>
      </c>
      <c r="BS89" s="243">
        <f t="shared" si="16"/>
        <v>0.6606119495369409</v>
      </c>
      <c r="BT89" s="202" t="s">
        <v>30</v>
      </c>
    </row>
    <row r="90" spans="1:72" s="176" customFormat="1" ht="15">
      <c r="A90" s="171">
        <v>83003</v>
      </c>
      <c r="B90" s="171" t="s">
        <v>428</v>
      </c>
      <c r="C90" s="171" t="s">
        <v>532</v>
      </c>
      <c r="D90" s="51">
        <v>9</v>
      </c>
      <c r="E90" s="51">
        <v>0</v>
      </c>
      <c r="F90" s="171" t="s">
        <v>9</v>
      </c>
      <c r="G90" s="171"/>
      <c r="H90" s="172">
        <v>0.005767</v>
      </c>
      <c r="I90" s="111">
        <v>0.01714015761775252</v>
      </c>
      <c r="J90" s="173">
        <v>2.9721098695599997</v>
      </c>
      <c r="K90" s="171">
        <v>83</v>
      </c>
      <c r="L90" s="171">
        <v>0.8</v>
      </c>
      <c r="M90" s="171">
        <v>0</v>
      </c>
      <c r="N90" s="171">
        <v>0</v>
      </c>
      <c r="O90" s="171">
        <v>0</v>
      </c>
      <c r="P90" s="171">
        <v>54.2</v>
      </c>
      <c r="Q90" s="171">
        <v>2.6</v>
      </c>
      <c r="R90" s="171">
        <v>0</v>
      </c>
      <c r="S90" s="171">
        <v>10.3</v>
      </c>
      <c r="T90" s="171">
        <v>4.5</v>
      </c>
      <c r="U90" s="171">
        <v>15.8</v>
      </c>
      <c r="V90" s="171">
        <v>290.9</v>
      </c>
      <c r="W90" s="171">
        <v>1</v>
      </c>
      <c r="X90" s="171">
        <v>0</v>
      </c>
      <c r="Y90" s="171">
        <v>0</v>
      </c>
      <c r="Z90" s="171">
        <v>46</v>
      </c>
      <c r="AA90" s="171">
        <v>8.1</v>
      </c>
      <c r="AB90" s="171">
        <v>0</v>
      </c>
      <c r="AC90" s="171">
        <v>2.2</v>
      </c>
      <c r="AD90" s="171">
        <v>0.3</v>
      </c>
      <c r="AE90" s="171">
        <v>72.6</v>
      </c>
      <c r="AF90" s="174">
        <v>362.7</v>
      </c>
      <c r="AG90" s="171">
        <v>347.7</v>
      </c>
      <c r="AH90" s="171">
        <v>363.5</v>
      </c>
      <c r="AI90" s="171">
        <v>71.6</v>
      </c>
      <c r="AJ90" s="172"/>
      <c r="AK90" s="171">
        <v>0.7201872695318299</v>
      </c>
      <c r="AL90" s="171">
        <v>85.54867893453616</v>
      </c>
      <c r="AM90" s="175">
        <v>0.18163013911224107</v>
      </c>
      <c r="AN90" s="171">
        <v>0.018384997914948985</v>
      </c>
      <c r="AO90" s="172"/>
      <c r="AP90" s="171">
        <v>0.5537960000000001</v>
      </c>
      <c r="AQ90" s="171">
        <v>61.96649239999999</v>
      </c>
      <c r="AR90" s="175">
        <v>0.08803422622362314</v>
      </c>
      <c r="AS90" s="171">
        <v>0.005355266559634358</v>
      </c>
      <c r="AT90" s="171"/>
      <c r="AU90" s="173"/>
      <c r="AV90" s="239">
        <v>0.000625272949895612</v>
      </c>
      <c r="AW90" s="239">
        <v>0</v>
      </c>
      <c r="AX90" s="239">
        <v>0.04236224235542771</v>
      </c>
      <c r="AY90" s="239">
        <v>0.0020321370871607385</v>
      </c>
      <c r="AZ90" s="239">
        <v>0</v>
      </c>
      <c r="BA90" s="239">
        <v>0.22736487640579187</v>
      </c>
      <c r="BB90" s="239">
        <v>0.03595319461899769</v>
      </c>
      <c r="BC90" s="239">
        <v>0</v>
      </c>
      <c r="BD90" s="173">
        <v>0.0017195006122129328</v>
      </c>
      <c r="BE90" s="171">
        <v>0.31005722402948654</v>
      </c>
      <c r="BF90" s="173"/>
      <c r="BG90" s="174">
        <v>0.000625272949895612</v>
      </c>
      <c r="BH90" s="174">
        <v>0</v>
      </c>
      <c r="BI90" s="174">
        <v>0.1129659796144739</v>
      </c>
      <c r="BJ90" s="242">
        <f t="shared" si="11"/>
        <v>0.0020321370871607385</v>
      </c>
      <c r="BK90" s="174">
        <v>0</v>
      </c>
      <c r="BL90" s="174">
        <v>0.22736487640579187</v>
      </c>
      <c r="BM90" s="174">
        <v>0.0958751856506605</v>
      </c>
      <c r="BN90" s="174">
        <v>0</v>
      </c>
      <c r="BO90" s="173">
        <f t="shared" si="12"/>
        <v>0.0017195006122129328</v>
      </c>
      <c r="BP90" s="173">
        <f t="shared" si="13"/>
        <v>0.44058295232019556</v>
      </c>
      <c r="BQ90" s="240">
        <f t="shared" si="14"/>
        <v>0.3348430437633486</v>
      </c>
      <c r="BR90" s="241">
        <f t="shared" si="15"/>
        <v>19.535587200000002</v>
      </c>
      <c r="BS90" s="243">
        <f t="shared" si="16"/>
        <v>0.6842757412557289</v>
      </c>
      <c r="BT90" s="202" t="s">
        <v>30</v>
      </c>
    </row>
    <row r="91" spans="1:72" s="176" customFormat="1" ht="15">
      <c r="A91" s="171">
        <v>1034</v>
      </c>
      <c r="B91" s="171" t="s">
        <v>546</v>
      </c>
      <c r="C91" s="171" t="s">
        <v>529</v>
      </c>
      <c r="D91" s="51">
        <v>9</v>
      </c>
      <c r="E91" s="51">
        <v>0</v>
      </c>
      <c r="F91" s="171" t="s">
        <v>147</v>
      </c>
      <c r="G91" s="171"/>
      <c r="H91" s="172">
        <v>0.001488</v>
      </c>
      <c r="I91" s="111">
        <v>0.00089073087148032</v>
      </c>
      <c r="J91" s="173">
        <v>0.5986094566400001</v>
      </c>
      <c r="K91" s="171">
        <v>80</v>
      </c>
      <c r="L91" s="171">
        <v>0</v>
      </c>
      <c r="M91" s="171">
        <v>170.1</v>
      </c>
      <c r="N91" s="171">
        <v>1</v>
      </c>
      <c r="O91" s="171">
        <v>0.00089073087148032</v>
      </c>
      <c r="P91" s="171">
        <v>37.2</v>
      </c>
      <c r="Q91" s="171">
        <v>0</v>
      </c>
      <c r="R91" s="171">
        <v>0</v>
      </c>
      <c r="S91" s="171">
        <v>38</v>
      </c>
      <c r="T91" s="171">
        <v>1.8</v>
      </c>
      <c r="U91" s="171">
        <v>54.6</v>
      </c>
      <c r="V91" s="171">
        <v>112.1</v>
      </c>
      <c r="W91" s="171">
        <v>1</v>
      </c>
      <c r="X91" s="171">
        <v>0</v>
      </c>
      <c r="Y91" s="171">
        <v>0</v>
      </c>
      <c r="Z91" s="171">
        <v>18.5</v>
      </c>
      <c r="AA91" s="171">
        <v>18.6</v>
      </c>
      <c r="AB91" s="171">
        <v>0</v>
      </c>
      <c r="AC91" s="171">
        <v>0</v>
      </c>
      <c r="AD91" s="171">
        <v>2.6</v>
      </c>
      <c r="AE91" s="171">
        <v>247.2</v>
      </c>
      <c r="AF91" s="174">
        <v>359.4</v>
      </c>
      <c r="AG91" s="171">
        <v>304.8</v>
      </c>
      <c r="AH91" s="171">
        <v>359.4</v>
      </c>
      <c r="AI91" s="171">
        <v>247.1</v>
      </c>
      <c r="AJ91" s="172"/>
      <c r="AK91" s="171">
        <v>0.6964522844752052</v>
      </c>
      <c r="AL91" s="171">
        <v>77.37880368398315</v>
      </c>
      <c r="AM91" s="175">
        <v>0.16428451090653715</v>
      </c>
      <c r="AN91" s="171">
        <v>0.0009477565595465284</v>
      </c>
      <c r="AO91" s="172"/>
      <c r="AP91" s="171">
        <v>0.5340640000000002</v>
      </c>
      <c r="AQ91" s="171">
        <v>55.301432399999996</v>
      </c>
      <c r="AR91" s="175">
        <v>0.07856534429875205</v>
      </c>
      <c r="AS91" s="171">
        <v>0.0013543086276326336</v>
      </c>
      <c r="AT91" s="171"/>
      <c r="AU91" s="173"/>
      <c r="AV91" s="239">
        <v>0</v>
      </c>
      <c r="AW91" s="239">
        <v>0.006909007448489391</v>
      </c>
      <c r="AX91" s="239">
        <v>0.0015109645919094967</v>
      </c>
      <c r="AY91" s="239">
        <v>0</v>
      </c>
      <c r="AZ91" s="239">
        <v>0</v>
      </c>
      <c r="BA91" s="239">
        <v>0.004553202439598241</v>
      </c>
      <c r="BB91" s="239">
        <v>0.000751420563180798</v>
      </c>
      <c r="BC91" s="239">
        <v>0</v>
      </c>
      <c r="BD91" s="173">
        <v>0</v>
      </c>
      <c r="BE91" s="171">
        <v>0.013724595043177926</v>
      </c>
      <c r="BF91" s="173"/>
      <c r="BG91" s="174">
        <v>0</v>
      </c>
      <c r="BH91" s="174">
        <v>0.012666513655563883</v>
      </c>
      <c r="BI91" s="174">
        <v>0.004029238911758658</v>
      </c>
      <c r="BJ91" s="242">
        <f t="shared" si="11"/>
        <v>0</v>
      </c>
      <c r="BK91" s="174">
        <v>0</v>
      </c>
      <c r="BL91" s="174">
        <v>0.004553202439598241</v>
      </c>
      <c r="BM91" s="174">
        <v>0.0020037881684821283</v>
      </c>
      <c r="BN91" s="174">
        <v>0</v>
      </c>
      <c r="BO91" s="173">
        <f t="shared" si="12"/>
        <v>0</v>
      </c>
      <c r="BP91" s="173">
        <f t="shared" si="13"/>
        <v>0.02325274317540291</v>
      </c>
      <c r="BQ91" s="240">
        <f t="shared" si="14"/>
        <v>0.01767208481330621</v>
      </c>
      <c r="BR91" s="241">
        <f t="shared" si="15"/>
        <v>19.8399824</v>
      </c>
      <c r="BS91" s="243">
        <f t="shared" si="16"/>
        <v>0.6855054889797739</v>
      </c>
      <c r="BT91" s="202" t="s">
        <v>30</v>
      </c>
    </row>
    <row r="92" spans="1:72" s="176" customFormat="1" ht="15">
      <c r="A92" s="171">
        <v>83013</v>
      </c>
      <c r="B92" s="171" t="s">
        <v>428</v>
      </c>
      <c r="C92" s="171" t="s">
        <v>532</v>
      </c>
      <c r="D92" s="51">
        <v>9</v>
      </c>
      <c r="E92" s="51">
        <v>0</v>
      </c>
      <c r="F92" s="171" t="s">
        <v>9</v>
      </c>
      <c r="G92" s="171"/>
      <c r="H92" s="172">
        <v>0.005767</v>
      </c>
      <c r="I92" s="111">
        <v>0.00345218073644288</v>
      </c>
      <c r="J92" s="173">
        <v>0.59860945664</v>
      </c>
      <c r="K92" s="171">
        <v>80</v>
      </c>
      <c r="L92" s="171">
        <v>0.2</v>
      </c>
      <c r="M92" s="171">
        <v>178.1</v>
      </c>
      <c r="N92" s="171">
        <v>1</v>
      </c>
      <c r="O92" s="171">
        <v>0.00345218073644288</v>
      </c>
      <c r="P92" s="171">
        <v>29.6</v>
      </c>
      <c r="Q92" s="171">
        <v>0</v>
      </c>
      <c r="R92" s="171">
        <v>0</v>
      </c>
      <c r="S92" s="171">
        <v>13.7</v>
      </c>
      <c r="T92" s="171">
        <v>0</v>
      </c>
      <c r="U92" s="171">
        <v>49</v>
      </c>
      <c r="V92" s="171">
        <v>115.3</v>
      </c>
      <c r="W92" s="171">
        <v>1</v>
      </c>
      <c r="X92" s="171">
        <v>0.2</v>
      </c>
      <c r="Y92" s="171">
        <v>0</v>
      </c>
      <c r="Z92" s="171">
        <v>22.4</v>
      </c>
      <c r="AA92" s="171">
        <v>7.2</v>
      </c>
      <c r="AB92" s="171">
        <v>0</v>
      </c>
      <c r="AC92" s="171">
        <v>0</v>
      </c>
      <c r="AD92" s="171">
        <v>5.5</v>
      </c>
      <c r="AE92" s="171">
        <v>221.7</v>
      </c>
      <c r="AF92" s="174">
        <v>336.9</v>
      </c>
      <c r="AG92" s="171">
        <v>288.1</v>
      </c>
      <c r="AH92" s="171">
        <v>337.1</v>
      </c>
      <c r="AI92" s="171">
        <v>221.4</v>
      </c>
      <c r="AJ92" s="172"/>
      <c r="AK92" s="171">
        <v>0.6888232120557057</v>
      </c>
      <c r="AL92" s="171">
        <v>75.07043784254348</v>
      </c>
      <c r="AM92" s="175">
        <v>0.15938357246862783</v>
      </c>
      <c r="AN92" s="171">
        <v>0.0036508147183902757</v>
      </c>
      <c r="AO92" s="172"/>
      <c r="AP92" s="171">
        <v>0.5211830000000001</v>
      </c>
      <c r="AQ92" s="171">
        <v>51.40548869999999</v>
      </c>
      <c r="AR92" s="175">
        <v>0.07303047576324818</v>
      </c>
      <c r="AS92" s="171">
        <v>0.005149345422600205</v>
      </c>
      <c r="AT92" s="171"/>
      <c r="AU92" s="173"/>
      <c r="AV92" s="239">
        <v>3.148388831635907E-05</v>
      </c>
      <c r="AW92" s="239">
        <v>0.028036402545717747</v>
      </c>
      <c r="AX92" s="239">
        <v>0.004659615470821142</v>
      </c>
      <c r="AY92" s="239">
        <v>0</v>
      </c>
      <c r="AZ92" s="239">
        <v>0</v>
      </c>
      <c r="BA92" s="239">
        <v>0.018150461614381</v>
      </c>
      <c r="BB92" s="239">
        <v>0.0035261954914322154</v>
      </c>
      <c r="BC92" s="239">
        <v>0</v>
      </c>
      <c r="BD92" s="173">
        <v>0</v>
      </c>
      <c r="BE92" s="171">
        <v>0.05440415901066847</v>
      </c>
      <c r="BF92" s="173"/>
      <c r="BG92" s="174">
        <v>3.148388831635907E-05</v>
      </c>
      <c r="BH92" s="174">
        <v>0.051400071333815876</v>
      </c>
      <c r="BI92" s="174">
        <v>0.012425641255523047</v>
      </c>
      <c r="BJ92" s="242">
        <f t="shared" si="11"/>
        <v>0</v>
      </c>
      <c r="BK92" s="174">
        <v>0</v>
      </c>
      <c r="BL92" s="174">
        <v>0.018150461614381</v>
      </c>
      <c r="BM92" s="174">
        <v>0.009403187977152574</v>
      </c>
      <c r="BN92" s="174">
        <v>0</v>
      </c>
      <c r="BO92" s="173">
        <f t="shared" si="12"/>
        <v>0</v>
      </c>
      <c r="BP92" s="173">
        <f t="shared" si="13"/>
        <v>0.09141084606918885</v>
      </c>
      <c r="BQ92" s="240">
        <f t="shared" si="14"/>
        <v>0.06947224301258353</v>
      </c>
      <c r="BR92" s="241">
        <f t="shared" si="15"/>
        <v>20.1241616</v>
      </c>
      <c r="BS92" s="243">
        <f t="shared" si="16"/>
        <v>0.6902715878538115</v>
      </c>
      <c r="BT92" s="202" t="s">
        <v>30</v>
      </c>
    </row>
    <row r="93" spans="1:72" s="176" customFormat="1" ht="15">
      <c r="A93" s="171">
        <v>1062</v>
      </c>
      <c r="B93" s="171" t="s">
        <v>546</v>
      </c>
      <c r="C93" s="171" t="s">
        <v>529</v>
      </c>
      <c r="D93" s="51">
        <v>9</v>
      </c>
      <c r="E93" s="51">
        <v>0</v>
      </c>
      <c r="F93" s="171" t="s">
        <v>147</v>
      </c>
      <c r="G93" s="171"/>
      <c r="H93" s="172">
        <v>0.001488</v>
      </c>
      <c r="I93" s="111">
        <v>0.00089073087148032</v>
      </c>
      <c r="J93" s="173">
        <v>0.5986094566400001</v>
      </c>
      <c r="K93" s="171">
        <v>80</v>
      </c>
      <c r="L93" s="171">
        <v>0</v>
      </c>
      <c r="M93" s="171">
        <v>207.3</v>
      </c>
      <c r="N93" s="171">
        <v>1</v>
      </c>
      <c r="O93" s="171">
        <v>0.00089073087148032</v>
      </c>
      <c r="P93" s="171">
        <v>10.5</v>
      </c>
      <c r="Q93" s="171">
        <v>0</v>
      </c>
      <c r="R93" s="171">
        <v>0</v>
      </c>
      <c r="S93" s="171">
        <v>2.7</v>
      </c>
      <c r="T93" s="171">
        <v>0</v>
      </c>
      <c r="U93" s="171">
        <v>48.7</v>
      </c>
      <c r="V93" s="171">
        <v>175.3</v>
      </c>
      <c r="W93" s="171">
        <v>1</v>
      </c>
      <c r="X93" s="171">
        <v>0</v>
      </c>
      <c r="Y93" s="171">
        <v>0</v>
      </c>
      <c r="Z93" s="171">
        <v>10.1</v>
      </c>
      <c r="AA93" s="171">
        <v>0.3</v>
      </c>
      <c r="AB93" s="171">
        <v>0</v>
      </c>
      <c r="AC93" s="171">
        <v>0</v>
      </c>
      <c r="AD93" s="171">
        <v>0</v>
      </c>
      <c r="AE93" s="171">
        <v>220.5</v>
      </c>
      <c r="AF93" s="174">
        <v>395.9</v>
      </c>
      <c r="AG93" s="171">
        <v>347.2</v>
      </c>
      <c r="AH93" s="171">
        <v>395.9</v>
      </c>
      <c r="AI93" s="171">
        <v>220.5</v>
      </c>
      <c r="AJ93" s="172"/>
      <c r="AK93" s="171">
        <v>0.7030471119140773</v>
      </c>
      <c r="AL93" s="171">
        <v>79.5890461308436</v>
      </c>
      <c r="AM93" s="175">
        <v>0.1689771215709548</v>
      </c>
      <c r="AN93" s="171">
        <v>0.0009512167081982212</v>
      </c>
      <c r="AO93" s="172"/>
      <c r="AP93" s="171">
        <v>0.5480290000000001</v>
      </c>
      <c r="AQ93" s="171">
        <v>59.96130649999999</v>
      </c>
      <c r="AR93" s="175">
        <v>0.0851855094041922</v>
      </c>
      <c r="AS93" s="171">
        <v>0.0013763002287987412</v>
      </c>
      <c r="AT93" s="171"/>
      <c r="AU93" s="173"/>
      <c r="AV93" s="239">
        <v>0</v>
      </c>
      <c r="AW93" s="239">
        <v>0.008419972040398889</v>
      </c>
      <c r="AX93" s="239">
        <v>0.00042648194126477726</v>
      </c>
      <c r="AY93" s="239">
        <v>0</v>
      </c>
      <c r="AZ93" s="239">
        <v>0</v>
      </c>
      <c r="BA93" s="239">
        <v>0.007120217552734805</v>
      </c>
      <c r="BB93" s="239">
        <v>0.0004102350101689762</v>
      </c>
      <c r="BC93" s="239">
        <v>0</v>
      </c>
      <c r="BD93" s="173">
        <v>0</v>
      </c>
      <c r="BE93" s="171">
        <v>0.016376906544567447</v>
      </c>
      <c r="BF93" s="173"/>
      <c r="BG93" s="174">
        <v>0</v>
      </c>
      <c r="BH93" s="174">
        <v>0.015436615407397963</v>
      </c>
      <c r="BI93" s="174">
        <v>0.0011372851767060728</v>
      </c>
      <c r="BJ93" s="242">
        <f t="shared" si="11"/>
        <v>0</v>
      </c>
      <c r="BK93" s="174">
        <v>0</v>
      </c>
      <c r="BL93" s="174">
        <v>0.007120217552734805</v>
      </c>
      <c r="BM93" s="174">
        <v>0.00109396002711727</v>
      </c>
      <c r="BN93" s="174">
        <v>0</v>
      </c>
      <c r="BO93" s="173">
        <f t="shared" si="12"/>
        <v>0</v>
      </c>
      <c r="BP93" s="173">
        <f t="shared" si="13"/>
        <v>0.02478807816395611</v>
      </c>
      <c r="BQ93" s="240">
        <f t="shared" si="14"/>
        <v>0.018838939404606646</v>
      </c>
      <c r="BR93" s="241">
        <f t="shared" si="15"/>
        <v>21.149979200000004</v>
      </c>
      <c r="BS93" s="243">
        <f t="shared" si="16"/>
        <v>0.6915013355778565</v>
      </c>
      <c r="BT93" s="202" t="s">
        <v>30</v>
      </c>
    </row>
    <row r="94" spans="1:72" s="176" customFormat="1" ht="15">
      <c r="A94" s="171">
        <v>92009</v>
      </c>
      <c r="B94" s="171" t="s">
        <v>42</v>
      </c>
      <c r="C94" s="171" t="s">
        <v>541</v>
      </c>
      <c r="D94" s="51">
        <v>9</v>
      </c>
      <c r="E94" s="51">
        <v>0</v>
      </c>
      <c r="F94" s="171" t="s">
        <v>143</v>
      </c>
      <c r="G94" s="171"/>
      <c r="H94" s="172">
        <v>0.003906</v>
      </c>
      <c r="I94" s="111">
        <v>0.00426758927258664</v>
      </c>
      <c r="J94" s="173">
        <v>1.0925727784400001</v>
      </c>
      <c r="K94" s="171">
        <v>82</v>
      </c>
      <c r="L94" s="171">
        <v>101.4</v>
      </c>
      <c r="M94" s="171">
        <v>0</v>
      </c>
      <c r="N94" s="171">
        <v>0</v>
      </c>
      <c r="O94" s="171">
        <v>0</v>
      </c>
      <c r="P94" s="171">
        <v>122.5</v>
      </c>
      <c r="Q94" s="171">
        <v>1.8</v>
      </c>
      <c r="R94" s="171">
        <v>0</v>
      </c>
      <c r="S94" s="171">
        <v>20.1</v>
      </c>
      <c r="T94" s="171">
        <v>0</v>
      </c>
      <c r="U94" s="171">
        <v>31.9</v>
      </c>
      <c r="V94" s="171">
        <v>0</v>
      </c>
      <c r="W94" s="171">
        <v>0</v>
      </c>
      <c r="X94" s="171">
        <v>5.1</v>
      </c>
      <c r="Y94" s="171">
        <v>0</v>
      </c>
      <c r="Z94" s="171">
        <v>68.2</v>
      </c>
      <c r="AA94" s="171">
        <v>54.2</v>
      </c>
      <c r="AB94" s="171">
        <v>0</v>
      </c>
      <c r="AC94" s="171">
        <v>1.8</v>
      </c>
      <c r="AD94" s="171">
        <v>0</v>
      </c>
      <c r="AE94" s="171">
        <v>246</v>
      </c>
      <c r="AF94" s="174">
        <v>144.5</v>
      </c>
      <c r="AG94" s="171">
        <v>214</v>
      </c>
      <c r="AH94" s="171">
        <v>245.9</v>
      </c>
      <c r="AI94" s="171">
        <v>144.4</v>
      </c>
      <c r="AJ94" s="172"/>
      <c r="AK94" s="171">
        <v>0.6267898142083617</v>
      </c>
      <c r="AL94" s="171">
        <v>58.07576625787364</v>
      </c>
      <c r="AM94" s="175">
        <v>0.12330183979275</v>
      </c>
      <c r="AN94" s="171">
        <v>0.004287422164577485</v>
      </c>
      <c r="AO94" s="172"/>
      <c r="AP94" s="171">
        <v>0.477973</v>
      </c>
      <c r="AQ94" s="171">
        <v>39.694778400000004</v>
      </c>
      <c r="AR94" s="175">
        <v>0.05639336625679639</v>
      </c>
      <c r="AS94" s="171">
        <v>0.0032827617129024575</v>
      </c>
      <c r="AT94" s="171"/>
      <c r="AU94" s="173"/>
      <c r="AV94" s="239">
        <v>0.01973264998215701</v>
      </c>
      <c r="AW94" s="239">
        <v>0</v>
      </c>
      <c r="AX94" s="239">
        <v>0.02383875367666897</v>
      </c>
      <c r="AY94" s="239">
        <v>0.0003502837274939115</v>
      </c>
      <c r="AZ94" s="239">
        <v>0</v>
      </c>
      <c r="BA94" s="239">
        <v>0</v>
      </c>
      <c r="BB94" s="239">
        <v>0.013271861230602646</v>
      </c>
      <c r="BC94" s="239">
        <v>0</v>
      </c>
      <c r="BD94" s="173">
        <v>0.0003502837274939115</v>
      </c>
      <c r="BE94" s="171">
        <v>0.05754383234441645</v>
      </c>
      <c r="BF94" s="173"/>
      <c r="BG94" s="174">
        <v>0.01973264998215701</v>
      </c>
      <c r="BH94" s="174">
        <v>0</v>
      </c>
      <c r="BI94" s="174">
        <v>0.0635700098044506</v>
      </c>
      <c r="BJ94" s="242">
        <f t="shared" si="11"/>
        <v>0.0003502837274939115</v>
      </c>
      <c r="BK94" s="174">
        <v>0</v>
      </c>
      <c r="BL94" s="174">
        <v>0</v>
      </c>
      <c r="BM94" s="174">
        <v>0.035391629948273724</v>
      </c>
      <c r="BN94" s="174">
        <v>0</v>
      </c>
      <c r="BO94" s="173">
        <f t="shared" si="12"/>
        <v>0.0003502837274939115</v>
      </c>
      <c r="BP94" s="173">
        <f t="shared" si="13"/>
        <v>0.11939485718986914</v>
      </c>
      <c r="BQ94" s="240">
        <f t="shared" si="14"/>
        <v>0.09074009146430055</v>
      </c>
      <c r="BR94" s="241">
        <f t="shared" si="15"/>
        <v>21.2626112</v>
      </c>
      <c r="BS94" s="243">
        <f t="shared" si="16"/>
        <v>0.697393191763778</v>
      </c>
      <c r="BT94" s="202" t="s">
        <v>30</v>
      </c>
    </row>
    <row r="95" spans="1:72" s="176" customFormat="1" ht="15">
      <c r="A95" s="171">
        <v>83027</v>
      </c>
      <c r="B95" s="171" t="s">
        <v>428</v>
      </c>
      <c r="C95" s="171" t="s">
        <v>532</v>
      </c>
      <c r="D95" s="51">
        <v>9</v>
      </c>
      <c r="E95" s="51">
        <v>0</v>
      </c>
      <c r="F95" s="171" t="s">
        <v>9</v>
      </c>
      <c r="G95" s="171"/>
      <c r="H95" s="172">
        <v>0.002433</v>
      </c>
      <c r="I95" s="111">
        <v>0.007231143312639479</v>
      </c>
      <c r="J95" s="173">
        <v>2.9721098695599997</v>
      </c>
      <c r="K95" s="171">
        <v>83</v>
      </c>
      <c r="L95" s="171">
        <v>0</v>
      </c>
      <c r="M95" s="171">
        <v>0</v>
      </c>
      <c r="N95" s="171">
        <v>0</v>
      </c>
      <c r="O95" s="171">
        <v>0</v>
      </c>
      <c r="P95" s="171">
        <v>121.2</v>
      </c>
      <c r="Q95" s="171">
        <v>73</v>
      </c>
      <c r="R95" s="171">
        <v>0</v>
      </c>
      <c r="S95" s="171">
        <v>26.3</v>
      </c>
      <c r="T95" s="171">
        <v>0</v>
      </c>
      <c r="U95" s="171">
        <v>48.8</v>
      </c>
      <c r="V95" s="171">
        <v>85.5</v>
      </c>
      <c r="W95" s="171">
        <v>1</v>
      </c>
      <c r="X95" s="171">
        <v>0</v>
      </c>
      <c r="Y95" s="171">
        <v>0</v>
      </c>
      <c r="Z95" s="171">
        <v>51.1</v>
      </c>
      <c r="AA95" s="171">
        <v>21.9</v>
      </c>
      <c r="AB95" s="171">
        <v>0</v>
      </c>
      <c r="AC95" s="171">
        <v>0</v>
      </c>
      <c r="AD95" s="171">
        <v>0</v>
      </c>
      <c r="AE95" s="171">
        <v>220.6</v>
      </c>
      <c r="AF95" s="174">
        <v>306.1</v>
      </c>
      <c r="AG95" s="171">
        <v>257.3</v>
      </c>
      <c r="AH95" s="171">
        <v>306.1</v>
      </c>
      <c r="AI95" s="171">
        <v>220.5</v>
      </c>
      <c r="AJ95" s="172"/>
      <c r="AK95" s="171">
        <v>0.6434132044373582</v>
      </c>
      <c r="AL95" s="171">
        <v>62.2404040397554</v>
      </c>
      <c r="AM95" s="175">
        <v>0.13214386691807958</v>
      </c>
      <c r="AN95" s="171">
        <v>0.0073703988804881175</v>
      </c>
      <c r="AO95" s="172"/>
      <c r="AP95" s="171">
        <v>0.48857400000000006</v>
      </c>
      <c r="AQ95" s="171">
        <v>42.274329699999996</v>
      </c>
      <c r="AR95" s="175">
        <v>0.060058069452093604</v>
      </c>
      <c r="AS95" s="171">
        <v>0.0020814028366455558</v>
      </c>
      <c r="AT95" s="171"/>
      <c r="AU95" s="173"/>
      <c r="AV95" s="239">
        <v>0</v>
      </c>
      <c r="AW95" s="239">
        <v>0</v>
      </c>
      <c r="AX95" s="239">
        <v>0.03996450436883087</v>
      </c>
      <c r="AY95" s="239">
        <v>0.0240710298591143</v>
      </c>
      <c r="AZ95" s="239">
        <v>0</v>
      </c>
      <c r="BA95" s="239">
        <v>0.028192781547318805</v>
      </c>
      <c r="BB95" s="239">
        <v>0.01684972090138001</v>
      </c>
      <c r="BC95" s="239">
        <v>0</v>
      </c>
      <c r="BD95" s="173">
        <v>0</v>
      </c>
      <c r="BE95" s="171">
        <v>0.10907803667664398</v>
      </c>
      <c r="BF95" s="173"/>
      <c r="BG95" s="174">
        <v>0</v>
      </c>
      <c r="BH95" s="174">
        <v>0</v>
      </c>
      <c r="BI95" s="174">
        <v>0.10657201165021565</v>
      </c>
      <c r="BJ95" s="242">
        <f t="shared" si="11"/>
        <v>0.0240710298591143</v>
      </c>
      <c r="BK95" s="174">
        <v>0</v>
      </c>
      <c r="BL95" s="174">
        <v>0.028192781547318805</v>
      </c>
      <c r="BM95" s="174">
        <v>0.044932589070346696</v>
      </c>
      <c r="BN95" s="174">
        <v>0</v>
      </c>
      <c r="BO95" s="173">
        <f t="shared" si="12"/>
        <v>0</v>
      </c>
      <c r="BP95" s="173">
        <f t="shared" si="13"/>
        <v>0.20376841212699545</v>
      </c>
      <c r="BQ95" s="240">
        <f t="shared" si="14"/>
        <v>0.15486399321651653</v>
      </c>
      <c r="BR95" s="241">
        <f t="shared" si="15"/>
        <v>21.416252800000002</v>
      </c>
      <c r="BS95" s="243">
        <f t="shared" si="16"/>
        <v>0.7073765462378219</v>
      </c>
      <c r="BT95" s="202" t="s">
        <v>30</v>
      </c>
    </row>
    <row r="96" spans="1:72" s="176" customFormat="1" ht="15">
      <c r="A96" s="171">
        <v>71033</v>
      </c>
      <c r="B96" s="171" t="s">
        <v>294</v>
      </c>
      <c r="C96" s="171" t="s">
        <v>530</v>
      </c>
      <c r="D96" s="51">
        <v>9</v>
      </c>
      <c r="E96" s="51">
        <v>0</v>
      </c>
      <c r="F96" s="171" t="s">
        <v>9</v>
      </c>
      <c r="G96" s="171"/>
      <c r="H96" s="172">
        <v>0.001337</v>
      </c>
      <c r="I96" s="111">
        <v>0.0008003408435276801</v>
      </c>
      <c r="J96" s="173">
        <v>0.59860945664</v>
      </c>
      <c r="K96" s="171">
        <v>80</v>
      </c>
      <c r="L96" s="171">
        <v>0</v>
      </c>
      <c r="M96" s="171">
        <v>47.9</v>
      </c>
      <c r="N96" s="171">
        <v>1</v>
      </c>
      <c r="O96" s="171">
        <v>0.0008003408435276801</v>
      </c>
      <c r="P96" s="171">
        <v>21</v>
      </c>
      <c r="Q96" s="171">
        <v>0</v>
      </c>
      <c r="R96" s="171">
        <v>0</v>
      </c>
      <c r="S96" s="171">
        <v>2.8</v>
      </c>
      <c r="T96" s="171">
        <v>0</v>
      </c>
      <c r="U96" s="171">
        <v>15.9</v>
      </c>
      <c r="V96" s="171">
        <v>460.8</v>
      </c>
      <c r="W96" s="171">
        <v>1</v>
      </c>
      <c r="X96" s="171">
        <v>0</v>
      </c>
      <c r="Y96" s="171">
        <v>0</v>
      </c>
      <c r="Z96" s="171">
        <v>13.3</v>
      </c>
      <c r="AA96" s="171">
        <v>7.5</v>
      </c>
      <c r="AB96" s="171">
        <v>0</v>
      </c>
      <c r="AC96" s="171">
        <v>0</v>
      </c>
      <c r="AD96" s="171">
        <v>0</v>
      </c>
      <c r="AE96" s="171">
        <v>71.9</v>
      </c>
      <c r="AF96" s="174">
        <v>532.9</v>
      </c>
      <c r="AG96" s="171">
        <v>517</v>
      </c>
      <c r="AH96" s="171">
        <v>532.9</v>
      </c>
      <c r="AI96" s="171">
        <v>71.7</v>
      </c>
      <c r="AJ96" s="172"/>
      <c r="AK96" s="171">
        <v>0.7955799198793055</v>
      </c>
      <c r="AL96" s="171">
        <v>117.43260516234325</v>
      </c>
      <c r="AM96" s="175">
        <v>0.24932355096062864</v>
      </c>
      <c r="AN96" s="171">
        <v>0.0008744451174854161</v>
      </c>
      <c r="AO96" s="172"/>
      <c r="AP96" s="171">
        <v>0.6481989999999999</v>
      </c>
      <c r="AQ96" s="171">
        <v>101.86813709999998</v>
      </c>
      <c r="AR96" s="175">
        <v>0.14472148219318054</v>
      </c>
      <c r="AS96" s="171">
        <v>0.0013458242630342682</v>
      </c>
      <c r="AT96" s="171"/>
      <c r="AU96" s="173"/>
      <c r="AV96" s="239">
        <v>0</v>
      </c>
      <c r="AW96" s="239">
        <v>0.0017481364840668998</v>
      </c>
      <c r="AX96" s="239">
        <v>0.0007664063917621066</v>
      </c>
      <c r="AY96" s="239">
        <v>0</v>
      </c>
      <c r="AZ96" s="239">
        <v>0</v>
      </c>
      <c r="BA96" s="239">
        <v>0.01681714596780851</v>
      </c>
      <c r="BB96" s="239">
        <v>0.00048539071478266745</v>
      </c>
      <c r="BC96" s="239">
        <v>0</v>
      </c>
      <c r="BD96" s="173">
        <v>0</v>
      </c>
      <c r="BE96" s="171">
        <v>0.01981707955842018</v>
      </c>
      <c r="BF96" s="173"/>
      <c r="BG96" s="174">
        <v>0</v>
      </c>
      <c r="BH96" s="174">
        <v>0.003204916887455983</v>
      </c>
      <c r="BI96" s="174">
        <v>0.0020437503780322843</v>
      </c>
      <c r="BJ96" s="242">
        <f t="shared" si="11"/>
        <v>0</v>
      </c>
      <c r="BK96" s="174">
        <v>0</v>
      </c>
      <c r="BL96" s="174">
        <v>0.01681714596780851</v>
      </c>
      <c r="BM96" s="174">
        <v>0.0012943752394204467</v>
      </c>
      <c r="BN96" s="174">
        <v>0</v>
      </c>
      <c r="BO96" s="173">
        <f t="shared" si="12"/>
        <v>0</v>
      </c>
      <c r="BP96" s="173">
        <f t="shared" si="13"/>
        <v>0.02336018847271722</v>
      </c>
      <c r="BQ96" s="240">
        <f t="shared" si="14"/>
        <v>0.017753743239265086</v>
      </c>
      <c r="BR96" s="241">
        <f t="shared" si="15"/>
        <v>22.182727999999997</v>
      </c>
      <c r="BS96" s="243">
        <f t="shared" si="16"/>
        <v>0.7084815010140639</v>
      </c>
      <c r="BT96" s="202" t="s">
        <v>30</v>
      </c>
    </row>
    <row r="97" spans="1:72" s="176" customFormat="1" ht="15">
      <c r="A97" s="171">
        <v>71012</v>
      </c>
      <c r="B97" s="171" t="s">
        <v>294</v>
      </c>
      <c r="C97" s="171" t="s">
        <v>530</v>
      </c>
      <c r="D97" s="51">
        <v>9</v>
      </c>
      <c r="E97" s="51">
        <v>0</v>
      </c>
      <c r="F97" s="171" t="s">
        <v>147</v>
      </c>
      <c r="G97" s="171"/>
      <c r="H97" s="172">
        <v>0.007628</v>
      </c>
      <c r="I97" s="111">
        <v>0.00456619293524992</v>
      </c>
      <c r="J97" s="173">
        <v>0.59860945664</v>
      </c>
      <c r="K97" s="171">
        <v>80</v>
      </c>
      <c r="L97" s="171">
        <v>0</v>
      </c>
      <c r="M97" s="171">
        <v>40.8</v>
      </c>
      <c r="N97" s="171">
        <v>1</v>
      </c>
      <c r="O97" s="171">
        <v>0.00456619293524992</v>
      </c>
      <c r="P97" s="171">
        <v>40.8</v>
      </c>
      <c r="Q97" s="171">
        <v>8.6</v>
      </c>
      <c r="R97" s="171">
        <v>0</v>
      </c>
      <c r="S97" s="171">
        <v>12.8</v>
      </c>
      <c r="T97" s="171">
        <v>13.5</v>
      </c>
      <c r="U97" s="171">
        <v>25.7</v>
      </c>
      <c r="V97" s="171">
        <v>367.2</v>
      </c>
      <c r="W97" s="171">
        <v>1</v>
      </c>
      <c r="X97" s="171">
        <v>0</v>
      </c>
      <c r="Y97" s="171">
        <v>0</v>
      </c>
      <c r="Z97" s="171">
        <v>30.9</v>
      </c>
      <c r="AA97" s="171">
        <v>9.7</v>
      </c>
      <c r="AB97" s="171">
        <v>0</v>
      </c>
      <c r="AC97" s="171">
        <v>8.6</v>
      </c>
      <c r="AD97" s="171">
        <v>1.1</v>
      </c>
      <c r="AE97" s="171">
        <v>116.9</v>
      </c>
      <c r="AF97" s="174">
        <v>484.1</v>
      </c>
      <c r="AG97" s="171">
        <v>458.3</v>
      </c>
      <c r="AH97" s="171">
        <v>484.1</v>
      </c>
      <c r="AI97" s="171">
        <v>116.5</v>
      </c>
      <c r="AJ97" s="172"/>
      <c r="AK97" s="171">
        <v>0.7794515517134656</v>
      </c>
      <c r="AL97" s="171">
        <v>109.35133620064113</v>
      </c>
      <c r="AM97" s="175">
        <v>0.2321660445677995</v>
      </c>
      <c r="AN97" s="171">
        <v>0.004997460022452785</v>
      </c>
      <c r="AO97" s="172"/>
      <c r="AP97" s="171">
        <v>0.6280189999999999</v>
      </c>
      <c r="AQ97" s="171">
        <v>91.88908109999998</v>
      </c>
      <c r="AR97" s="175">
        <v>0.13054449009023225</v>
      </c>
      <c r="AS97" s="171">
        <v>0.007569169614619885</v>
      </c>
      <c r="AT97" s="171"/>
      <c r="AU97" s="173"/>
      <c r="AV97" s="239">
        <v>0</v>
      </c>
      <c r="AW97" s="239">
        <v>0.00849531063217377</v>
      </c>
      <c r="AX97" s="239">
        <v>0.00849531063217377</v>
      </c>
      <c r="AY97" s="239">
        <v>0.0017906782214876086</v>
      </c>
      <c r="AZ97" s="239">
        <v>0</v>
      </c>
      <c r="BA97" s="239">
        <v>0.07645779568956393</v>
      </c>
      <c r="BB97" s="239">
        <v>0.006433948493484547</v>
      </c>
      <c r="BC97" s="239">
        <v>0</v>
      </c>
      <c r="BD97" s="173">
        <v>0.0017906782214876086</v>
      </c>
      <c r="BE97" s="171">
        <v>0.10346372189037124</v>
      </c>
      <c r="BF97" s="173"/>
      <c r="BG97" s="174">
        <v>0</v>
      </c>
      <c r="BH97" s="174">
        <v>0.015574736158985246</v>
      </c>
      <c r="BI97" s="174">
        <v>0.02265416168579672</v>
      </c>
      <c r="BJ97" s="242">
        <f t="shared" si="11"/>
        <v>0.0017906782214876086</v>
      </c>
      <c r="BK97" s="174">
        <v>0</v>
      </c>
      <c r="BL97" s="174">
        <v>0.07645779568956393</v>
      </c>
      <c r="BM97" s="174">
        <v>0.01715719598262546</v>
      </c>
      <c r="BN97" s="174">
        <v>0</v>
      </c>
      <c r="BO97" s="173">
        <f t="shared" si="12"/>
        <v>0.0017906782214876086</v>
      </c>
      <c r="BP97" s="173">
        <f t="shared" si="13"/>
        <v>0.13542524595994657</v>
      </c>
      <c r="BQ97" s="240">
        <f t="shared" si="14"/>
        <v>0.10292318692955939</v>
      </c>
      <c r="BR97" s="241">
        <f t="shared" si="15"/>
        <v>22.540262399999996</v>
      </c>
      <c r="BS97" s="243">
        <f t="shared" si="16"/>
        <v>0.7147856109865207</v>
      </c>
      <c r="BT97" s="202" t="s">
        <v>30</v>
      </c>
    </row>
    <row r="98" spans="1:72" s="176" customFormat="1" ht="15">
      <c r="A98" s="171">
        <v>83019</v>
      </c>
      <c r="B98" s="171" t="s">
        <v>428</v>
      </c>
      <c r="C98" s="171" t="s">
        <v>532</v>
      </c>
      <c r="D98" s="51">
        <v>9</v>
      </c>
      <c r="E98" s="51">
        <v>0</v>
      </c>
      <c r="F98" s="171" t="s">
        <v>9</v>
      </c>
      <c r="G98" s="171"/>
      <c r="H98" s="172">
        <v>0.005767</v>
      </c>
      <c r="I98" s="111">
        <v>0.00345218073644288</v>
      </c>
      <c r="J98" s="173">
        <v>0.59860945664</v>
      </c>
      <c r="K98" s="171">
        <v>80</v>
      </c>
      <c r="L98" s="171">
        <v>0</v>
      </c>
      <c r="M98" s="171">
        <v>136.4</v>
      </c>
      <c r="N98" s="171">
        <v>1</v>
      </c>
      <c r="O98" s="171">
        <v>0.00345218073644288</v>
      </c>
      <c r="P98" s="171">
        <v>36.2</v>
      </c>
      <c r="Q98" s="171">
        <v>0</v>
      </c>
      <c r="R98" s="171">
        <v>0</v>
      </c>
      <c r="S98" s="171">
        <v>14.7</v>
      </c>
      <c r="T98" s="171">
        <v>0</v>
      </c>
      <c r="U98" s="171">
        <v>41.4</v>
      </c>
      <c r="V98" s="171">
        <v>226.8</v>
      </c>
      <c r="W98" s="171">
        <v>1</v>
      </c>
      <c r="X98" s="171">
        <v>0</v>
      </c>
      <c r="Y98" s="171">
        <v>0</v>
      </c>
      <c r="Z98" s="171">
        <v>30</v>
      </c>
      <c r="AA98" s="171">
        <v>6.2</v>
      </c>
      <c r="AB98" s="171">
        <v>0</v>
      </c>
      <c r="AC98" s="171">
        <v>0</v>
      </c>
      <c r="AD98" s="171">
        <v>0.5</v>
      </c>
      <c r="AE98" s="171">
        <v>187.3</v>
      </c>
      <c r="AF98" s="174">
        <v>414.2</v>
      </c>
      <c r="AG98" s="171">
        <v>372.8</v>
      </c>
      <c r="AH98" s="171">
        <v>414.2</v>
      </c>
      <c r="AI98" s="171">
        <v>187.3</v>
      </c>
      <c r="AJ98" s="172"/>
      <c r="AK98" s="171">
        <v>0.7337160546970422</v>
      </c>
      <c r="AL98" s="171">
        <v>90.53019497472162</v>
      </c>
      <c r="AM98" s="175">
        <v>0.19220649707167975</v>
      </c>
      <c r="AN98" s="171">
        <v>0.0037362929084618027</v>
      </c>
      <c r="AO98" s="172"/>
      <c r="AP98" s="171">
        <v>0.5769190000000001</v>
      </c>
      <c r="AQ98" s="171">
        <v>70.4787762</v>
      </c>
      <c r="AR98" s="175">
        <v>0.10012741221342564</v>
      </c>
      <c r="AS98" s="171">
        <v>0.005483670389568705</v>
      </c>
      <c r="AT98" s="171"/>
      <c r="AU98" s="173"/>
      <c r="AV98" s="239">
        <v>0</v>
      </c>
      <c r="AW98" s="239">
        <v>0.021472011831756888</v>
      </c>
      <c r="AX98" s="239">
        <v>0.005698583785260992</v>
      </c>
      <c r="AY98" s="239">
        <v>0</v>
      </c>
      <c r="AZ98" s="239">
        <v>0</v>
      </c>
      <c r="BA98" s="239">
        <v>0.03570272935075119</v>
      </c>
      <c r="BB98" s="239">
        <v>0.00472258324745386</v>
      </c>
      <c r="BC98" s="239">
        <v>0</v>
      </c>
      <c r="BD98" s="173">
        <v>0</v>
      </c>
      <c r="BE98" s="171">
        <v>0.06759590821522293</v>
      </c>
      <c r="BF98" s="173"/>
      <c r="BG98" s="174">
        <v>0</v>
      </c>
      <c r="BH98" s="174">
        <v>0.039365355024887624</v>
      </c>
      <c r="BI98" s="174">
        <v>0.015196223427362645</v>
      </c>
      <c r="BJ98" s="242">
        <f t="shared" si="11"/>
        <v>0</v>
      </c>
      <c r="BK98" s="174">
        <v>0</v>
      </c>
      <c r="BL98" s="174">
        <v>0.03570272935075119</v>
      </c>
      <c r="BM98" s="174">
        <v>0.012593555326543628</v>
      </c>
      <c r="BN98" s="174">
        <v>0</v>
      </c>
      <c r="BO98" s="173">
        <f t="shared" si="12"/>
        <v>0</v>
      </c>
      <c r="BP98" s="173">
        <f t="shared" si="13"/>
        <v>0.10285786312954509</v>
      </c>
      <c r="BQ98" s="240">
        <f t="shared" si="14"/>
        <v>0.07817197597845427</v>
      </c>
      <c r="BR98" s="241">
        <f t="shared" si="15"/>
        <v>22.6442304</v>
      </c>
      <c r="BS98" s="243">
        <f t="shared" si="16"/>
        <v>0.7195517098605583</v>
      </c>
      <c r="BT98" s="202" t="s">
        <v>30</v>
      </c>
    </row>
    <row r="99" spans="1:72" s="176" customFormat="1" ht="15">
      <c r="A99" s="171">
        <v>92028</v>
      </c>
      <c r="B99" s="171" t="s">
        <v>42</v>
      </c>
      <c r="C99" s="171" t="s">
        <v>541</v>
      </c>
      <c r="D99" s="51">
        <v>9</v>
      </c>
      <c r="E99" s="51">
        <v>0</v>
      </c>
      <c r="F99" s="171" t="s">
        <v>9</v>
      </c>
      <c r="G99" s="171"/>
      <c r="H99" s="172">
        <v>0.003748</v>
      </c>
      <c r="I99" s="111">
        <v>0.004094962773593121</v>
      </c>
      <c r="J99" s="173">
        <v>1.0925727784400001</v>
      </c>
      <c r="K99" s="171">
        <v>80</v>
      </c>
      <c r="L99" s="171">
        <v>55.8</v>
      </c>
      <c r="M99" s="171">
        <v>0</v>
      </c>
      <c r="N99" s="171">
        <v>0</v>
      </c>
      <c r="O99" s="171">
        <v>0</v>
      </c>
      <c r="P99" s="171">
        <v>119.6</v>
      </c>
      <c r="Q99" s="171">
        <v>0</v>
      </c>
      <c r="R99" s="171">
        <v>0</v>
      </c>
      <c r="S99" s="171">
        <v>24.9</v>
      </c>
      <c r="T99" s="171">
        <v>0</v>
      </c>
      <c r="U99" s="171">
        <v>31.9</v>
      </c>
      <c r="V99" s="171">
        <v>0</v>
      </c>
      <c r="W99" s="171">
        <v>0</v>
      </c>
      <c r="X99" s="171">
        <v>0</v>
      </c>
      <c r="Y99" s="171">
        <v>0</v>
      </c>
      <c r="Z99" s="171">
        <v>106.7</v>
      </c>
      <c r="AA99" s="171">
        <v>12.8</v>
      </c>
      <c r="AB99" s="171">
        <v>0</v>
      </c>
      <c r="AC99" s="171">
        <v>0</v>
      </c>
      <c r="AD99" s="171">
        <v>0</v>
      </c>
      <c r="AE99" s="171">
        <v>200.4</v>
      </c>
      <c r="AF99" s="174">
        <v>144.5</v>
      </c>
      <c r="AG99" s="171">
        <v>168.4</v>
      </c>
      <c r="AH99" s="171">
        <v>200.3</v>
      </c>
      <c r="AI99" s="171">
        <v>144.5</v>
      </c>
      <c r="AJ99" s="172"/>
      <c r="AK99" s="171">
        <v>0.4590609444237838</v>
      </c>
      <c r="AL99" s="171">
        <v>27.087942297674743</v>
      </c>
      <c r="AM99" s="175">
        <v>0.05751096088293673</v>
      </c>
      <c r="AN99" s="171">
        <v>0.003277891127128253</v>
      </c>
      <c r="AO99" s="172"/>
      <c r="AP99" s="171">
        <v>0.3832839999999999</v>
      </c>
      <c r="AQ99" s="171">
        <v>21.8021875</v>
      </c>
      <c r="AR99" s="175">
        <v>0.0309738155607602</v>
      </c>
      <c r="AS99" s="171">
        <v>0.002630230386095304</v>
      </c>
      <c r="AT99" s="171"/>
      <c r="AU99" s="173"/>
      <c r="AV99" s="239">
        <v>0.010419550878152222</v>
      </c>
      <c r="AW99" s="239">
        <v>0</v>
      </c>
      <c r="AX99" s="239">
        <v>0.022332944176111216</v>
      </c>
      <c r="AY99" s="239">
        <v>0</v>
      </c>
      <c r="AZ99" s="239">
        <v>0</v>
      </c>
      <c r="BA99" s="239">
        <v>0</v>
      </c>
      <c r="BB99" s="239">
        <v>0.0199241232741728</v>
      </c>
      <c r="BC99" s="239">
        <v>0</v>
      </c>
      <c r="BD99" s="173">
        <v>0</v>
      </c>
      <c r="BE99" s="171">
        <v>0.052676618328436245</v>
      </c>
      <c r="BF99" s="173"/>
      <c r="BG99" s="174">
        <v>0.010419550878152222</v>
      </c>
      <c r="BH99" s="174">
        <v>0</v>
      </c>
      <c r="BI99" s="174">
        <v>0.059554517802963246</v>
      </c>
      <c r="BJ99" s="242">
        <f t="shared" si="11"/>
        <v>0</v>
      </c>
      <c r="BK99" s="174">
        <v>0</v>
      </c>
      <c r="BL99" s="174">
        <v>0</v>
      </c>
      <c r="BM99" s="174">
        <v>0.05313099539779414</v>
      </c>
      <c r="BN99" s="174">
        <v>0</v>
      </c>
      <c r="BO99" s="173">
        <f t="shared" si="12"/>
        <v>0</v>
      </c>
      <c r="BP99" s="173">
        <f t="shared" si="13"/>
        <v>0.12310506407890962</v>
      </c>
      <c r="BQ99" s="240">
        <f t="shared" si="14"/>
        <v>0.0935598486999713</v>
      </c>
      <c r="BR99" s="241">
        <f t="shared" si="15"/>
        <v>22.8475456</v>
      </c>
      <c r="BS99" s="243">
        <f t="shared" si="16"/>
        <v>0.7252052369944123</v>
      </c>
      <c r="BT99" s="202" t="s">
        <v>30</v>
      </c>
    </row>
    <row r="100" spans="1:72" s="176" customFormat="1" ht="15">
      <c r="A100" s="171">
        <v>1063</v>
      </c>
      <c r="B100" s="171" t="s">
        <v>546</v>
      </c>
      <c r="C100" s="171" t="s">
        <v>529</v>
      </c>
      <c r="D100" s="51">
        <v>9</v>
      </c>
      <c r="E100" s="51">
        <v>0</v>
      </c>
      <c r="F100" s="171" t="s">
        <v>147</v>
      </c>
      <c r="G100" s="171"/>
      <c r="H100" s="172">
        <v>0.002108</v>
      </c>
      <c r="I100" s="111">
        <v>0.00626520760503248</v>
      </c>
      <c r="J100" s="173">
        <v>2.9721098695599997</v>
      </c>
      <c r="K100" s="171">
        <v>83</v>
      </c>
      <c r="L100" s="171">
        <v>0</v>
      </c>
      <c r="M100" s="171">
        <v>0</v>
      </c>
      <c r="N100" s="171">
        <v>0</v>
      </c>
      <c r="O100" s="171">
        <v>0</v>
      </c>
      <c r="P100" s="171">
        <v>39.8</v>
      </c>
      <c r="Q100" s="171">
        <v>0</v>
      </c>
      <c r="R100" s="171">
        <v>0</v>
      </c>
      <c r="S100" s="171">
        <v>32.5</v>
      </c>
      <c r="T100" s="171">
        <v>0</v>
      </c>
      <c r="U100" s="171">
        <v>16</v>
      </c>
      <c r="V100" s="171">
        <v>454.1</v>
      </c>
      <c r="W100" s="171">
        <v>1</v>
      </c>
      <c r="X100" s="171">
        <v>0</v>
      </c>
      <c r="Y100" s="171">
        <v>0</v>
      </c>
      <c r="Z100" s="171">
        <v>38.7</v>
      </c>
      <c r="AA100" s="171">
        <v>1.1</v>
      </c>
      <c r="AB100" s="171">
        <v>0</v>
      </c>
      <c r="AC100" s="171">
        <v>0</v>
      </c>
      <c r="AD100" s="171">
        <v>0.8</v>
      </c>
      <c r="AE100" s="171">
        <v>72.4</v>
      </c>
      <c r="AF100" s="174">
        <v>526.6</v>
      </c>
      <c r="AG100" s="171">
        <v>510.6</v>
      </c>
      <c r="AH100" s="171">
        <v>526.6</v>
      </c>
      <c r="AI100" s="171">
        <v>72.3</v>
      </c>
      <c r="AJ100" s="172"/>
      <c r="AK100" s="171">
        <v>0.7939020175723437</v>
      </c>
      <c r="AL100" s="171">
        <v>116.56697254871715</v>
      </c>
      <c r="AM100" s="175">
        <v>0.24748570876375128</v>
      </c>
      <c r="AN100" s="171">
        <v>0.006850123025129467</v>
      </c>
      <c r="AO100" s="172"/>
      <c r="AP100" s="171">
        <v>0.6453959999999999</v>
      </c>
      <c r="AQ100" s="171">
        <v>100.42206469999998</v>
      </c>
      <c r="AR100" s="175">
        <v>0.14266708376159626</v>
      </c>
      <c r="AS100" s="171">
        <v>0.0021182848651169132</v>
      </c>
      <c r="AT100" s="171"/>
      <c r="AU100" s="173"/>
      <c r="AV100" s="239">
        <v>0</v>
      </c>
      <c r="AW100" s="239">
        <v>0</v>
      </c>
      <c r="AX100" s="239">
        <v>0.011370599978221345</v>
      </c>
      <c r="AY100" s="239">
        <v>0</v>
      </c>
      <c r="AZ100" s="239">
        <v>0</v>
      </c>
      <c r="BA100" s="239">
        <v>0.12973340326910335</v>
      </c>
      <c r="BB100" s="239">
        <v>0.011056337164752917</v>
      </c>
      <c r="BC100" s="239">
        <v>0</v>
      </c>
      <c r="BD100" s="173">
        <v>0</v>
      </c>
      <c r="BE100" s="171">
        <v>0.1521603404120776</v>
      </c>
      <c r="BF100" s="173"/>
      <c r="BG100" s="174">
        <v>0</v>
      </c>
      <c r="BH100" s="174">
        <v>0</v>
      </c>
      <c r="BI100" s="174">
        <v>0.03032159994192359</v>
      </c>
      <c r="BJ100" s="242">
        <f t="shared" si="11"/>
        <v>0</v>
      </c>
      <c r="BK100" s="174">
        <v>0</v>
      </c>
      <c r="BL100" s="174">
        <v>0.12973340326910335</v>
      </c>
      <c r="BM100" s="174">
        <v>0.02948356577267445</v>
      </c>
      <c r="BN100" s="174">
        <v>0</v>
      </c>
      <c r="BO100" s="173">
        <f t="shared" si="12"/>
        <v>0</v>
      </c>
      <c r="BP100" s="173">
        <f t="shared" si="13"/>
        <v>0.1895385689837014</v>
      </c>
      <c r="BQ100" s="240">
        <f t="shared" si="14"/>
        <v>0.14404931242761307</v>
      </c>
      <c r="BR100" s="241">
        <f t="shared" si="15"/>
        <v>22.9919456</v>
      </c>
      <c r="BS100" s="243">
        <f t="shared" si="16"/>
        <v>0.733855015552277</v>
      </c>
      <c r="BT100" s="202" t="s">
        <v>30</v>
      </c>
    </row>
    <row r="101" spans="1:72" s="176" customFormat="1" ht="15">
      <c r="A101" s="171">
        <v>91014</v>
      </c>
      <c r="B101" s="171" t="s">
        <v>540</v>
      </c>
      <c r="C101" s="171" t="s">
        <v>541</v>
      </c>
      <c r="D101" s="51">
        <v>9</v>
      </c>
      <c r="E101" s="51">
        <v>0</v>
      </c>
      <c r="F101" s="171" t="s">
        <v>9</v>
      </c>
      <c r="G101" s="171"/>
      <c r="H101" s="172">
        <v>0.001466</v>
      </c>
      <c r="I101" s="111">
        <v>0.00435711306877496</v>
      </c>
      <c r="J101" s="173">
        <v>2.9721098695599997</v>
      </c>
      <c r="K101" s="171">
        <v>83</v>
      </c>
      <c r="L101" s="171">
        <v>0</v>
      </c>
      <c r="M101" s="171">
        <v>0</v>
      </c>
      <c r="N101" s="171">
        <v>0</v>
      </c>
      <c r="O101" s="171">
        <v>0</v>
      </c>
      <c r="P101" s="171">
        <v>77.5</v>
      </c>
      <c r="Q101" s="171">
        <v>0</v>
      </c>
      <c r="R101" s="171">
        <v>0</v>
      </c>
      <c r="S101" s="171">
        <v>16.7</v>
      </c>
      <c r="T101" s="171">
        <v>0</v>
      </c>
      <c r="U101" s="171">
        <v>20.8</v>
      </c>
      <c r="V101" s="171">
        <v>309.9</v>
      </c>
      <c r="W101" s="171">
        <v>1</v>
      </c>
      <c r="X101" s="171">
        <v>0</v>
      </c>
      <c r="Y101" s="171">
        <v>0</v>
      </c>
      <c r="Z101" s="171">
        <v>58.2</v>
      </c>
      <c r="AA101" s="171">
        <v>19.3</v>
      </c>
      <c r="AB101" s="171">
        <v>0</v>
      </c>
      <c r="AC101" s="171">
        <v>0</v>
      </c>
      <c r="AD101" s="171">
        <v>0</v>
      </c>
      <c r="AE101" s="171">
        <v>94.2</v>
      </c>
      <c r="AF101" s="174">
        <v>404.2</v>
      </c>
      <c r="AG101" s="171">
        <v>383.4</v>
      </c>
      <c r="AH101" s="171">
        <v>404.2</v>
      </c>
      <c r="AI101" s="171">
        <v>94.2</v>
      </c>
      <c r="AJ101" s="172"/>
      <c r="AK101" s="171">
        <v>0.7395764965785171</v>
      </c>
      <c r="AL101" s="171">
        <v>92.76521209445879</v>
      </c>
      <c r="AM101" s="175">
        <v>0.19695170734765305</v>
      </c>
      <c r="AN101" s="171">
        <v>0.004725024098679068</v>
      </c>
      <c r="AO101" s="172"/>
      <c r="AP101" s="171">
        <v>0.583385</v>
      </c>
      <c r="AQ101" s="171">
        <v>72.9183406</v>
      </c>
      <c r="AR101" s="175">
        <v>0.10359323956557534</v>
      </c>
      <c r="AS101" s="171">
        <v>0.0014057709022164747</v>
      </c>
      <c r="AT101" s="171"/>
      <c r="AU101" s="173"/>
      <c r="AV101" s="239">
        <v>0</v>
      </c>
      <c r="AW101" s="239">
        <v>0</v>
      </c>
      <c r="AX101" s="239">
        <v>0.015398037585050707</v>
      </c>
      <c r="AY101" s="239">
        <v>0</v>
      </c>
      <c r="AZ101" s="239">
        <v>0</v>
      </c>
      <c r="BA101" s="239">
        <v>0.06157228190460921</v>
      </c>
      <c r="BB101" s="239">
        <v>0.011563429515483241</v>
      </c>
      <c r="BC101" s="239">
        <v>0</v>
      </c>
      <c r="BD101" s="173">
        <v>0</v>
      </c>
      <c r="BE101" s="171">
        <v>0.08853374900514316</v>
      </c>
      <c r="BF101" s="173"/>
      <c r="BG101" s="174">
        <v>0</v>
      </c>
      <c r="BH101" s="174">
        <v>0</v>
      </c>
      <c r="BI101" s="174">
        <v>0.041061433560135224</v>
      </c>
      <c r="BJ101" s="242">
        <f t="shared" si="11"/>
        <v>0</v>
      </c>
      <c r="BK101" s="174">
        <v>0</v>
      </c>
      <c r="BL101" s="174">
        <v>0.06157228190460921</v>
      </c>
      <c r="BM101" s="174">
        <v>0.030835812041288647</v>
      </c>
      <c r="BN101" s="174">
        <v>0</v>
      </c>
      <c r="BO101" s="173">
        <f t="shared" si="12"/>
        <v>0</v>
      </c>
      <c r="BP101" s="173">
        <f t="shared" si="13"/>
        <v>0.13346952750603308</v>
      </c>
      <c r="BQ101" s="240">
        <f t="shared" si="14"/>
        <v>0.10143684090458514</v>
      </c>
      <c r="BR101" s="241">
        <f t="shared" si="15"/>
        <v>23.2807456</v>
      </c>
      <c r="BS101" s="243">
        <f t="shared" si="16"/>
        <v>0.7398704687618735</v>
      </c>
      <c r="BT101" s="202" t="s">
        <v>30</v>
      </c>
    </row>
    <row r="102" spans="1:72" s="176" customFormat="1" ht="15">
      <c r="A102" s="171">
        <v>71023</v>
      </c>
      <c r="B102" s="171" t="s">
        <v>294</v>
      </c>
      <c r="C102" s="171" t="s">
        <v>530</v>
      </c>
      <c r="D102" s="51">
        <v>9</v>
      </c>
      <c r="E102" s="51">
        <v>0</v>
      </c>
      <c r="F102" s="171" t="s">
        <v>9</v>
      </c>
      <c r="G102" s="171"/>
      <c r="H102" s="172">
        <v>0.001337</v>
      </c>
      <c r="I102" s="111">
        <v>0.0008003408435276801</v>
      </c>
      <c r="J102" s="173">
        <v>0.59860945664</v>
      </c>
      <c r="K102" s="171">
        <v>80</v>
      </c>
      <c r="L102" s="171">
        <v>0</v>
      </c>
      <c r="M102" s="171">
        <v>67.4</v>
      </c>
      <c r="N102" s="171">
        <v>1</v>
      </c>
      <c r="O102" s="171">
        <v>0.0008003408435276801</v>
      </c>
      <c r="P102" s="171">
        <v>45.9</v>
      </c>
      <c r="Q102" s="171">
        <v>19.4</v>
      </c>
      <c r="R102" s="171">
        <v>0</v>
      </c>
      <c r="S102" s="171">
        <v>11.8</v>
      </c>
      <c r="T102" s="171">
        <v>0.1</v>
      </c>
      <c r="U102" s="171">
        <v>14.2</v>
      </c>
      <c r="V102" s="171">
        <v>303.8</v>
      </c>
      <c r="W102" s="171">
        <v>1</v>
      </c>
      <c r="X102" s="171">
        <v>0</v>
      </c>
      <c r="Y102" s="171">
        <v>0</v>
      </c>
      <c r="Z102" s="171">
        <v>39.1</v>
      </c>
      <c r="AA102" s="171">
        <v>6.6</v>
      </c>
      <c r="AB102" s="171">
        <v>0</v>
      </c>
      <c r="AC102" s="171">
        <v>19.4</v>
      </c>
      <c r="AD102" s="171">
        <v>0.8</v>
      </c>
      <c r="AE102" s="171">
        <v>145.1</v>
      </c>
      <c r="AF102" s="174">
        <v>448.9</v>
      </c>
      <c r="AG102" s="171">
        <v>434.6</v>
      </c>
      <c r="AH102" s="171">
        <v>448.9</v>
      </c>
      <c r="AI102" s="171">
        <v>144.6</v>
      </c>
      <c r="AJ102" s="172"/>
      <c r="AK102" s="171">
        <v>0.7683024505835456</v>
      </c>
      <c r="AL102" s="171">
        <v>104.27132198954767</v>
      </c>
      <c r="AM102" s="175">
        <v>0.22138056313962776</v>
      </c>
      <c r="AN102" s="171">
        <v>0.000875398340501071</v>
      </c>
      <c r="AO102" s="172"/>
      <c r="AP102" s="171">
        <v>0.6093939999999999</v>
      </c>
      <c r="AQ102" s="171">
        <v>83.402723</v>
      </c>
      <c r="AR102" s="175">
        <v>0.11848813608575619</v>
      </c>
      <c r="AS102" s="171">
        <v>0.0013119984012757923</v>
      </c>
      <c r="AT102" s="171"/>
      <c r="AU102" s="173"/>
      <c r="AV102" s="239">
        <v>0</v>
      </c>
      <c r="AW102" s="239">
        <v>0.0024597995621317135</v>
      </c>
      <c r="AX102" s="239">
        <v>0.0016751453991371756</v>
      </c>
      <c r="AY102" s="239">
        <v>0.0007080135238183268</v>
      </c>
      <c r="AZ102" s="239">
        <v>0</v>
      </c>
      <c r="BA102" s="239">
        <v>0.01108734580082514</v>
      </c>
      <c r="BB102" s="239">
        <v>0.0014269757103761126</v>
      </c>
      <c r="BC102" s="239">
        <v>0</v>
      </c>
      <c r="BD102" s="173">
        <v>0.0007080135238183268</v>
      </c>
      <c r="BE102" s="171">
        <v>0.018065293520106794</v>
      </c>
      <c r="BF102" s="173"/>
      <c r="BG102" s="174">
        <v>0</v>
      </c>
      <c r="BH102" s="174">
        <v>0.004509632530574808</v>
      </c>
      <c r="BI102" s="174">
        <v>0.004467054397699135</v>
      </c>
      <c r="BJ102" s="242">
        <f t="shared" si="11"/>
        <v>0.0007080135238183268</v>
      </c>
      <c r="BK102" s="174">
        <v>0</v>
      </c>
      <c r="BL102" s="174">
        <v>0.01108734580082514</v>
      </c>
      <c r="BM102" s="174">
        <v>0.003805268561002967</v>
      </c>
      <c r="BN102" s="174">
        <v>0</v>
      </c>
      <c r="BO102" s="173">
        <f t="shared" si="12"/>
        <v>0.0007080135238183268</v>
      </c>
      <c r="BP102" s="173">
        <f t="shared" si="13"/>
        <v>0.0252853283377387</v>
      </c>
      <c r="BQ102" s="240">
        <f t="shared" si="14"/>
        <v>0.019216849536681412</v>
      </c>
      <c r="BR102" s="241">
        <f t="shared" si="15"/>
        <v>24.010831999999997</v>
      </c>
      <c r="BS102" s="243">
        <f t="shared" si="16"/>
        <v>0.7409754235381155</v>
      </c>
      <c r="BT102" s="202" t="s">
        <v>30</v>
      </c>
    </row>
    <row r="103" spans="1:72" s="176" customFormat="1" ht="15">
      <c r="A103" s="171">
        <v>92014</v>
      </c>
      <c r="B103" s="171" t="s">
        <v>42</v>
      </c>
      <c r="C103" s="171" t="s">
        <v>541</v>
      </c>
      <c r="D103" s="51">
        <v>9</v>
      </c>
      <c r="E103" s="51">
        <v>0</v>
      </c>
      <c r="F103" s="171" t="s">
        <v>9</v>
      </c>
      <c r="G103" s="171"/>
      <c r="H103" s="172">
        <v>0.003748</v>
      </c>
      <c r="I103" s="111">
        <v>0.0011268952779999201</v>
      </c>
      <c r="J103" s="173">
        <v>0.30066576254000005</v>
      </c>
      <c r="K103" s="171">
        <v>80</v>
      </c>
      <c r="L103" s="171">
        <v>26.4</v>
      </c>
      <c r="M103" s="171">
        <v>101.9</v>
      </c>
      <c r="N103" s="171">
        <v>1</v>
      </c>
      <c r="O103" s="171">
        <v>0.0011268952779999201</v>
      </c>
      <c r="P103" s="171">
        <v>100.9</v>
      </c>
      <c r="Q103" s="171">
        <v>4.7</v>
      </c>
      <c r="R103" s="171">
        <v>0</v>
      </c>
      <c r="S103" s="171">
        <v>10.6</v>
      </c>
      <c r="T103" s="171">
        <v>6.4</v>
      </c>
      <c r="U103" s="171">
        <v>49.7</v>
      </c>
      <c r="V103" s="171">
        <v>0</v>
      </c>
      <c r="W103" s="171">
        <v>0</v>
      </c>
      <c r="X103" s="171">
        <v>0</v>
      </c>
      <c r="Y103" s="171">
        <v>0</v>
      </c>
      <c r="Z103" s="171">
        <v>83</v>
      </c>
      <c r="AA103" s="171">
        <v>17.9</v>
      </c>
      <c r="AB103" s="171">
        <v>0</v>
      </c>
      <c r="AC103" s="171">
        <v>4.7</v>
      </c>
      <c r="AD103" s="171">
        <v>0</v>
      </c>
      <c r="AE103" s="171">
        <v>251.2</v>
      </c>
      <c r="AF103" s="174">
        <v>224.8</v>
      </c>
      <c r="AG103" s="171">
        <v>201.5</v>
      </c>
      <c r="AH103" s="171">
        <v>251.2</v>
      </c>
      <c r="AI103" s="171">
        <v>224.5</v>
      </c>
      <c r="AJ103" s="172"/>
      <c r="AK103" s="171">
        <v>0.592535557733133</v>
      </c>
      <c r="AL103" s="171">
        <v>50.91398151089412</v>
      </c>
      <c r="AM103" s="175">
        <v>0.10809650902567626</v>
      </c>
      <c r="AN103" s="171">
        <v>0.0010910975312844622</v>
      </c>
      <c r="AO103" s="172"/>
      <c r="AP103" s="171">
        <v>0.44746499999999995</v>
      </c>
      <c r="AQ103" s="171">
        <v>33.3502034</v>
      </c>
      <c r="AR103" s="175">
        <v>0.047379789253965354</v>
      </c>
      <c r="AS103" s="171">
        <v>0.002989012557777578</v>
      </c>
      <c r="AT103" s="171"/>
      <c r="AU103" s="173"/>
      <c r="AV103" s="239">
        <v>0.0013566016114674238</v>
      </c>
      <c r="AW103" s="239">
        <v>0.005236276674565549</v>
      </c>
      <c r="AX103" s="239">
        <v>0.005184890249888752</v>
      </c>
      <c r="AY103" s="239">
        <v>0.00024151619598094287</v>
      </c>
      <c r="AZ103" s="239">
        <v>0</v>
      </c>
      <c r="BA103" s="239">
        <v>0</v>
      </c>
      <c r="BB103" s="239">
        <v>0.004265073248174098</v>
      </c>
      <c r="BC103" s="239">
        <v>0</v>
      </c>
      <c r="BD103" s="173">
        <v>0.00024151619598094287</v>
      </c>
      <c r="BE103" s="171">
        <v>0.01652587417605771</v>
      </c>
      <c r="BF103" s="173"/>
      <c r="BG103" s="174">
        <v>0.0013566016114674238</v>
      </c>
      <c r="BH103" s="174">
        <v>0.00959984057003684</v>
      </c>
      <c r="BI103" s="174">
        <v>0.01382637399970334</v>
      </c>
      <c r="BJ103" s="242">
        <f t="shared" si="11"/>
        <v>0.00024151619598094287</v>
      </c>
      <c r="BK103" s="174">
        <v>0</v>
      </c>
      <c r="BL103" s="174">
        <v>0</v>
      </c>
      <c r="BM103" s="174">
        <v>0.011373528661797595</v>
      </c>
      <c r="BN103" s="174">
        <v>0</v>
      </c>
      <c r="BO103" s="173">
        <f t="shared" si="12"/>
        <v>0.00024151619598094287</v>
      </c>
      <c r="BP103" s="173">
        <f t="shared" si="13"/>
        <v>0.03663937723496709</v>
      </c>
      <c r="BQ103" s="240">
        <f t="shared" si="14"/>
        <v>0.027845926698574986</v>
      </c>
      <c r="BR103" s="241">
        <f t="shared" si="15"/>
        <v>24.7103056</v>
      </c>
      <c r="BS103" s="243">
        <f t="shared" si="16"/>
        <v>0.7425312210833993</v>
      </c>
      <c r="BT103" s="202" t="s">
        <v>30</v>
      </c>
    </row>
    <row r="104" spans="1:72" s="176" customFormat="1" ht="15">
      <c r="A104" s="171">
        <v>92012</v>
      </c>
      <c r="B104" s="171" t="s">
        <v>42</v>
      </c>
      <c r="C104" s="171" t="s">
        <v>541</v>
      </c>
      <c r="D104" s="51">
        <v>9</v>
      </c>
      <c r="E104" s="51">
        <v>0</v>
      </c>
      <c r="F104" s="171" t="s">
        <v>9</v>
      </c>
      <c r="G104" s="171"/>
      <c r="H104" s="172">
        <v>0.003748</v>
      </c>
      <c r="I104" s="111">
        <v>0.00224358824348672</v>
      </c>
      <c r="J104" s="173">
        <v>0.59860945664</v>
      </c>
      <c r="K104" s="171">
        <v>80</v>
      </c>
      <c r="L104" s="171">
        <v>35.1</v>
      </c>
      <c r="M104" s="171">
        <v>31</v>
      </c>
      <c r="N104" s="171">
        <v>1</v>
      </c>
      <c r="O104" s="171">
        <v>0.00224358824348672</v>
      </c>
      <c r="P104" s="171">
        <v>100.4</v>
      </c>
      <c r="Q104" s="171">
        <v>0</v>
      </c>
      <c r="R104" s="171">
        <v>0</v>
      </c>
      <c r="S104" s="171">
        <v>17</v>
      </c>
      <c r="T104" s="171">
        <v>0</v>
      </c>
      <c r="U104" s="171">
        <v>32.8</v>
      </c>
      <c r="V104" s="171">
        <v>119.9</v>
      </c>
      <c r="W104" s="171">
        <v>1</v>
      </c>
      <c r="X104" s="171">
        <v>0</v>
      </c>
      <c r="Y104" s="171">
        <v>0</v>
      </c>
      <c r="Z104" s="171">
        <v>88</v>
      </c>
      <c r="AA104" s="171">
        <v>12.3</v>
      </c>
      <c r="AB104" s="171">
        <v>0</v>
      </c>
      <c r="AC104" s="171">
        <v>0</v>
      </c>
      <c r="AD104" s="171">
        <v>0</v>
      </c>
      <c r="AE104" s="171">
        <v>183.6</v>
      </c>
      <c r="AF104" s="174">
        <v>268.4</v>
      </c>
      <c r="AG104" s="171">
        <v>270.7</v>
      </c>
      <c r="AH104" s="171">
        <v>303.5</v>
      </c>
      <c r="AI104" s="171">
        <v>148.4</v>
      </c>
      <c r="AJ104" s="172"/>
      <c r="AK104" s="171">
        <v>0.6456567926808449</v>
      </c>
      <c r="AL104" s="171">
        <v>62.84774337726725</v>
      </c>
      <c r="AM104" s="175">
        <v>0.1334333214103579</v>
      </c>
      <c r="AN104" s="171">
        <v>0.0022962964330938925</v>
      </c>
      <c r="AO104" s="172"/>
      <c r="AP104" s="171">
        <v>0.49232200000000004</v>
      </c>
      <c r="AQ104" s="171">
        <v>43.2889133</v>
      </c>
      <c r="AR104" s="175">
        <v>0.06149946267455681</v>
      </c>
      <c r="AS104" s="171">
        <v>0.003220800577589292</v>
      </c>
      <c r="AT104" s="171"/>
      <c r="AU104" s="173"/>
      <c r="AV104" s="239">
        <v>0.0035909975989951047</v>
      </c>
      <c r="AW104" s="239">
        <v>0.003171536340992827</v>
      </c>
      <c r="AX104" s="239">
        <v>0.010271685439860642</v>
      </c>
      <c r="AY104" s="239">
        <v>0</v>
      </c>
      <c r="AZ104" s="239">
        <v>0</v>
      </c>
      <c r="BA104" s="239">
        <v>0.012266684105969032</v>
      </c>
      <c r="BB104" s="239">
        <v>0.009003070903463509</v>
      </c>
      <c r="BC104" s="239">
        <v>0</v>
      </c>
      <c r="BD104" s="173">
        <v>0</v>
      </c>
      <c r="BE104" s="171">
        <v>0.03830397438928111</v>
      </c>
      <c r="BF104" s="173"/>
      <c r="BG104" s="174">
        <v>0.0035909975989951047</v>
      </c>
      <c r="BH104" s="174">
        <v>0.005814483291820183</v>
      </c>
      <c r="BI104" s="174">
        <v>0.02739116117296171</v>
      </c>
      <c r="BJ104" s="242">
        <f t="shared" si="11"/>
        <v>0</v>
      </c>
      <c r="BK104" s="174">
        <v>0</v>
      </c>
      <c r="BL104" s="174">
        <v>0.012266684105969032</v>
      </c>
      <c r="BM104" s="174">
        <v>0.024008189075902693</v>
      </c>
      <c r="BN104" s="174">
        <v>0</v>
      </c>
      <c r="BO104" s="173">
        <f t="shared" si="12"/>
        <v>0</v>
      </c>
      <c r="BP104" s="173">
        <f t="shared" si="13"/>
        <v>0.07307151524564873</v>
      </c>
      <c r="BQ104" s="240">
        <f t="shared" si="14"/>
        <v>0.05553435158669303</v>
      </c>
      <c r="BR104" s="241">
        <f t="shared" si="15"/>
        <v>24.752470400000004</v>
      </c>
      <c r="BS104" s="243">
        <f t="shared" si="16"/>
        <v>0.7456287308076741</v>
      </c>
      <c r="BT104" s="202" t="s">
        <v>30</v>
      </c>
    </row>
    <row r="105" spans="1:72" s="176" customFormat="1" ht="15">
      <c r="A105" s="171">
        <v>91016</v>
      </c>
      <c r="B105" s="171" t="s">
        <v>540</v>
      </c>
      <c r="C105" s="171" t="s">
        <v>541</v>
      </c>
      <c r="D105" s="51">
        <v>9</v>
      </c>
      <c r="E105" s="51">
        <v>0</v>
      </c>
      <c r="F105" s="171" t="s">
        <v>9</v>
      </c>
      <c r="G105" s="171"/>
      <c r="H105" s="172">
        <v>0.005959</v>
      </c>
      <c r="I105" s="111">
        <v>0.00356711375211776</v>
      </c>
      <c r="J105" s="173">
        <v>0.59860945664</v>
      </c>
      <c r="K105" s="171">
        <v>80</v>
      </c>
      <c r="L105" s="171">
        <v>167.1</v>
      </c>
      <c r="M105" s="171">
        <v>141.2</v>
      </c>
      <c r="N105" s="171">
        <v>1</v>
      </c>
      <c r="O105" s="171">
        <v>0.00356711375211776</v>
      </c>
      <c r="P105" s="171">
        <v>65.9</v>
      </c>
      <c r="Q105" s="171">
        <v>6.1</v>
      </c>
      <c r="R105" s="171">
        <v>0</v>
      </c>
      <c r="S105" s="171">
        <v>35.5</v>
      </c>
      <c r="T105" s="171">
        <v>4.4</v>
      </c>
      <c r="U105" s="171">
        <v>31</v>
      </c>
      <c r="V105" s="171">
        <v>67.7</v>
      </c>
      <c r="W105" s="171">
        <v>1</v>
      </c>
      <c r="X105" s="171">
        <v>7.7</v>
      </c>
      <c r="Y105" s="171">
        <v>0</v>
      </c>
      <c r="Z105" s="171">
        <v>15.3</v>
      </c>
      <c r="AA105" s="171">
        <v>50.6</v>
      </c>
      <c r="AB105" s="171">
        <v>0</v>
      </c>
      <c r="AC105" s="171">
        <v>4.5</v>
      </c>
      <c r="AD105" s="171">
        <v>1.5</v>
      </c>
      <c r="AE105" s="171">
        <v>420.5</v>
      </c>
      <c r="AF105" s="174">
        <v>321.2</v>
      </c>
      <c r="AG105" s="171">
        <v>457.3</v>
      </c>
      <c r="AH105" s="171">
        <v>488.3</v>
      </c>
      <c r="AI105" s="171">
        <v>253.1</v>
      </c>
      <c r="AJ105" s="172"/>
      <c r="AK105" s="171">
        <v>0.7748853587782156</v>
      </c>
      <c r="AL105" s="171">
        <v>107.25864997841609</v>
      </c>
      <c r="AM105" s="175">
        <v>0.22772301991335844</v>
      </c>
      <c r="AN105" s="171">
        <v>0.003903210367286159</v>
      </c>
      <c r="AO105" s="172"/>
      <c r="AP105" s="171">
        <v>0.6203909999999999</v>
      </c>
      <c r="AQ105" s="171">
        <v>88.39316869999999</v>
      </c>
      <c r="AR105" s="175">
        <v>0.1255779358903762</v>
      </c>
      <c r="AS105" s="171">
        <v>0.005884742152273154</v>
      </c>
      <c r="AT105" s="171"/>
      <c r="AU105" s="173"/>
      <c r="AV105" s="239">
        <v>0.02718055068383682</v>
      </c>
      <c r="AW105" s="239">
        <v>0.02296764665803566</v>
      </c>
      <c r="AX105" s="239">
        <v>0.010719319509663953</v>
      </c>
      <c r="AY105" s="239">
        <v>0.0009922283612890759</v>
      </c>
      <c r="AZ105" s="239">
        <v>0</v>
      </c>
      <c r="BA105" s="239">
        <v>0.01101210820643778</v>
      </c>
      <c r="BB105" s="239">
        <v>0.0024887039225775184</v>
      </c>
      <c r="BC105" s="239">
        <v>0</v>
      </c>
      <c r="BD105" s="173">
        <v>0.0007319717419345643</v>
      </c>
      <c r="BE105" s="171">
        <v>0.07609252908377538</v>
      </c>
      <c r="BF105" s="173"/>
      <c r="BG105" s="174">
        <v>0.02718055068383682</v>
      </c>
      <c r="BH105" s="174">
        <v>0.04210735220639871</v>
      </c>
      <c r="BI105" s="174">
        <v>0.028584852025770543</v>
      </c>
      <c r="BJ105" s="242">
        <f t="shared" si="11"/>
        <v>0.0009922283612890759</v>
      </c>
      <c r="BK105" s="174">
        <v>0</v>
      </c>
      <c r="BL105" s="174">
        <v>0.01101210820643778</v>
      </c>
      <c r="BM105" s="174">
        <v>0.00663654379354005</v>
      </c>
      <c r="BN105" s="174">
        <v>0</v>
      </c>
      <c r="BO105" s="173">
        <f t="shared" si="12"/>
        <v>0.0007319717419345643</v>
      </c>
      <c r="BP105" s="173">
        <f t="shared" si="13"/>
        <v>0.11724560701920755</v>
      </c>
      <c r="BQ105" s="240">
        <f t="shared" si="14"/>
        <v>0.08910666133459774</v>
      </c>
      <c r="BR105" s="241">
        <f t="shared" si="15"/>
        <v>24.9800448</v>
      </c>
      <c r="BS105" s="243">
        <f t="shared" si="16"/>
        <v>0.7505535068073949</v>
      </c>
      <c r="BT105" s="202" t="s">
        <v>30</v>
      </c>
    </row>
    <row r="106" spans="1:72" s="176" customFormat="1" ht="15">
      <c r="A106" s="171">
        <v>92031</v>
      </c>
      <c r="B106" s="171" t="s">
        <v>42</v>
      </c>
      <c r="C106" s="171" t="s">
        <v>541</v>
      </c>
      <c r="D106" s="51">
        <v>9</v>
      </c>
      <c r="E106" s="51">
        <v>0</v>
      </c>
      <c r="F106" s="171" t="s">
        <v>9</v>
      </c>
      <c r="G106" s="171"/>
      <c r="H106" s="172">
        <v>0.003748</v>
      </c>
      <c r="I106" s="111">
        <v>0.00224358824348672</v>
      </c>
      <c r="J106" s="173">
        <v>0.59860945664</v>
      </c>
      <c r="K106" s="171">
        <v>80</v>
      </c>
      <c r="L106" s="171">
        <v>0</v>
      </c>
      <c r="M106" s="171">
        <v>75.3</v>
      </c>
      <c r="N106" s="171">
        <v>1</v>
      </c>
      <c r="O106" s="171">
        <v>0.00224358824348672</v>
      </c>
      <c r="P106" s="171">
        <v>45.9</v>
      </c>
      <c r="Q106" s="171">
        <v>0</v>
      </c>
      <c r="R106" s="171">
        <v>0</v>
      </c>
      <c r="S106" s="171">
        <v>10.2</v>
      </c>
      <c r="T106" s="171">
        <v>0</v>
      </c>
      <c r="U106" s="171">
        <v>29</v>
      </c>
      <c r="V106" s="171">
        <v>394.2</v>
      </c>
      <c r="W106" s="171">
        <v>1</v>
      </c>
      <c r="X106" s="171">
        <v>0</v>
      </c>
      <c r="Y106" s="171">
        <v>0</v>
      </c>
      <c r="Z106" s="171">
        <v>28.6</v>
      </c>
      <c r="AA106" s="171">
        <v>17.3</v>
      </c>
      <c r="AB106" s="171">
        <v>0</v>
      </c>
      <c r="AC106" s="171">
        <v>0</v>
      </c>
      <c r="AD106" s="171">
        <v>2.3</v>
      </c>
      <c r="AE106" s="171">
        <v>131.5</v>
      </c>
      <c r="AF106" s="174">
        <v>525.7</v>
      </c>
      <c r="AG106" s="171">
        <v>496.7</v>
      </c>
      <c r="AH106" s="171">
        <v>525.7</v>
      </c>
      <c r="AI106" s="171">
        <v>131.4</v>
      </c>
      <c r="AJ106" s="172"/>
      <c r="AK106" s="171">
        <v>0.7876368099673112</v>
      </c>
      <c r="AL106" s="171">
        <v>113.36795754558756</v>
      </c>
      <c r="AM106" s="175">
        <v>0.24069381498728284</v>
      </c>
      <c r="AN106" s="171">
        <v>0.0024545043539408117</v>
      </c>
      <c r="AO106" s="172"/>
      <c r="AP106" s="171">
        <v>0.6432879999999999</v>
      </c>
      <c r="AQ106" s="171">
        <v>99.34571989999998</v>
      </c>
      <c r="AR106" s="175">
        <v>0.14113794796662232</v>
      </c>
      <c r="AS106" s="171">
        <v>0.003759981894726926</v>
      </c>
      <c r="AT106" s="171"/>
      <c r="AU106" s="173"/>
      <c r="AV106" s="239">
        <v>0</v>
      </c>
      <c r="AW106" s="239">
        <v>0.00770376407989548</v>
      </c>
      <c r="AX106" s="239">
        <v>0.004695919937147444</v>
      </c>
      <c r="AY106" s="239">
        <v>0</v>
      </c>
      <c r="AZ106" s="239">
        <v>0</v>
      </c>
      <c r="BA106" s="239">
        <v>0.0403296653425604</v>
      </c>
      <c r="BB106" s="239">
        <v>0.002925998043625641</v>
      </c>
      <c r="BC106" s="239">
        <v>0</v>
      </c>
      <c r="BD106" s="173">
        <v>0</v>
      </c>
      <c r="BE106" s="171">
        <v>0.055655347403228965</v>
      </c>
      <c r="BF106" s="173"/>
      <c r="BG106" s="174">
        <v>0</v>
      </c>
      <c r="BH106" s="174">
        <v>0.01412356747980838</v>
      </c>
      <c r="BI106" s="174">
        <v>0.012522453165726517</v>
      </c>
      <c r="BJ106" s="242">
        <f aca="true" t="shared" si="17" ref="BJ106:BJ137">AY106</f>
        <v>0</v>
      </c>
      <c r="BK106" s="174">
        <v>0</v>
      </c>
      <c r="BL106" s="174">
        <v>0.0403296653425604</v>
      </c>
      <c r="BM106" s="174">
        <v>0.007802661449668375</v>
      </c>
      <c r="BN106" s="174">
        <v>0</v>
      </c>
      <c r="BO106" s="173">
        <f aca="true" t="shared" si="18" ref="BO106:BO137">BD106</f>
        <v>0</v>
      </c>
      <c r="BP106" s="173">
        <f aca="true" t="shared" si="19" ref="BP106:BP137">SUM(BG106:BO106)</f>
        <v>0.07477834743776367</v>
      </c>
      <c r="BQ106" s="240">
        <f aca="true" t="shared" si="20" ref="BQ106:BQ137">BP106*0.76</f>
        <v>0.05683154405270039</v>
      </c>
      <c r="BR106" s="241">
        <f aca="true" t="shared" si="21" ref="BR106:BR137">BQ106/I106</f>
        <v>25.330648</v>
      </c>
      <c r="BS106" s="243">
        <f t="shared" si="16"/>
        <v>0.7536510165316697</v>
      </c>
      <c r="BT106" s="202" t="s">
        <v>30</v>
      </c>
    </row>
    <row r="107" spans="1:72" s="176" customFormat="1" ht="15">
      <c r="A107" s="171">
        <v>81011</v>
      </c>
      <c r="B107" s="171" t="s">
        <v>547</v>
      </c>
      <c r="C107" s="171" t="s">
        <v>532</v>
      </c>
      <c r="D107" s="51">
        <v>9</v>
      </c>
      <c r="E107" s="51">
        <v>0</v>
      </c>
      <c r="F107" s="171" t="s">
        <v>9</v>
      </c>
      <c r="G107" s="171"/>
      <c r="H107" s="172">
        <v>0.00293</v>
      </c>
      <c r="I107" s="111">
        <v>0.0017539257079552</v>
      </c>
      <c r="J107" s="173">
        <v>0.59860945664</v>
      </c>
      <c r="K107" s="171">
        <v>80</v>
      </c>
      <c r="L107" s="171">
        <v>0</v>
      </c>
      <c r="M107" s="171">
        <v>238.7</v>
      </c>
      <c r="N107" s="171">
        <v>1</v>
      </c>
      <c r="O107" s="171">
        <v>0.0017539257079552</v>
      </c>
      <c r="P107" s="171">
        <v>45.2</v>
      </c>
      <c r="Q107" s="171">
        <v>0</v>
      </c>
      <c r="R107" s="171">
        <v>0</v>
      </c>
      <c r="S107" s="171">
        <v>31.8</v>
      </c>
      <c r="T107" s="171">
        <v>0</v>
      </c>
      <c r="U107" s="171">
        <v>69.8</v>
      </c>
      <c r="V107" s="171">
        <v>94.5</v>
      </c>
      <c r="W107" s="171">
        <v>1</v>
      </c>
      <c r="X107" s="171">
        <v>0</v>
      </c>
      <c r="Y107" s="171">
        <v>0</v>
      </c>
      <c r="Z107" s="171">
        <v>35.1</v>
      </c>
      <c r="AA107" s="171">
        <v>10</v>
      </c>
      <c r="AB107" s="171">
        <v>0</v>
      </c>
      <c r="AC107" s="171">
        <v>0</v>
      </c>
      <c r="AD107" s="171">
        <v>0</v>
      </c>
      <c r="AE107" s="171">
        <v>315.8</v>
      </c>
      <c r="AF107" s="174">
        <v>410.4</v>
      </c>
      <c r="AG107" s="171">
        <v>340.6</v>
      </c>
      <c r="AH107" s="171">
        <v>410.4</v>
      </c>
      <c r="AI107" s="171">
        <v>315.7</v>
      </c>
      <c r="AJ107" s="172"/>
      <c r="AK107" s="171">
        <v>0.702156381042597</v>
      </c>
      <c r="AL107" s="171">
        <v>79.27978437226564</v>
      </c>
      <c r="AM107" s="175">
        <v>0.16832052164524938</v>
      </c>
      <c r="AN107" s="171">
        <v>0.001871765167135041</v>
      </c>
      <c r="AO107" s="172"/>
      <c r="AP107" s="171">
        <v>0.546541</v>
      </c>
      <c r="AQ107" s="171">
        <v>59.44467289999999</v>
      </c>
      <c r="AR107" s="175">
        <v>0.084451541134316</v>
      </c>
      <c r="AS107" s="171">
        <v>0.002703413405758085</v>
      </c>
      <c r="AT107" s="171"/>
      <c r="AU107" s="173"/>
      <c r="AV107" s="239">
        <v>0</v>
      </c>
      <c r="AW107" s="239">
        <v>0.019090990231894124</v>
      </c>
      <c r="AX107" s="239">
        <v>0.003615051355180622</v>
      </c>
      <c r="AY107" s="239">
        <v>0</v>
      </c>
      <c r="AZ107" s="239">
        <v>0</v>
      </c>
      <c r="BA107" s="239">
        <v>0.0075580166607205485</v>
      </c>
      <c r="BB107" s="239">
        <v>0.002807263331124775</v>
      </c>
      <c r="BC107" s="239">
        <v>0</v>
      </c>
      <c r="BD107" s="173">
        <v>0</v>
      </c>
      <c r="BE107" s="171">
        <v>0.03307132157892007</v>
      </c>
      <c r="BF107" s="173"/>
      <c r="BG107" s="174">
        <v>0</v>
      </c>
      <c r="BH107" s="174">
        <v>0.035000148758472564</v>
      </c>
      <c r="BI107" s="174">
        <v>0.009640136947148326</v>
      </c>
      <c r="BJ107" s="242">
        <f t="shared" si="17"/>
        <v>0</v>
      </c>
      <c r="BK107" s="174">
        <v>0</v>
      </c>
      <c r="BL107" s="174">
        <v>0.0075580166607205485</v>
      </c>
      <c r="BM107" s="174">
        <v>0.007486035549666067</v>
      </c>
      <c r="BN107" s="174">
        <v>0</v>
      </c>
      <c r="BO107" s="173">
        <f t="shared" si="18"/>
        <v>0</v>
      </c>
      <c r="BP107" s="173">
        <f t="shared" si="19"/>
        <v>0.0596843379160075</v>
      </c>
      <c r="BQ107" s="240">
        <f t="shared" si="20"/>
        <v>0.0453600968161657</v>
      </c>
      <c r="BR107" s="241">
        <f t="shared" si="21"/>
        <v>25.86204</v>
      </c>
      <c r="BS107" s="243">
        <f t="shared" si="16"/>
        <v>0.7560724955850648</v>
      </c>
      <c r="BT107" s="202" t="s">
        <v>30</v>
      </c>
    </row>
    <row r="108" spans="1:72" s="176" customFormat="1" ht="15">
      <c r="A108" s="171">
        <v>71031</v>
      </c>
      <c r="B108" s="171" t="s">
        <v>294</v>
      </c>
      <c r="C108" s="171" t="s">
        <v>530</v>
      </c>
      <c r="D108" s="51">
        <v>9</v>
      </c>
      <c r="E108" s="51">
        <v>0</v>
      </c>
      <c r="F108" s="171" t="s">
        <v>147</v>
      </c>
      <c r="G108" s="171"/>
      <c r="H108" s="172">
        <v>0.003289</v>
      </c>
      <c r="I108" s="111">
        <v>0.00196882650288896</v>
      </c>
      <c r="J108" s="173">
        <v>0.59860945664</v>
      </c>
      <c r="K108" s="171">
        <v>80</v>
      </c>
      <c r="L108" s="171">
        <v>2.5</v>
      </c>
      <c r="M108" s="171">
        <v>48.7</v>
      </c>
      <c r="N108" s="171">
        <v>1</v>
      </c>
      <c r="O108" s="171">
        <v>0.00196882650288896</v>
      </c>
      <c r="P108" s="171">
        <v>67.4</v>
      </c>
      <c r="Q108" s="171">
        <v>91.1</v>
      </c>
      <c r="R108" s="171">
        <v>0</v>
      </c>
      <c r="S108" s="171">
        <v>38</v>
      </c>
      <c r="T108" s="171">
        <v>8.3</v>
      </c>
      <c r="U108" s="171">
        <v>56.2</v>
      </c>
      <c r="V108" s="171">
        <v>168.3</v>
      </c>
      <c r="W108" s="171">
        <v>1</v>
      </c>
      <c r="X108" s="171">
        <v>2.5</v>
      </c>
      <c r="Y108" s="171">
        <v>0</v>
      </c>
      <c r="Z108" s="171">
        <v>47.8</v>
      </c>
      <c r="AA108" s="171">
        <v>19.5</v>
      </c>
      <c r="AB108" s="171">
        <v>0</v>
      </c>
      <c r="AC108" s="171">
        <v>91.1</v>
      </c>
      <c r="AD108" s="171">
        <v>6.8</v>
      </c>
      <c r="AE108" s="171">
        <v>256.6</v>
      </c>
      <c r="AF108" s="174">
        <v>422.5</v>
      </c>
      <c r="AG108" s="171">
        <v>368.8</v>
      </c>
      <c r="AH108" s="171">
        <v>425</v>
      </c>
      <c r="AI108" s="171">
        <v>253.5</v>
      </c>
      <c r="AJ108" s="172"/>
      <c r="AK108" s="171">
        <v>0.729386312497165</v>
      </c>
      <c r="AL108" s="171">
        <v>88.91948957231483</v>
      </c>
      <c r="AM108" s="175">
        <v>0.18878677569255883</v>
      </c>
      <c r="AN108" s="171">
        <v>0.0021278522650051788</v>
      </c>
      <c r="AO108" s="172"/>
      <c r="AP108" s="171">
        <v>0.5696860000000001</v>
      </c>
      <c r="AQ108" s="171">
        <v>67.78803119999999</v>
      </c>
      <c r="AR108" s="175">
        <v>0.09630473894492733</v>
      </c>
      <c r="AS108" s="171">
        <v>0.003108752198300306</v>
      </c>
      <c r="AT108" s="171"/>
      <c r="AU108" s="173"/>
      <c r="AV108" s="239">
        <v>0.00022444622132934144</v>
      </c>
      <c r="AW108" s="239">
        <v>0.0043722123914955715</v>
      </c>
      <c r="AX108" s="239">
        <v>0.006051070127039046</v>
      </c>
      <c r="AY108" s="239">
        <v>0.008178820305241202</v>
      </c>
      <c r="AZ108" s="239">
        <v>0</v>
      </c>
      <c r="BA108" s="239">
        <v>0.015109719619891267</v>
      </c>
      <c r="BB108" s="239">
        <v>0.004291411751817008</v>
      </c>
      <c r="BC108" s="239">
        <v>0</v>
      </c>
      <c r="BD108" s="173">
        <v>0.008178820305241202</v>
      </c>
      <c r="BE108" s="171">
        <v>0.046406500722054635</v>
      </c>
      <c r="BF108" s="173"/>
      <c r="BG108" s="174">
        <v>0.00022444622132934144</v>
      </c>
      <c r="BH108" s="174">
        <v>0.008015722717741881</v>
      </c>
      <c r="BI108" s="174">
        <v>0.016136187005437456</v>
      </c>
      <c r="BJ108" s="242">
        <f t="shared" si="17"/>
        <v>0.008178820305241202</v>
      </c>
      <c r="BK108" s="174">
        <v>0</v>
      </c>
      <c r="BL108" s="174">
        <v>0.015109719619891267</v>
      </c>
      <c r="BM108" s="174">
        <v>0.011443764671512022</v>
      </c>
      <c r="BN108" s="174">
        <v>0</v>
      </c>
      <c r="BO108" s="173">
        <f t="shared" si="18"/>
        <v>0.008178820305241202</v>
      </c>
      <c r="BP108" s="173">
        <f t="shared" si="19"/>
        <v>0.06728748084639437</v>
      </c>
      <c r="BQ108" s="240">
        <f t="shared" si="20"/>
        <v>0.05113848544325972</v>
      </c>
      <c r="BR108" s="241">
        <f t="shared" si="21"/>
        <v>25.9740944</v>
      </c>
      <c r="BS108" s="243">
        <f t="shared" si="16"/>
        <v>0.7587906678057531</v>
      </c>
      <c r="BT108" s="202" t="s">
        <v>30</v>
      </c>
    </row>
    <row r="109" spans="1:72" s="176" customFormat="1" ht="15">
      <c r="A109" s="171">
        <v>71004</v>
      </c>
      <c r="B109" s="171" t="s">
        <v>294</v>
      </c>
      <c r="C109" s="171" t="s">
        <v>530</v>
      </c>
      <c r="D109" s="51">
        <v>9</v>
      </c>
      <c r="E109" s="51">
        <v>0</v>
      </c>
      <c r="F109" s="171" t="s">
        <v>9</v>
      </c>
      <c r="G109" s="171"/>
      <c r="H109" s="172">
        <v>0.001337</v>
      </c>
      <c r="I109" s="111">
        <v>0.0008003408435276801</v>
      </c>
      <c r="J109" s="173">
        <v>0.59860945664</v>
      </c>
      <c r="K109" s="171">
        <v>80</v>
      </c>
      <c r="L109" s="171">
        <v>2.8</v>
      </c>
      <c r="M109" s="171">
        <v>38.9</v>
      </c>
      <c r="N109" s="171">
        <v>1</v>
      </c>
      <c r="O109" s="171">
        <v>0.0008003408435276801</v>
      </c>
      <c r="P109" s="171">
        <v>52.9</v>
      </c>
      <c r="Q109" s="171">
        <v>76.9</v>
      </c>
      <c r="R109" s="171">
        <v>0</v>
      </c>
      <c r="S109" s="171">
        <v>17.6</v>
      </c>
      <c r="T109" s="171">
        <v>0</v>
      </c>
      <c r="U109" s="171">
        <v>175.1</v>
      </c>
      <c r="V109" s="171">
        <v>285</v>
      </c>
      <c r="W109" s="171">
        <v>1</v>
      </c>
      <c r="X109" s="171">
        <v>2.8</v>
      </c>
      <c r="Y109" s="171">
        <v>0</v>
      </c>
      <c r="Z109" s="171">
        <v>42.9</v>
      </c>
      <c r="AA109" s="171">
        <v>9.8</v>
      </c>
      <c r="AB109" s="171">
        <v>0</v>
      </c>
      <c r="AC109" s="171">
        <v>76.9</v>
      </c>
      <c r="AD109" s="171">
        <v>2.8</v>
      </c>
      <c r="AE109" s="171">
        <v>189.6</v>
      </c>
      <c r="AF109" s="174">
        <v>472</v>
      </c>
      <c r="AG109" s="171">
        <v>299.7</v>
      </c>
      <c r="AH109" s="171">
        <v>474.8</v>
      </c>
      <c r="AI109" s="171">
        <v>186.3</v>
      </c>
      <c r="AJ109" s="172"/>
      <c r="AK109" s="171">
        <v>0.6904326677792334</v>
      </c>
      <c r="AL109" s="171">
        <v>75.54607606938073</v>
      </c>
      <c r="AM109" s="175">
        <v>0.16039340965587015</v>
      </c>
      <c r="AN109" s="171">
        <v>0.0008481911669755644</v>
      </c>
      <c r="AO109" s="172"/>
      <c r="AP109" s="171">
        <v>0.5240080000000001</v>
      </c>
      <c r="AQ109" s="171">
        <v>52.239790799999994</v>
      </c>
      <c r="AR109" s="175">
        <v>0.07421574762495266</v>
      </c>
      <c r="AS109" s="171">
        <v>0.0012017180181851702</v>
      </c>
      <c r="AT109" s="171"/>
      <c r="AU109" s="173"/>
      <c r="AV109" s="239">
        <v>0.00010218751890161418</v>
      </c>
      <c r="AW109" s="239">
        <v>0.00141967660188314</v>
      </c>
      <c r="AX109" s="239">
        <v>0.0019306141963912108</v>
      </c>
      <c r="AY109" s="239">
        <v>0.0028065072155479044</v>
      </c>
      <c r="AZ109" s="239">
        <v>0</v>
      </c>
      <c r="BA109" s="239">
        <v>0.010401229602485731</v>
      </c>
      <c r="BB109" s="239">
        <v>0.0015656587717425888</v>
      </c>
      <c r="BC109" s="239">
        <v>0</v>
      </c>
      <c r="BD109" s="173">
        <v>0.0028065072155479044</v>
      </c>
      <c r="BE109" s="171">
        <v>0.021032381122500093</v>
      </c>
      <c r="BF109" s="173"/>
      <c r="BG109" s="174">
        <v>0.00010218751890161418</v>
      </c>
      <c r="BH109" s="174">
        <v>0.0026027404367857565</v>
      </c>
      <c r="BI109" s="174">
        <v>0.005148304523709896</v>
      </c>
      <c r="BJ109" s="242">
        <f t="shared" si="17"/>
        <v>0.0028065072155479044</v>
      </c>
      <c r="BK109" s="174">
        <v>0</v>
      </c>
      <c r="BL109" s="174">
        <v>0.010401229602485731</v>
      </c>
      <c r="BM109" s="174">
        <v>0.004175090057980237</v>
      </c>
      <c r="BN109" s="174">
        <v>0</v>
      </c>
      <c r="BO109" s="173">
        <f t="shared" si="18"/>
        <v>0.0028065072155479044</v>
      </c>
      <c r="BP109" s="173">
        <f t="shared" si="19"/>
        <v>0.028042566570959045</v>
      </c>
      <c r="BQ109" s="240">
        <f t="shared" si="20"/>
        <v>0.021312350593928876</v>
      </c>
      <c r="BR109" s="241">
        <f t="shared" si="21"/>
        <v>26.629092800000006</v>
      </c>
      <c r="BS109" s="243">
        <f t="shared" si="16"/>
        <v>0.7598956225819952</v>
      </c>
      <c r="BT109" s="202" t="s">
        <v>30</v>
      </c>
    </row>
    <row r="110" spans="1:72" s="176" customFormat="1" ht="15">
      <c r="A110" s="171">
        <v>83011</v>
      </c>
      <c r="B110" s="171" t="s">
        <v>428</v>
      </c>
      <c r="C110" s="171" t="s">
        <v>532</v>
      </c>
      <c r="D110" s="51">
        <v>9</v>
      </c>
      <c r="E110" s="51">
        <v>0</v>
      </c>
      <c r="F110" s="171" t="s">
        <v>9</v>
      </c>
      <c r="G110" s="171"/>
      <c r="H110" s="172">
        <v>0.005767</v>
      </c>
      <c r="I110" s="111">
        <v>0.0017339394525681803</v>
      </c>
      <c r="J110" s="173">
        <v>0.30066576254000005</v>
      </c>
      <c r="K110" s="171">
        <v>80</v>
      </c>
      <c r="L110" s="171">
        <v>0</v>
      </c>
      <c r="M110" s="171">
        <v>208.4</v>
      </c>
      <c r="N110" s="171">
        <v>1</v>
      </c>
      <c r="O110" s="171">
        <v>0.0017339394525681803</v>
      </c>
      <c r="P110" s="171">
        <v>79.7</v>
      </c>
      <c r="Q110" s="171">
        <v>3.3</v>
      </c>
      <c r="R110" s="171">
        <v>0</v>
      </c>
      <c r="S110" s="171">
        <v>108</v>
      </c>
      <c r="T110" s="171">
        <v>21.4</v>
      </c>
      <c r="U110" s="171">
        <v>93.1</v>
      </c>
      <c r="V110" s="171">
        <v>0</v>
      </c>
      <c r="W110" s="171">
        <v>0</v>
      </c>
      <c r="X110" s="171">
        <v>0</v>
      </c>
      <c r="Y110" s="171">
        <v>0</v>
      </c>
      <c r="Z110" s="171">
        <v>62.9</v>
      </c>
      <c r="AA110" s="171">
        <v>16.8</v>
      </c>
      <c r="AB110" s="171">
        <v>0</v>
      </c>
      <c r="AC110" s="171">
        <v>3.3</v>
      </c>
      <c r="AD110" s="171">
        <v>0</v>
      </c>
      <c r="AE110" s="171">
        <v>421</v>
      </c>
      <c r="AF110" s="174">
        <v>421</v>
      </c>
      <c r="AG110" s="171">
        <v>327.9</v>
      </c>
      <c r="AH110" s="171">
        <v>421</v>
      </c>
      <c r="AI110" s="171">
        <v>420.8</v>
      </c>
      <c r="AJ110" s="172"/>
      <c r="AK110" s="171">
        <v>0.6990637853912076</v>
      </c>
      <c r="AL110" s="171">
        <v>78.23063927087682</v>
      </c>
      <c r="AM110" s="175">
        <v>0.16609306035551988</v>
      </c>
      <c r="AN110" s="171">
        <v>0.001847364458999942</v>
      </c>
      <c r="AO110" s="172"/>
      <c r="AP110" s="171">
        <v>0.5412970000000001</v>
      </c>
      <c r="AQ110" s="171">
        <v>57.66565649999999</v>
      </c>
      <c r="AR110" s="175">
        <v>0.08192413759496162</v>
      </c>
      <c r="AS110" s="171">
        <v>0.005280641321543222</v>
      </c>
      <c r="AT110" s="171"/>
      <c r="AU110" s="173"/>
      <c r="AV110" s="239">
        <v>0</v>
      </c>
      <c r="AW110" s="239">
        <v>0.016477695975333523</v>
      </c>
      <c r="AX110" s="239">
        <v>0.006301690831257588</v>
      </c>
      <c r="AY110" s="239">
        <v>0.00026092320882245974</v>
      </c>
      <c r="AZ110" s="239">
        <v>0</v>
      </c>
      <c r="BA110" s="239">
        <v>0</v>
      </c>
      <c r="BB110" s="239">
        <v>0.004973354495434157</v>
      </c>
      <c r="BC110" s="239">
        <v>0</v>
      </c>
      <c r="BD110" s="173">
        <v>0.00026092320882245974</v>
      </c>
      <c r="BE110" s="171">
        <v>0.02827458771967019</v>
      </c>
      <c r="BF110" s="173"/>
      <c r="BG110" s="174">
        <v>0</v>
      </c>
      <c r="BH110" s="174">
        <v>0.030209109288111456</v>
      </c>
      <c r="BI110" s="174">
        <v>0.01680450888335357</v>
      </c>
      <c r="BJ110" s="242">
        <f t="shared" si="17"/>
        <v>0.00026092320882245974</v>
      </c>
      <c r="BK110" s="174">
        <v>0</v>
      </c>
      <c r="BL110" s="174">
        <v>0</v>
      </c>
      <c r="BM110" s="174">
        <v>0.013262278654491087</v>
      </c>
      <c r="BN110" s="174">
        <v>0</v>
      </c>
      <c r="BO110" s="173">
        <f t="shared" si="18"/>
        <v>0.00026092320882245974</v>
      </c>
      <c r="BP110" s="173">
        <f t="shared" si="19"/>
        <v>0.06079774324360104</v>
      </c>
      <c r="BQ110" s="240">
        <f t="shared" si="20"/>
        <v>0.046206284865136796</v>
      </c>
      <c r="BR110" s="241">
        <f t="shared" si="21"/>
        <v>26.648153600000008</v>
      </c>
      <c r="BS110" s="243">
        <f t="shared" si="16"/>
        <v>0.7622895085061284</v>
      </c>
      <c r="BT110" s="202" t="s">
        <v>30</v>
      </c>
    </row>
    <row r="111" spans="1:72" s="176" customFormat="1" ht="15">
      <c r="A111" s="171">
        <v>91024</v>
      </c>
      <c r="B111" s="171" t="s">
        <v>540</v>
      </c>
      <c r="C111" s="171" t="s">
        <v>541</v>
      </c>
      <c r="D111" s="51">
        <v>9</v>
      </c>
      <c r="E111" s="51">
        <v>0</v>
      </c>
      <c r="F111" s="171" t="s">
        <v>9</v>
      </c>
      <c r="G111" s="171"/>
      <c r="H111" s="172">
        <v>0.001466</v>
      </c>
      <c r="I111" s="111">
        <v>0.0008775614634342401</v>
      </c>
      <c r="J111" s="173">
        <v>0.5986094566400001</v>
      </c>
      <c r="K111" s="171">
        <v>80</v>
      </c>
      <c r="L111" s="171">
        <v>0</v>
      </c>
      <c r="M111" s="171">
        <v>348.6</v>
      </c>
      <c r="N111" s="171">
        <v>1</v>
      </c>
      <c r="O111" s="171">
        <v>0.0008775614634342401</v>
      </c>
      <c r="P111" s="171">
        <v>13.1</v>
      </c>
      <c r="Q111" s="171">
        <v>0.2</v>
      </c>
      <c r="R111" s="171">
        <v>0</v>
      </c>
      <c r="S111" s="171">
        <v>10.9</v>
      </c>
      <c r="T111" s="171">
        <v>0</v>
      </c>
      <c r="U111" s="171">
        <v>82.5</v>
      </c>
      <c r="V111" s="171">
        <v>113.7</v>
      </c>
      <c r="W111" s="171">
        <v>1</v>
      </c>
      <c r="X111" s="171">
        <v>0</v>
      </c>
      <c r="Y111" s="171">
        <v>0</v>
      </c>
      <c r="Z111" s="171">
        <v>2.5</v>
      </c>
      <c r="AA111" s="171">
        <v>10.6</v>
      </c>
      <c r="AB111" s="171">
        <v>0</v>
      </c>
      <c r="AC111" s="171">
        <v>0.2</v>
      </c>
      <c r="AD111" s="171">
        <v>0</v>
      </c>
      <c r="AE111" s="171">
        <v>373</v>
      </c>
      <c r="AF111" s="174">
        <v>486.8</v>
      </c>
      <c r="AG111" s="171">
        <v>404.3</v>
      </c>
      <c r="AH111" s="171">
        <v>486.8</v>
      </c>
      <c r="AI111" s="171">
        <v>372.8</v>
      </c>
      <c r="AJ111" s="172"/>
      <c r="AK111" s="171">
        <v>0.7626623188074579</v>
      </c>
      <c r="AL111" s="171">
        <v>101.94574607364379</v>
      </c>
      <c r="AM111" s="175">
        <v>0.2164430856428107</v>
      </c>
      <c r="AN111" s="171">
        <v>0.000958572833773325</v>
      </c>
      <c r="AO111" s="172"/>
      <c r="AP111" s="171">
        <v>0.600594</v>
      </c>
      <c r="AQ111" s="171">
        <v>79.7710618</v>
      </c>
      <c r="AR111" s="175">
        <v>0.11332872700407716</v>
      </c>
      <c r="AS111" s="171">
        <v>0.0014277470540030096</v>
      </c>
      <c r="AT111" s="171"/>
      <c r="AU111" s="173"/>
      <c r="AV111" s="239">
        <v>0</v>
      </c>
      <c r="AW111" s="239">
        <v>0.01394985743258483</v>
      </c>
      <c r="AX111" s="239">
        <v>0.0005242201157970776</v>
      </c>
      <c r="AY111" s="239">
        <v>8.00336054652027E-06</v>
      </c>
      <c r="AZ111" s="239">
        <v>0</v>
      </c>
      <c r="BA111" s="239">
        <v>0.004549910470696773</v>
      </c>
      <c r="BB111" s="239">
        <v>0.00010004200683150337</v>
      </c>
      <c r="BC111" s="239">
        <v>0</v>
      </c>
      <c r="BD111" s="173">
        <v>8.00336054652027E-06</v>
      </c>
      <c r="BE111" s="171">
        <v>0.019140036747003222</v>
      </c>
      <c r="BF111" s="173"/>
      <c r="BG111" s="174">
        <v>0</v>
      </c>
      <c r="BH111" s="174">
        <v>0.025574738626405524</v>
      </c>
      <c r="BI111" s="174">
        <v>0.001397920308792207</v>
      </c>
      <c r="BJ111" s="242">
        <f t="shared" si="17"/>
        <v>8.00336054652027E-06</v>
      </c>
      <c r="BK111" s="174">
        <v>0</v>
      </c>
      <c r="BL111" s="174">
        <v>0.004549910470696773</v>
      </c>
      <c r="BM111" s="174">
        <v>0.000266778684884009</v>
      </c>
      <c r="BN111" s="174">
        <v>0</v>
      </c>
      <c r="BO111" s="173">
        <f t="shared" si="18"/>
        <v>8.00336054652027E-06</v>
      </c>
      <c r="BP111" s="173">
        <f t="shared" si="19"/>
        <v>0.03180535481187155</v>
      </c>
      <c r="BQ111" s="240">
        <f t="shared" si="20"/>
        <v>0.02417206965702238</v>
      </c>
      <c r="BR111" s="241">
        <f t="shared" si="21"/>
        <v>27.5445888</v>
      </c>
      <c r="BS111" s="243">
        <f t="shared" si="16"/>
        <v>0.763501074476189</v>
      </c>
      <c r="BT111" s="202" t="s">
        <v>30</v>
      </c>
    </row>
    <row r="112" spans="1:72" s="176" customFormat="1" ht="15">
      <c r="A112" s="171">
        <v>83008</v>
      </c>
      <c r="B112" s="171" t="s">
        <v>428</v>
      </c>
      <c r="C112" s="171" t="s">
        <v>532</v>
      </c>
      <c r="D112" s="51">
        <v>9</v>
      </c>
      <c r="E112" s="51">
        <v>0</v>
      </c>
      <c r="F112" s="171" t="s">
        <v>147</v>
      </c>
      <c r="G112" s="171"/>
      <c r="H112" s="172">
        <v>0.005767</v>
      </c>
      <c r="I112" s="111">
        <v>0.00345218073644288</v>
      </c>
      <c r="J112" s="173">
        <v>0.59860945664</v>
      </c>
      <c r="K112" s="171">
        <v>80</v>
      </c>
      <c r="L112" s="171">
        <v>0</v>
      </c>
      <c r="M112" s="171">
        <v>216</v>
      </c>
      <c r="N112" s="171">
        <v>1</v>
      </c>
      <c r="O112" s="171">
        <v>0.00345218073644288</v>
      </c>
      <c r="P112" s="171">
        <v>78.5</v>
      </c>
      <c r="Q112" s="171">
        <v>0</v>
      </c>
      <c r="R112" s="171">
        <v>0</v>
      </c>
      <c r="S112" s="171">
        <v>33.4</v>
      </c>
      <c r="T112" s="171">
        <v>0</v>
      </c>
      <c r="U112" s="171">
        <v>72.5</v>
      </c>
      <c r="V112" s="171">
        <v>141.9</v>
      </c>
      <c r="W112" s="171">
        <v>1</v>
      </c>
      <c r="X112" s="171">
        <v>0</v>
      </c>
      <c r="Y112" s="171">
        <v>0</v>
      </c>
      <c r="Z112" s="171">
        <v>51.2</v>
      </c>
      <c r="AA112" s="171">
        <v>27.3</v>
      </c>
      <c r="AB112" s="171">
        <v>0</v>
      </c>
      <c r="AC112" s="171">
        <v>0</v>
      </c>
      <c r="AD112" s="171">
        <v>0</v>
      </c>
      <c r="AE112" s="171">
        <v>327.9</v>
      </c>
      <c r="AF112" s="174">
        <v>469.9</v>
      </c>
      <c r="AG112" s="171">
        <v>397.4</v>
      </c>
      <c r="AH112" s="171">
        <v>469.9</v>
      </c>
      <c r="AI112" s="171">
        <v>327.9</v>
      </c>
      <c r="AJ112" s="172"/>
      <c r="AK112" s="171">
        <v>0.7603283405360186</v>
      </c>
      <c r="AL112" s="171">
        <v>101.00372071698966</v>
      </c>
      <c r="AM112" s="175">
        <v>0.2144430524604482</v>
      </c>
      <c r="AN112" s="171">
        <v>0.0037671269721528855</v>
      </c>
      <c r="AO112" s="172"/>
      <c r="AP112" s="171">
        <v>0.596695</v>
      </c>
      <c r="AQ112" s="171">
        <v>78.1973724</v>
      </c>
      <c r="AR112" s="175">
        <v>0.11109302633296225</v>
      </c>
      <c r="AS112" s="171">
        <v>0.005586451710850299</v>
      </c>
      <c r="AT112" s="171"/>
      <c r="AU112" s="173"/>
      <c r="AV112" s="239">
        <v>0</v>
      </c>
      <c r="AW112" s="239">
        <v>0.034002599381667796</v>
      </c>
      <c r="AX112" s="239">
        <v>0.012357426164170933</v>
      </c>
      <c r="AY112" s="239">
        <v>0</v>
      </c>
      <c r="AZ112" s="239">
        <v>0</v>
      </c>
      <c r="BA112" s="239">
        <v>0.02233781876045676</v>
      </c>
      <c r="BB112" s="239">
        <v>0.008059875408987923</v>
      </c>
      <c r="BC112" s="239">
        <v>0</v>
      </c>
      <c r="BD112" s="173">
        <v>0</v>
      </c>
      <c r="BE112" s="171">
        <v>0.0767577197152834</v>
      </c>
      <c r="BF112" s="173"/>
      <c r="BG112" s="174">
        <v>0</v>
      </c>
      <c r="BH112" s="174">
        <v>0.06233809886639096</v>
      </c>
      <c r="BI112" s="174">
        <v>0.03295313643778916</v>
      </c>
      <c r="BJ112" s="242">
        <f t="shared" si="17"/>
        <v>0</v>
      </c>
      <c r="BK112" s="174">
        <v>0</v>
      </c>
      <c r="BL112" s="174">
        <v>0.02233781876045676</v>
      </c>
      <c r="BM112" s="174">
        <v>0.02149300109063446</v>
      </c>
      <c r="BN112" s="174">
        <v>0</v>
      </c>
      <c r="BO112" s="173">
        <f t="shared" si="18"/>
        <v>0</v>
      </c>
      <c r="BP112" s="173">
        <f t="shared" si="19"/>
        <v>0.13912205515527135</v>
      </c>
      <c r="BQ112" s="240">
        <f t="shared" si="20"/>
        <v>0.10573276191800622</v>
      </c>
      <c r="BR112" s="241">
        <f t="shared" si="21"/>
        <v>30.627817600000004</v>
      </c>
      <c r="BS112" s="243">
        <f t="shared" si="16"/>
        <v>0.7682671733502265</v>
      </c>
      <c r="BT112" s="202" t="s">
        <v>30</v>
      </c>
    </row>
    <row r="113" spans="1:72" s="176" customFormat="1" ht="15">
      <c r="A113" s="171">
        <v>91039</v>
      </c>
      <c r="B113" s="171" t="s">
        <v>540</v>
      </c>
      <c r="C113" s="171" t="s">
        <v>541</v>
      </c>
      <c r="D113" s="51">
        <v>9</v>
      </c>
      <c r="E113" s="51">
        <v>0</v>
      </c>
      <c r="F113" s="171" t="s">
        <v>9</v>
      </c>
      <c r="G113" s="171"/>
      <c r="H113" s="172">
        <v>0.001466</v>
      </c>
      <c r="I113" s="111">
        <v>0.0008775614634342401</v>
      </c>
      <c r="J113" s="173">
        <v>0.5986094566400001</v>
      </c>
      <c r="K113" s="171">
        <v>80</v>
      </c>
      <c r="L113" s="171">
        <v>0</v>
      </c>
      <c r="M113" s="171">
        <v>241.4</v>
      </c>
      <c r="N113" s="171">
        <v>1</v>
      </c>
      <c r="O113" s="171">
        <v>0.0008775614634342401</v>
      </c>
      <c r="P113" s="171">
        <v>78.3</v>
      </c>
      <c r="Q113" s="171">
        <v>2.4</v>
      </c>
      <c r="R113" s="171">
        <v>0</v>
      </c>
      <c r="S113" s="171">
        <v>45.1</v>
      </c>
      <c r="T113" s="171">
        <v>2.7</v>
      </c>
      <c r="U113" s="171">
        <v>81.8</v>
      </c>
      <c r="V113" s="171">
        <v>48.2</v>
      </c>
      <c r="W113" s="171">
        <v>1</v>
      </c>
      <c r="X113" s="171">
        <v>0</v>
      </c>
      <c r="Y113" s="171">
        <v>0</v>
      </c>
      <c r="Z113" s="171">
        <v>69.7</v>
      </c>
      <c r="AA113" s="171">
        <v>8.5</v>
      </c>
      <c r="AB113" s="171">
        <v>0</v>
      </c>
      <c r="AC113" s="171">
        <v>2.4</v>
      </c>
      <c r="AD113" s="171">
        <v>13.6</v>
      </c>
      <c r="AE113" s="171">
        <v>370</v>
      </c>
      <c r="AF113" s="174">
        <v>418.2</v>
      </c>
      <c r="AG113" s="171">
        <v>336.4</v>
      </c>
      <c r="AH113" s="171">
        <v>418.2</v>
      </c>
      <c r="AI113" s="171">
        <v>369.9</v>
      </c>
      <c r="AJ113" s="172"/>
      <c r="AK113" s="171">
        <v>0.6999413468546418</v>
      </c>
      <c r="AL113" s="171">
        <v>78.5258509471761</v>
      </c>
      <c r="AM113" s="175">
        <v>0.1667198302659568</v>
      </c>
      <c r="AN113" s="171">
        <v>0.0009356492238620817</v>
      </c>
      <c r="AO113" s="172"/>
      <c r="AP113" s="171">
        <v>0.5427630000000001</v>
      </c>
      <c r="AQ113" s="171">
        <v>58.15881889999999</v>
      </c>
      <c r="AR113" s="175">
        <v>0.08262476092549219</v>
      </c>
      <c r="AS113" s="171">
        <v>0.001348003274768985</v>
      </c>
      <c r="AT113" s="171"/>
      <c r="AU113" s="173"/>
      <c r="AV113" s="239">
        <v>0</v>
      </c>
      <c r="AW113" s="239">
        <v>0.009660056179649965</v>
      </c>
      <c r="AX113" s="239">
        <v>0.0031333156539626855</v>
      </c>
      <c r="AY113" s="239">
        <v>9.604032655824322E-05</v>
      </c>
      <c r="AZ113" s="239">
        <v>0</v>
      </c>
      <c r="BA113" s="239">
        <v>0.0019288098917113851</v>
      </c>
      <c r="BB113" s="239">
        <v>0.002789171150462314</v>
      </c>
      <c r="BC113" s="239">
        <v>0</v>
      </c>
      <c r="BD113" s="173">
        <v>9.604032655824322E-05</v>
      </c>
      <c r="BE113" s="171">
        <v>0.017703433528902836</v>
      </c>
      <c r="BF113" s="173"/>
      <c r="BG113" s="174">
        <v>0</v>
      </c>
      <c r="BH113" s="174">
        <v>0.017710102996024938</v>
      </c>
      <c r="BI113" s="174">
        <v>0.008355508410567161</v>
      </c>
      <c r="BJ113" s="242">
        <f t="shared" si="17"/>
        <v>9.604032655824322E-05</v>
      </c>
      <c r="BK113" s="174">
        <v>0</v>
      </c>
      <c r="BL113" s="174">
        <v>0.0019288098917113851</v>
      </c>
      <c r="BM113" s="174">
        <v>0.007437789734566172</v>
      </c>
      <c r="BN113" s="174">
        <v>0</v>
      </c>
      <c r="BO113" s="173">
        <f t="shared" si="18"/>
        <v>9.604032655824322E-05</v>
      </c>
      <c r="BP113" s="173">
        <f t="shared" si="19"/>
        <v>0.035624291685986145</v>
      </c>
      <c r="BQ113" s="240">
        <f t="shared" si="20"/>
        <v>0.02707446168134947</v>
      </c>
      <c r="BR113" s="241">
        <f t="shared" si="21"/>
        <v>30.851926400000004</v>
      </c>
      <c r="BS113" s="243">
        <f t="shared" si="16"/>
        <v>0.7694787393202871</v>
      </c>
      <c r="BT113" s="202" t="s">
        <v>30</v>
      </c>
    </row>
    <row r="114" spans="1:72" s="176" customFormat="1" ht="15">
      <c r="A114" s="171">
        <v>83022</v>
      </c>
      <c r="B114" s="171" t="s">
        <v>428</v>
      </c>
      <c r="C114" s="171" t="s">
        <v>532</v>
      </c>
      <c r="D114" s="51">
        <v>9</v>
      </c>
      <c r="E114" s="51">
        <v>0</v>
      </c>
      <c r="F114" s="171" t="s">
        <v>147</v>
      </c>
      <c r="G114" s="171"/>
      <c r="H114" s="172">
        <v>0.002433</v>
      </c>
      <c r="I114" s="111">
        <v>0.00145641680800512</v>
      </c>
      <c r="J114" s="173">
        <v>0.59860945664</v>
      </c>
      <c r="K114" s="171">
        <v>80</v>
      </c>
      <c r="L114" s="171">
        <v>0</v>
      </c>
      <c r="M114" s="171">
        <v>94.7</v>
      </c>
      <c r="N114" s="171">
        <v>1</v>
      </c>
      <c r="O114" s="171">
        <v>0.00145641680800512</v>
      </c>
      <c r="P114" s="171">
        <v>47.8</v>
      </c>
      <c r="Q114" s="171">
        <v>40.8</v>
      </c>
      <c r="R114" s="171">
        <v>0</v>
      </c>
      <c r="S114" s="171">
        <v>32.1</v>
      </c>
      <c r="T114" s="171">
        <v>0</v>
      </c>
      <c r="U114" s="171">
        <v>47.6</v>
      </c>
      <c r="V114" s="171">
        <v>433.4</v>
      </c>
      <c r="W114" s="171">
        <v>1</v>
      </c>
      <c r="X114" s="171">
        <v>0</v>
      </c>
      <c r="Y114" s="171">
        <v>0</v>
      </c>
      <c r="Z114" s="171">
        <v>36</v>
      </c>
      <c r="AA114" s="171">
        <v>11.7</v>
      </c>
      <c r="AB114" s="171">
        <v>0</v>
      </c>
      <c r="AC114" s="171">
        <v>40.8</v>
      </c>
      <c r="AD114" s="171">
        <v>0</v>
      </c>
      <c r="AE114" s="171">
        <v>215.5</v>
      </c>
      <c r="AF114" s="174">
        <v>648.9</v>
      </c>
      <c r="AG114" s="171">
        <v>601.3</v>
      </c>
      <c r="AH114" s="171">
        <v>648.9</v>
      </c>
      <c r="AI114" s="171">
        <v>215.4</v>
      </c>
      <c r="AJ114" s="172"/>
      <c r="AK114" s="171">
        <v>0.8162544748070224</v>
      </c>
      <c r="AL114" s="171">
        <v>129.13123681572233</v>
      </c>
      <c r="AM114" s="175">
        <v>0.27416115361083526</v>
      </c>
      <c r="AN114" s="171">
        <v>0.001579614427473825</v>
      </c>
      <c r="AO114" s="172"/>
      <c r="AP114" s="171">
        <v>0.6845249999999999</v>
      </c>
      <c r="AQ114" s="171">
        <v>122.37099999999997</v>
      </c>
      <c r="AR114" s="175">
        <v>0.17384938020488933</v>
      </c>
      <c r="AS114" s="171">
        <v>0.0024840848103452407</v>
      </c>
      <c r="AT114" s="171"/>
      <c r="AU114" s="173"/>
      <c r="AV114" s="239">
        <v>0</v>
      </c>
      <c r="AW114" s="239">
        <v>0.0062892738303446695</v>
      </c>
      <c r="AX114" s="239">
        <v>0.0031745225880725992</v>
      </c>
      <c r="AY114" s="239">
        <v>0.0027096343429573655</v>
      </c>
      <c r="AZ114" s="239">
        <v>0</v>
      </c>
      <c r="BA114" s="239">
        <v>0.028783223633277503</v>
      </c>
      <c r="BB114" s="239">
        <v>0.0023908538320212046</v>
      </c>
      <c r="BC114" s="239">
        <v>0</v>
      </c>
      <c r="BD114" s="173">
        <v>0.0027096343429573655</v>
      </c>
      <c r="BE114" s="171">
        <v>0.04605714256963071</v>
      </c>
      <c r="BF114" s="173"/>
      <c r="BG114" s="174">
        <v>0</v>
      </c>
      <c r="BH114" s="174">
        <v>0.011530335355631895</v>
      </c>
      <c r="BI114" s="174">
        <v>0.0084653935681936</v>
      </c>
      <c r="BJ114" s="242">
        <f t="shared" si="17"/>
        <v>0.0027096343429573655</v>
      </c>
      <c r="BK114" s="174">
        <v>0</v>
      </c>
      <c r="BL114" s="174">
        <v>0.028783223633277503</v>
      </c>
      <c r="BM114" s="174">
        <v>0.006375610218723213</v>
      </c>
      <c r="BN114" s="174">
        <v>0</v>
      </c>
      <c r="BO114" s="173">
        <f t="shared" si="18"/>
        <v>0.0027096343429573655</v>
      </c>
      <c r="BP114" s="173">
        <f t="shared" si="19"/>
        <v>0.06057383146174094</v>
      </c>
      <c r="BQ114" s="240">
        <f t="shared" si="20"/>
        <v>0.04603611191092311</v>
      </c>
      <c r="BR114" s="241">
        <f t="shared" si="21"/>
        <v>31.609159999999996</v>
      </c>
      <c r="BS114" s="243">
        <f t="shared" si="16"/>
        <v>0.7714894760223043</v>
      </c>
      <c r="BT114" s="202" t="s">
        <v>30</v>
      </c>
    </row>
    <row r="115" spans="1:72" s="176" customFormat="1" ht="15">
      <c r="A115" s="171">
        <v>1057</v>
      </c>
      <c r="B115" s="171" t="s">
        <v>546</v>
      </c>
      <c r="C115" s="171" t="s">
        <v>529</v>
      </c>
      <c r="D115" s="51">
        <v>9</v>
      </c>
      <c r="E115" s="51">
        <v>0</v>
      </c>
      <c r="F115" s="171" t="s">
        <v>147</v>
      </c>
      <c r="G115" s="171"/>
      <c r="H115" s="172">
        <v>0.000848</v>
      </c>
      <c r="I115" s="111">
        <v>0.00050762081923072</v>
      </c>
      <c r="J115" s="173">
        <v>0.59860945664</v>
      </c>
      <c r="K115" s="171">
        <v>80</v>
      </c>
      <c r="L115" s="171">
        <v>0</v>
      </c>
      <c r="M115" s="171">
        <v>243</v>
      </c>
      <c r="N115" s="171">
        <v>1</v>
      </c>
      <c r="O115" s="171">
        <v>0.00050762081923072</v>
      </c>
      <c r="P115" s="171">
        <v>7.8</v>
      </c>
      <c r="Q115" s="171">
        <v>0.4</v>
      </c>
      <c r="R115" s="171">
        <v>0</v>
      </c>
      <c r="S115" s="171">
        <v>11.9</v>
      </c>
      <c r="T115" s="171">
        <v>3.1</v>
      </c>
      <c r="U115" s="171">
        <v>58.9</v>
      </c>
      <c r="V115" s="171">
        <v>439.9</v>
      </c>
      <c r="W115" s="171">
        <v>1</v>
      </c>
      <c r="X115" s="171">
        <v>0</v>
      </c>
      <c r="Y115" s="171">
        <v>0</v>
      </c>
      <c r="Z115" s="171">
        <v>5</v>
      </c>
      <c r="AA115" s="171">
        <v>2.8</v>
      </c>
      <c r="AB115" s="171">
        <v>0</v>
      </c>
      <c r="AC115" s="171">
        <v>0.4</v>
      </c>
      <c r="AD115" s="171">
        <v>0</v>
      </c>
      <c r="AE115" s="171">
        <v>266.4</v>
      </c>
      <c r="AF115" s="174">
        <v>706.4</v>
      </c>
      <c r="AG115" s="171">
        <v>647.5</v>
      </c>
      <c r="AH115" s="171">
        <v>706.4</v>
      </c>
      <c r="AI115" s="171">
        <v>266.2</v>
      </c>
      <c r="AJ115" s="172"/>
      <c r="AK115" s="171">
        <v>0.8262604261050095</v>
      </c>
      <c r="AL115" s="171">
        <v>135.5024632927701</v>
      </c>
      <c r="AM115" s="175">
        <v>0.28768803404609367</v>
      </c>
      <c r="AN115" s="171">
        <v>0.0005468776752858846</v>
      </c>
      <c r="AO115" s="172"/>
      <c r="AP115" s="171">
        <v>0.7092940000000001</v>
      </c>
      <c r="AQ115" s="171">
        <v>138.11904979999997</v>
      </c>
      <c r="AR115" s="175">
        <v>0.19622223567853694</v>
      </c>
      <c r="AS115" s="171">
        <v>0.0008701121026023156</v>
      </c>
      <c r="AT115" s="171"/>
      <c r="AU115" s="173"/>
      <c r="AV115" s="239">
        <v>0</v>
      </c>
      <c r="AW115" s="239">
        <v>0.005624844773731762</v>
      </c>
      <c r="AX115" s="239">
        <v>0.0001805505729839825</v>
      </c>
      <c r="AY115" s="239">
        <v>9.259003742768333E-06</v>
      </c>
      <c r="AZ115" s="239">
        <v>0</v>
      </c>
      <c r="BA115" s="239">
        <v>0.010182589366109473</v>
      </c>
      <c r="BB115" s="239">
        <v>0.00011573754678460417</v>
      </c>
      <c r="BC115" s="239">
        <v>0</v>
      </c>
      <c r="BD115" s="173">
        <v>9.259003742768333E-06</v>
      </c>
      <c r="BE115" s="171">
        <v>0.01612224026709536</v>
      </c>
      <c r="BF115" s="173"/>
      <c r="BG115" s="174">
        <v>0</v>
      </c>
      <c r="BH115" s="174">
        <v>0.010312215418508231</v>
      </c>
      <c r="BI115" s="174">
        <v>0.0004814681946239533</v>
      </c>
      <c r="BJ115" s="242">
        <f t="shared" si="17"/>
        <v>9.259003742768333E-06</v>
      </c>
      <c r="BK115" s="174">
        <v>0</v>
      </c>
      <c r="BL115" s="174">
        <v>0.010182589366109473</v>
      </c>
      <c r="BM115" s="174">
        <v>0.0003086334580922778</v>
      </c>
      <c r="BN115" s="174">
        <v>0</v>
      </c>
      <c r="BO115" s="173">
        <f t="shared" si="18"/>
        <v>9.259003742768333E-06</v>
      </c>
      <c r="BP115" s="173">
        <f t="shared" si="19"/>
        <v>0.02130342444481947</v>
      </c>
      <c r="BQ115" s="240">
        <f t="shared" si="20"/>
        <v>0.016190602578062797</v>
      </c>
      <c r="BR115" s="241">
        <f t="shared" si="21"/>
        <v>31.895071999999995</v>
      </c>
      <c r="BS115" s="243">
        <f t="shared" si="16"/>
        <v>0.772190299994072</v>
      </c>
      <c r="BT115" s="202" t="s">
        <v>30</v>
      </c>
    </row>
    <row r="116" spans="1:72" s="176" customFormat="1" ht="15">
      <c r="A116" s="171">
        <v>82005</v>
      </c>
      <c r="B116" s="171" t="s">
        <v>533</v>
      </c>
      <c r="C116" s="171" t="s">
        <v>532</v>
      </c>
      <c r="D116" s="51">
        <v>9</v>
      </c>
      <c r="E116" s="51">
        <v>0</v>
      </c>
      <c r="F116" s="171" t="s">
        <v>9</v>
      </c>
      <c r="G116" s="171"/>
      <c r="H116" s="172">
        <v>0.004135</v>
      </c>
      <c r="I116" s="111">
        <v>0.0024752501032063996</v>
      </c>
      <c r="J116" s="173">
        <v>0.59860945664</v>
      </c>
      <c r="K116" s="171">
        <v>80</v>
      </c>
      <c r="L116" s="171">
        <v>0</v>
      </c>
      <c r="M116" s="171">
        <v>134.5</v>
      </c>
      <c r="N116" s="171">
        <v>1</v>
      </c>
      <c r="O116" s="171">
        <v>0.0024752501032063996</v>
      </c>
      <c r="P116" s="171">
        <v>56.3</v>
      </c>
      <c r="Q116" s="171">
        <v>15.9</v>
      </c>
      <c r="R116" s="171">
        <v>0</v>
      </c>
      <c r="S116" s="171">
        <v>20.4</v>
      </c>
      <c r="T116" s="171">
        <v>0</v>
      </c>
      <c r="U116" s="171">
        <v>50.2</v>
      </c>
      <c r="V116" s="171">
        <v>387.7</v>
      </c>
      <c r="W116" s="171">
        <v>1</v>
      </c>
      <c r="X116" s="171">
        <v>0</v>
      </c>
      <c r="Y116" s="171">
        <v>0</v>
      </c>
      <c r="Z116" s="171">
        <v>39.1</v>
      </c>
      <c r="AA116" s="171">
        <v>17.1</v>
      </c>
      <c r="AB116" s="171">
        <v>0</v>
      </c>
      <c r="AC116" s="171">
        <v>15.9</v>
      </c>
      <c r="AD116" s="171">
        <v>0</v>
      </c>
      <c r="AE116" s="171">
        <v>227.3</v>
      </c>
      <c r="AF116" s="174">
        <v>615</v>
      </c>
      <c r="AG116" s="171">
        <v>564.8</v>
      </c>
      <c r="AH116" s="171">
        <v>615</v>
      </c>
      <c r="AI116" s="171">
        <v>227.1</v>
      </c>
      <c r="AJ116" s="172"/>
      <c r="AK116" s="171">
        <v>0.8083307724589444</v>
      </c>
      <c r="AL116" s="171">
        <v>124.44545274747057</v>
      </c>
      <c r="AM116" s="175">
        <v>0.26421267021207046</v>
      </c>
      <c r="AN116" s="171">
        <v>0.002694876870951368</v>
      </c>
      <c r="AO116" s="172"/>
      <c r="AP116" s="171">
        <v>0.6710949999999999</v>
      </c>
      <c r="AQ116" s="171">
        <v>114.42771349999998</v>
      </c>
      <c r="AR116" s="175">
        <v>0.16256455426725</v>
      </c>
      <c r="AS116" s="171">
        <v>0.004202168126584715</v>
      </c>
      <c r="AT116" s="171"/>
      <c r="AU116" s="173"/>
      <c r="AV116" s="239">
        <v>0</v>
      </c>
      <c r="AW116" s="239">
        <v>0.015181203932985492</v>
      </c>
      <c r="AX116" s="239">
        <v>0.006354660084959725</v>
      </c>
      <c r="AY116" s="239">
        <v>0.001794655334828768</v>
      </c>
      <c r="AZ116" s="239">
        <v>0</v>
      </c>
      <c r="BA116" s="239">
        <v>0.04376024360459832</v>
      </c>
      <c r="BB116" s="239">
        <v>0.0044132719240128826</v>
      </c>
      <c r="BC116" s="239">
        <v>0</v>
      </c>
      <c r="BD116" s="173">
        <v>0.001794655334828768</v>
      </c>
      <c r="BE116" s="171">
        <v>0.07329869021621395</v>
      </c>
      <c r="BF116" s="173"/>
      <c r="BG116" s="174">
        <v>0</v>
      </c>
      <c r="BH116" s="174">
        <v>0.027832207210473404</v>
      </c>
      <c r="BI116" s="174">
        <v>0.01694576022655927</v>
      </c>
      <c r="BJ116" s="242">
        <f t="shared" si="17"/>
        <v>0.001794655334828768</v>
      </c>
      <c r="BK116" s="174">
        <v>0</v>
      </c>
      <c r="BL116" s="174">
        <v>0.04376024360459832</v>
      </c>
      <c r="BM116" s="174">
        <v>0.011768725130701022</v>
      </c>
      <c r="BN116" s="174">
        <v>0</v>
      </c>
      <c r="BO116" s="173">
        <f t="shared" si="18"/>
        <v>0.001794655334828768</v>
      </c>
      <c r="BP116" s="173">
        <f t="shared" si="19"/>
        <v>0.10389624684198956</v>
      </c>
      <c r="BQ116" s="240">
        <f t="shared" si="20"/>
        <v>0.07896114759991206</v>
      </c>
      <c r="BR116" s="241">
        <f t="shared" si="21"/>
        <v>31.900270400000004</v>
      </c>
      <c r="BS116" s="243">
        <f t="shared" si="16"/>
        <v>0.775607643299802</v>
      </c>
      <c r="BT116" s="202" t="s">
        <v>30</v>
      </c>
    </row>
    <row r="117" spans="1:72" s="176" customFormat="1" ht="15">
      <c r="A117" s="171">
        <v>81009</v>
      </c>
      <c r="B117" s="171" t="s">
        <v>547</v>
      </c>
      <c r="C117" s="171" t="s">
        <v>532</v>
      </c>
      <c r="D117" s="51">
        <v>9</v>
      </c>
      <c r="E117" s="51">
        <v>0</v>
      </c>
      <c r="F117" s="171" t="s">
        <v>9</v>
      </c>
      <c r="G117" s="171"/>
      <c r="H117" s="172">
        <v>0.00293</v>
      </c>
      <c r="I117" s="111">
        <v>0.0017539257079552</v>
      </c>
      <c r="J117" s="173">
        <v>0.59860945664</v>
      </c>
      <c r="K117" s="171">
        <v>80</v>
      </c>
      <c r="L117" s="171">
        <v>0</v>
      </c>
      <c r="M117" s="171">
        <v>200.1</v>
      </c>
      <c r="N117" s="171">
        <v>1</v>
      </c>
      <c r="O117" s="171">
        <v>0.0017539257079552</v>
      </c>
      <c r="P117" s="171">
        <v>70.7</v>
      </c>
      <c r="Q117" s="171">
        <v>0</v>
      </c>
      <c r="R117" s="171">
        <v>0</v>
      </c>
      <c r="S117" s="171">
        <v>28</v>
      </c>
      <c r="T117" s="171">
        <v>0</v>
      </c>
      <c r="U117" s="171">
        <v>66.1</v>
      </c>
      <c r="V117" s="171">
        <v>214.1</v>
      </c>
      <c r="W117" s="171">
        <v>1</v>
      </c>
      <c r="X117" s="171">
        <v>0</v>
      </c>
      <c r="Y117" s="171">
        <v>0</v>
      </c>
      <c r="Z117" s="171">
        <v>57.3</v>
      </c>
      <c r="AA117" s="171">
        <v>13.4</v>
      </c>
      <c r="AB117" s="171">
        <v>0</v>
      </c>
      <c r="AC117" s="171">
        <v>0</v>
      </c>
      <c r="AD117" s="171">
        <v>0</v>
      </c>
      <c r="AE117" s="171">
        <v>298.8</v>
      </c>
      <c r="AF117" s="174">
        <v>513</v>
      </c>
      <c r="AG117" s="171">
        <v>446.9</v>
      </c>
      <c r="AH117" s="171">
        <v>513</v>
      </c>
      <c r="AI117" s="171">
        <v>298.8</v>
      </c>
      <c r="AJ117" s="172"/>
      <c r="AK117" s="171">
        <v>0.7700563762915008</v>
      </c>
      <c r="AL117" s="171">
        <v>105.05515138843285</v>
      </c>
      <c r="AM117" s="175">
        <v>0.22304472726855276</v>
      </c>
      <c r="AN117" s="171">
        <v>0.0019186781524035657</v>
      </c>
      <c r="AO117" s="172"/>
      <c r="AP117" s="171">
        <v>0.6123239999999999</v>
      </c>
      <c r="AQ117" s="171">
        <v>84.71213999999999</v>
      </c>
      <c r="AR117" s="175">
        <v>0.12034839165186045</v>
      </c>
      <c r="AS117" s="171">
        <v>0.002879842713728771</v>
      </c>
      <c r="AT117" s="171"/>
      <c r="AU117" s="173"/>
      <c r="AV117" s="239">
        <v>0</v>
      </c>
      <c r="AW117" s="239">
        <v>0.0160038003577797</v>
      </c>
      <c r="AX117" s="239">
        <v>0.005654516168390929</v>
      </c>
      <c r="AY117" s="239">
        <v>0</v>
      </c>
      <c r="AZ117" s="239">
        <v>0</v>
      </c>
      <c r="BA117" s="239">
        <v>0.0171235065297383</v>
      </c>
      <c r="BB117" s="239">
        <v>0.004582797403801983</v>
      </c>
      <c r="BC117" s="239">
        <v>0</v>
      </c>
      <c r="BD117" s="173">
        <v>0</v>
      </c>
      <c r="BE117" s="171">
        <v>0.04336462045971091</v>
      </c>
      <c r="BF117" s="173"/>
      <c r="BG117" s="174">
        <v>0</v>
      </c>
      <c r="BH117" s="174">
        <v>0.029340300655929453</v>
      </c>
      <c r="BI117" s="174">
        <v>0.015078709782375811</v>
      </c>
      <c r="BJ117" s="242">
        <f t="shared" si="17"/>
        <v>0</v>
      </c>
      <c r="BK117" s="174">
        <v>0</v>
      </c>
      <c r="BL117" s="174">
        <v>0.0171235065297383</v>
      </c>
      <c r="BM117" s="174">
        <v>0.012220793076805288</v>
      </c>
      <c r="BN117" s="174">
        <v>0</v>
      </c>
      <c r="BO117" s="173">
        <f t="shared" si="18"/>
        <v>0</v>
      </c>
      <c r="BP117" s="173">
        <f t="shared" si="19"/>
        <v>0.07376331004484885</v>
      </c>
      <c r="BQ117" s="240">
        <f t="shared" si="20"/>
        <v>0.056060115634085125</v>
      </c>
      <c r="BR117" s="241">
        <f t="shared" si="21"/>
        <v>31.9626512</v>
      </c>
      <c r="BS117" s="243">
        <f t="shared" si="16"/>
        <v>0.7780291223531972</v>
      </c>
      <c r="BT117" s="202" t="s">
        <v>30</v>
      </c>
    </row>
    <row r="118" spans="1:72" s="176" customFormat="1" ht="15">
      <c r="A118" s="171">
        <v>83029</v>
      </c>
      <c r="B118" s="171" t="s">
        <v>428</v>
      </c>
      <c r="C118" s="171" t="s">
        <v>532</v>
      </c>
      <c r="D118" s="51">
        <v>9</v>
      </c>
      <c r="E118" s="51">
        <v>0</v>
      </c>
      <c r="F118" s="171" t="s">
        <v>9</v>
      </c>
      <c r="G118" s="171"/>
      <c r="H118" s="172">
        <v>0.002433</v>
      </c>
      <c r="I118" s="111">
        <v>0.007231143312639479</v>
      </c>
      <c r="J118" s="173">
        <v>2.9721098695599997</v>
      </c>
      <c r="K118" s="171">
        <v>83</v>
      </c>
      <c r="L118" s="171">
        <v>0</v>
      </c>
      <c r="M118" s="171">
        <v>0</v>
      </c>
      <c r="N118" s="171">
        <v>0</v>
      </c>
      <c r="O118" s="171">
        <v>0</v>
      </c>
      <c r="P118" s="171">
        <v>52.3</v>
      </c>
      <c r="Q118" s="171">
        <v>0</v>
      </c>
      <c r="R118" s="171">
        <v>0</v>
      </c>
      <c r="S118" s="171">
        <v>14.8</v>
      </c>
      <c r="T118" s="171">
        <v>0</v>
      </c>
      <c r="U118" s="171">
        <v>14.8</v>
      </c>
      <c r="V118" s="171">
        <v>704.7</v>
      </c>
      <c r="W118" s="171">
        <v>1</v>
      </c>
      <c r="X118" s="171">
        <v>0</v>
      </c>
      <c r="Y118" s="171">
        <v>0</v>
      </c>
      <c r="Z118" s="171">
        <v>39.4</v>
      </c>
      <c r="AA118" s="171">
        <v>12.9</v>
      </c>
      <c r="AB118" s="171">
        <v>0</v>
      </c>
      <c r="AC118" s="171">
        <v>0</v>
      </c>
      <c r="AD118" s="171">
        <v>0</v>
      </c>
      <c r="AE118" s="171">
        <v>67.2</v>
      </c>
      <c r="AF118" s="174">
        <v>771.9</v>
      </c>
      <c r="AG118" s="171">
        <v>757.1</v>
      </c>
      <c r="AH118" s="171">
        <v>771.9</v>
      </c>
      <c r="AI118" s="171">
        <v>67.1</v>
      </c>
      <c r="AJ118" s="172"/>
      <c r="AK118" s="171">
        <v>0.8559133260545305</v>
      </c>
      <c r="AL118" s="171">
        <v>156.4985377589058</v>
      </c>
      <c r="AM118" s="175">
        <v>0.33226522651230805</v>
      </c>
      <c r="AN118" s="171">
        <v>0.007604910261243385</v>
      </c>
      <c r="AO118" s="172"/>
      <c r="AP118" s="171">
        <v>0.7527740000000002</v>
      </c>
      <c r="AQ118" s="171">
        <v>168.3951727999999</v>
      </c>
      <c r="AR118" s="175">
        <v>0.2392347567706011</v>
      </c>
      <c r="AS118" s="171">
        <v>0.0024993294282648314</v>
      </c>
      <c r="AT118" s="171"/>
      <c r="AU118" s="173"/>
      <c r="AV118" s="239">
        <v>0</v>
      </c>
      <c r="AW118" s="239">
        <v>0</v>
      </c>
      <c r="AX118" s="239">
        <v>0.01724540906344764</v>
      </c>
      <c r="AY118" s="239">
        <v>0</v>
      </c>
      <c r="AZ118" s="239">
        <v>0</v>
      </c>
      <c r="BA118" s="239">
        <v>0.2323678731742171</v>
      </c>
      <c r="BB118" s="239">
        <v>0.012991761321220593</v>
      </c>
      <c r="BC118" s="239">
        <v>0</v>
      </c>
      <c r="BD118" s="173">
        <v>0</v>
      </c>
      <c r="BE118" s="171">
        <v>0.2626050435588853</v>
      </c>
      <c r="BF118" s="173"/>
      <c r="BG118" s="174">
        <v>0</v>
      </c>
      <c r="BH118" s="174">
        <v>0</v>
      </c>
      <c r="BI118" s="174">
        <v>0.045987757502527045</v>
      </c>
      <c r="BJ118" s="242">
        <f t="shared" si="17"/>
        <v>0</v>
      </c>
      <c r="BK118" s="174">
        <v>0</v>
      </c>
      <c r="BL118" s="174">
        <v>0.2323678731742171</v>
      </c>
      <c r="BM118" s="174">
        <v>0.034644696856588254</v>
      </c>
      <c r="BN118" s="174">
        <v>0</v>
      </c>
      <c r="BO118" s="173">
        <f t="shared" si="18"/>
        <v>0</v>
      </c>
      <c r="BP118" s="173">
        <f t="shared" si="19"/>
        <v>0.3130003275333324</v>
      </c>
      <c r="BQ118" s="240">
        <f t="shared" si="20"/>
        <v>0.23788024892533263</v>
      </c>
      <c r="BR118" s="241">
        <f t="shared" si="21"/>
        <v>32.89663040000001</v>
      </c>
      <c r="BS118" s="243">
        <f t="shared" si="16"/>
        <v>0.7880124768272411</v>
      </c>
      <c r="BT118" s="202" t="s">
        <v>30</v>
      </c>
    </row>
    <row r="119" spans="1:72" s="176" customFormat="1" ht="15">
      <c r="A119" s="171">
        <v>81001</v>
      </c>
      <c r="B119" s="171" t="s">
        <v>547</v>
      </c>
      <c r="C119" s="171" t="s">
        <v>532</v>
      </c>
      <c r="D119" s="51">
        <v>9</v>
      </c>
      <c r="E119" s="51">
        <v>0</v>
      </c>
      <c r="F119" s="171" t="s">
        <v>9</v>
      </c>
      <c r="G119" s="171"/>
      <c r="H119" s="172">
        <v>0.005</v>
      </c>
      <c r="I119" s="111">
        <v>0.0015033288127000001</v>
      </c>
      <c r="J119" s="173">
        <v>0.30066576254000005</v>
      </c>
      <c r="K119" s="171">
        <v>80</v>
      </c>
      <c r="L119" s="171">
        <v>0</v>
      </c>
      <c r="M119" s="171">
        <v>356.2</v>
      </c>
      <c r="N119" s="171">
        <v>1</v>
      </c>
      <c r="O119" s="171">
        <v>0.0015033288127000001</v>
      </c>
      <c r="P119" s="171">
        <v>48.3</v>
      </c>
      <c r="Q119" s="171">
        <v>31</v>
      </c>
      <c r="R119" s="171">
        <v>0</v>
      </c>
      <c r="S119" s="171">
        <v>4.8</v>
      </c>
      <c r="T119" s="171">
        <v>41.6</v>
      </c>
      <c r="U119" s="171">
        <v>106.6</v>
      </c>
      <c r="V119" s="171">
        <v>0</v>
      </c>
      <c r="W119" s="171">
        <v>0</v>
      </c>
      <c r="X119" s="171">
        <v>0</v>
      </c>
      <c r="Y119" s="171">
        <v>0</v>
      </c>
      <c r="Z119" s="171">
        <v>45.5</v>
      </c>
      <c r="AA119" s="171">
        <v>2.8</v>
      </c>
      <c r="AB119" s="171">
        <v>0</v>
      </c>
      <c r="AC119" s="171">
        <v>30.3</v>
      </c>
      <c r="AD119" s="171">
        <v>1.5</v>
      </c>
      <c r="AE119" s="171">
        <v>482.1</v>
      </c>
      <c r="AF119" s="174">
        <v>482.1</v>
      </c>
      <c r="AG119" s="171">
        <v>375.5</v>
      </c>
      <c r="AH119" s="171">
        <v>482.1</v>
      </c>
      <c r="AI119" s="171">
        <v>481.9</v>
      </c>
      <c r="AJ119" s="172"/>
      <c r="AK119" s="171">
        <v>0.7352193835097421</v>
      </c>
      <c r="AL119" s="171">
        <v>91.09469494389047</v>
      </c>
      <c r="AM119" s="175">
        <v>0.19340499843027412</v>
      </c>
      <c r="AN119" s="171">
        <v>0.0016285920965559235</v>
      </c>
      <c r="AO119" s="172"/>
      <c r="AP119" s="171">
        <v>0.5819190000000001</v>
      </c>
      <c r="AQ119" s="171">
        <v>72.3562762</v>
      </c>
      <c r="AR119" s="175">
        <v>0.10279472890884105</v>
      </c>
      <c r="AS119" s="171">
        <v>0.004779579294388671</v>
      </c>
      <c r="AT119" s="171"/>
      <c r="AU119" s="173"/>
      <c r="AV119" s="239">
        <v>0</v>
      </c>
      <c r="AW119" s="239">
        <v>0.024418148972618542</v>
      </c>
      <c r="AX119" s="239">
        <v>0.003311051643395496</v>
      </c>
      <c r="AY119" s="239">
        <v>0.00212510560963272</v>
      </c>
      <c r="AZ119" s="239">
        <v>0</v>
      </c>
      <c r="BA119" s="239">
        <v>0</v>
      </c>
      <c r="BB119" s="239">
        <v>0.00311910662058996</v>
      </c>
      <c r="BC119" s="239">
        <v>0</v>
      </c>
      <c r="BD119" s="173">
        <v>0.0020771193539313357</v>
      </c>
      <c r="BE119" s="171">
        <v>0.03505053220016806</v>
      </c>
      <c r="BF119" s="173"/>
      <c r="BG119" s="174">
        <v>0</v>
      </c>
      <c r="BH119" s="174">
        <v>0.04476660644980066</v>
      </c>
      <c r="BI119" s="174">
        <v>0.008829471049054656</v>
      </c>
      <c r="BJ119" s="242">
        <f t="shared" si="17"/>
        <v>0.00212510560963272</v>
      </c>
      <c r="BK119" s="174">
        <v>0</v>
      </c>
      <c r="BL119" s="174">
        <v>0</v>
      </c>
      <c r="BM119" s="174">
        <v>0.00831761765490656</v>
      </c>
      <c r="BN119" s="174">
        <v>0</v>
      </c>
      <c r="BO119" s="173">
        <f t="shared" si="18"/>
        <v>0.0020771193539313357</v>
      </c>
      <c r="BP119" s="173">
        <f t="shared" si="19"/>
        <v>0.06611592011732594</v>
      </c>
      <c r="BQ119" s="240">
        <f t="shared" si="20"/>
        <v>0.05024809928916771</v>
      </c>
      <c r="BR119" s="241">
        <f t="shared" si="21"/>
        <v>33.4245568</v>
      </c>
      <c r="BS119" s="243">
        <f t="shared" si="16"/>
        <v>0.7900879804895726</v>
      </c>
      <c r="BT119" s="202" t="s">
        <v>30</v>
      </c>
    </row>
    <row r="120" spans="1:72" s="176" customFormat="1" ht="15">
      <c r="A120" s="171">
        <v>1021</v>
      </c>
      <c r="B120" s="171" t="s">
        <v>546</v>
      </c>
      <c r="C120" s="171" t="s">
        <v>529</v>
      </c>
      <c r="D120" s="51">
        <v>9</v>
      </c>
      <c r="E120" s="51">
        <v>0</v>
      </c>
      <c r="F120" s="171" t="s">
        <v>9</v>
      </c>
      <c r="G120" s="171"/>
      <c r="H120" s="172">
        <v>0.001488</v>
      </c>
      <c r="I120" s="111">
        <v>0.00089073087148032</v>
      </c>
      <c r="J120" s="173">
        <v>0.5986094566400001</v>
      </c>
      <c r="K120" s="171">
        <v>80</v>
      </c>
      <c r="L120" s="171">
        <v>0</v>
      </c>
      <c r="M120" s="171">
        <v>39.3</v>
      </c>
      <c r="N120" s="171">
        <v>1</v>
      </c>
      <c r="O120" s="171">
        <v>0.00089073087148032</v>
      </c>
      <c r="P120" s="171">
        <v>77.8</v>
      </c>
      <c r="Q120" s="171">
        <v>0</v>
      </c>
      <c r="R120" s="171">
        <v>7.1</v>
      </c>
      <c r="S120" s="171">
        <v>21.2</v>
      </c>
      <c r="T120" s="171">
        <v>10.2</v>
      </c>
      <c r="U120" s="171">
        <v>34.4</v>
      </c>
      <c r="V120" s="171">
        <v>526.2</v>
      </c>
      <c r="W120" s="171">
        <v>1</v>
      </c>
      <c r="X120" s="171">
        <v>0</v>
      </c>
      <c r="Y120" s="171">
        <v>0</v>
      </c>
      <c r="Z120" s="171">
        <v>64.8</v>
      </c>
      <c r="AA120" s="171">
        <v>11.8</v>
      </c>
      <c r="AB120" s="171">
        <v>1.1</v>
      </c>
      <c r="AC120" s="171">
        <v>0</v>
      </c>
      <c r="AD120" s="171">
        <v>2.8</v>
      </c>
      <c r="AE120" s="171">
        <v>155.7</v>
      </c>
      <c r="AF120" s="174">
        <v>681.9</v>
      </c>
      <c r="AG120" s="171">
        <v>647.5</v>
      </c>
      <c r="AH120" s="171">
        <v>681.9</v>
      </c>
      <c r="AI120" s="171">
        <v>155.6</v>
      </c>
      <c r="AJ120" s="172"/>
      <c r="AK120" s="171">
        <v>0.8257528052857788</v>
      </c>
      <c r="AL120" s="171">
        <v>135.1737788123182</v>
      </c>
      <c r="AM120" s="175">
        <v>0.2869901973447906</v>
      </c>
      <c r="AN120" s="171">
        <v>0.0009600822783153238</v>
      </c>
      <c r="AO120" s="172"/>
      <c r="AP120" s="171">
        <v>0.7084460000000001</v>
      </c>
      <c r="AQ120" s="171">
        <v>137.56996979999997</v>
      </c>
      <c r="AR120" s="175">
        <v>0.19544217163000502</v>
      </c>
      <c r="AS120" s="171">
        <v>0.001526522011178058</v>
      </c>
      <c r="AT120" s="171"/>
      <c r="AU120" s="173"/>
      <c r="AV120" s="239">
        <v>0</v>
      </c>
      <c r="AW120" s="239">
        <v>0.0015962609801624518</v>
      </c>
      <c r="AX120" s="239">
        <v>0.003160028098133302</v>
      </c>
      <c r="AY120" s="239">
        <v>0</v>
      </c>
      <c r="AZ120" s="239">
        <v>0.0002883830269504684</v>
      </c>
      <c r="BA120" s="239">
        <v>0.02137283785652627</v>
      </c>
      <c r="BB120" s="239">
        <v>0.002632002837519768</v>
      </c>
      <c r="BC120" s="239">
        <v>4.467906051345286E-05</v>
      </c>
      <c r="BD120" s="173">
        <v>0</v>
      </c>
      <c r="BE120" s="171">
        <v>0.02909419185980571</v>
      </c>
      <c r="BF120" s="173"/>
      <c r="BG120" s="174">
        <v>0</v>
      </c>
      <c r="BH120" s="174">
        <v>0.002926478463631162</v>
      </c>
      <c r="BI120" s="174">
        <v>0.008426741595022139</v>
      </c>
      <c r="BJ120" s="242">
        <f t="shared" si="17"/>
        <v>0</v>
      </c>
      <c r="BK120" s="174">
        <v>0.0002883830269504684</v>
      </c>
      <c r="BL120" s="174">
        <v>0.02137283785652627</v>
      </c>
      <c r="BM120" s="174">
        <v>0.007018674233386049</v>
      </c>
      <c r="BN120" s="174">
        <v>0.00011914416136920764</v>
      </c>
      <c r="BO120" s="173">
        <f t="shared" si="18"/>
        <v>0</v>
      </c>
      <c r="BP120" s="173">
        <f t="shared" si="19"/>
        <v>0.04015225933688529</v>
      </c>
      <c r="BQ120" s="240">
        <f t="shared" si="20"/>
        <v>0.030515717096032822</v>
      </c>
      <c r="BR120" s="241">
        <f t="shared" si="21"/>
        <v>34.259188800000004</v>
      </c>
      <c r="BS120" s="243">
        <f t="shared" si="16"/>
        <v>0.7913177282136177</v>
      </c>
      <c r="BT120" s="202" t="s">
        <v>30</v>
      </c>
    </row>
    <row r="121" spans="1:72" s="176" customFormat="1" ht="15">
      <c r="A121" s="171">
        <v>82003</v>
      </c>
      <c r="B121" s="171" t="s">
        <v>533</v>
      </c>
      <c r="C121" s="171" t="s">
        <v>532</v>
      </c>
      <c r="D121" s="51">
        <v>9</v>
      </c>
      <c r="E121" s="51">
        <v>0</v>
      </c>
      <c r="F121" s="171" t="s">
        <v>9</v>
      </c>
      <c r="G121" s="171"/>
      <c r="H121" s="172">
        <v>0.006193</v>
      </c>
      <c r="I121" s="111">
        <v>0.00370718836497152</v>
      </c>
      <c r="J121" s="173">
        <v>0.5986094566400001</v>
      </c>
      <c r="K121" s="171">
        <v>80</v>
      </c>
      <c r="L121" s="171">
        <v>0</v>
      </c>
      <c r="M121" s="171">
        <v>226.2</v>
      </c>
      <c r="N121" s="171">
        <v>1</v>
      </c>
      <c r="O121" s="171">
        <v>0.00370718836497152</v>
      </c>
      <c r="P121" s="171">
        <v>73</v>
      </c>
      <c r="Q121" s="171">
        <v>0</v>
      </c>
      <c r="R121" s="171">
        <v>0</v>
      </c>
      <c r="S121" s="171">
        <v>41.3</v>
      </c>
      <c r="T121" s="171">
        <v>4.5</v>
      </c>
      <c r="U121" s="171">
        <v>76.3</v>
      </c>
      <c r="V121" s="171">
        <v>225</v>
      </c>
      <c r="W121" s="171">
        <v>1</v>
      </c>
      <c r="X121" s="171">
        <v>0</v>
      </c>
      <c r="Y121" s="171">
        <v>0</v>
      </c>
      <c r="Z121" s="171">
        <v>58.5</v>
      </c>
      <c r="AA121" s="171">
        <v>14.4</v>
      </c>
      <c r="AB121" s="171">
        <v>0</v>
      </c>
      <c r="AC121" s="171">
        <v>0</v>
      </c>
      <c r="AD121" s="171">
        <v>7.2</v>
      </c>
      <c r="AE121" s="171">
        <v>345.1</v>
      </c>
      <c r="AF121" s="174">
        <v>570.2</v>
      </c>
      <c r="AG121" s="171">
        <v>493.9</v>
      </c>
      <c r="AH121" s="171">
        <v>570.2</v>
      </c>
      <c r="AI121" s="171">
        <v>345</v>
      </c>
      <c r="AJ121" s="172"/>
      <c r="AK121" s="171">
        <v>0.7853932217238245</v>
      </c>
      <c r="AL121" s="171">
        <v>112.2535672650477</v>
      </c>
      <c r="AM121" s="175">
        <v>0.2383278303315213</v>
      </c>
      <c r="AN121" s="171">
        <v>0.0040568169548937</v>
      </c>
      <c r="AO121" s="172"/>
      <c r="AP121" s="171">
        <v>0.6395399999999999</v>
      </c>
      <c r="AQ121" s="171">
        <v>97.48408829999998</v>
      </c>
      <c r="AR121" s="175">
        <v>0.1384931751051614</v>
      </c>
      <c r="AS121" s="171">
        <v>0.006194524095170717</v>
      </c>
      <c r="AT121" s="171"/>
      <c r="AU121" s="173"/>
      <c r="AV121" s="239">
        <v>0</v>
      </c>
      <c r="AW121" s="239">
        <v>0.038238609971939036</v>
      </c>
      <c r="AX121" s="239">
        <v>0.012340488629317196</v>
      </c>
      <c r="AY121" s="239">
        <v>0</v>
      </c>
      <c r="AZ121" s="239">
        <v>0</v>
      </c>
      <c r="BA121" s="239">
        <v>0.038035752624607795</v>
      </c>
      <c r="BB121" s="239">
        <v>0.009889295682398026</v>
      </c>
      <c r="BC121" s="239">
        <v>0</v>
      </c>
      <c r="BD121" s="173">
        <v>0</v>
      </c>
      <c r="BE121" s="171">
        <v>0.09850414690826204</v>
      </c>
      <c r="BF121" s="173"/>
      <c r="BG121" s="174">
        <v>0</v>
      </c>
      <c r="BH121" s="174">
        <v>0.07010411828188824</v>
      </c>
      <c r="BI121" s="174">
        <v>0.03290796967817919</v>
      </c>
      <c r="BJ121" s="242">
        <f t="shared" si="17"/>
        <v>0</v>
      </c>
      <c r="BK121" s="174">
        <v>0</v>
      </c>
      <c r="BL121" s="174">
        <v>0.038035752624607795</v>
      </c>
      <c r="BM121" s="174">
        <v>0.026371455153061402</v>
      </c>
      <c r="BN121" s="174">
        <v>0</v>
      </c>
      <c r="BO121" s="173">
        <f t="shared" si="18"/>
        <v>0</v>
      </c>
      <c r="BP121" s="173">
        <f t="shared" si="19"/>
        <v>0.16741929573773665</v>
      </c>
      <c r="BQ121" s="240">
        <f t="shared" si="20"/>
        <v>0.12723866476067985</v>
      </c>
      <c r="BR121" s="241">
        <f t="shared" si="21"/>
        <v>34.3221472</v>
      </c>
      <c r="BS121" s="243">
        <f t="shared" si="16"/>
        <v>0.7964358919602649</v>
      </c>
      <c r="BT121" s="202" t="s">
        <v>30</v>
      </c>
    </row>
    <row r="122" spans="1:73" s="176" customFormat="1" ht="15">
      <c r="A122" s="171">
        <v>81019</v>
      </c>
      <c r="B122" s="171" t="s">
        <v>547</v>
      </c>
      <c r="C122" s="171" t="s">
        <v>532</v>
      </c>
      <c r="D122" s="51">
        <v>9</v>
      </c>
      <c r="E122" s="51">
        <v>0</v>
      </c>
      <c r="F122" s="171" t="s">
        <v>9</v>
      </c>
      <c r="G122" s="171"/>
      <c r="H122" s="172">
        <v>0.00293</v>
      </c>
      <c r="I122" s="111">
        <v>0.0017539257079552</v>
      </c>
      <c r="J122" s="173">
        <v>0.59860945664</v>
      </c>
      <c r="K122" s="171">
        <v>80</v>
      </c>
      <c r="L122" s="171">
        <v>0.2</v>
      </c>
      <c r="M122" s="171">
        <v>174.3</v>
      </c>
      <c r="N122" s="171">
        <v>1</v>
      </c>
      <c r="O122" s="171">
        <v>0.0017539257079552</v>
      </c>
      <c r="P122" s="171">
        <v>69.2</v>
      </c>
      <c r="Q122" s="171">
        <v>4.9</v>
      </c>
      <c r="R122" s="171">
        <v>0</v>
      </c>
      <c r="S122" s="171">
        <v>4.9</v>
      </c>
      <c r="T122" s="171">
        <v>3</v>
      </c>
      <c r="U122" s="171">
        <v>56.7</v>
      </c>
      <c r="V122" s="171">
        <v>384.9</v>
      </c>
      <c r="W122" s="171">
        <v>1</v>
      </c>
      <c r="X122" s="171">
        <v>0.2</v>
      </c>
      <c r="Y122" s="171">
        <v>0</v>
      </c>
      <c r="Z122" s="171">
        <v>40.4</v>
      </c>
      <c r="AA122" s="171">
        <v>28.8</v>
      </c>
      <c r="AB122" s="171">
        <v>0</v>
      </c>
      <c r="AC122" s="171">
        <v>4.9</v>
      </c>
      <c r="AD122" s="171">
        <v>0</v>
      </c>
      <c r="AE122" s="171">
        <v>256.6</v>
      </c>
      <c r="AF122" s="174">
        <v>641.3</v>
      </c>
      <c r="AG122" s="171">
        <v>584.8</v>
      </c>
      <c r="AH122" s="171">
        <v>641.5</v>
      </c>
      <c r="AI122" s="171">
        <v>256.3</v>
      </c>
      <c r="AJ122" s="172"/>
      <c r="AK122" s="171">
        <v>0.8100846981668995</v>
      </c>
      <c r="AL122" s="171">
        <v>125.47114850148277</v>
      </c>
      <c r="AM122" s="175">
        <v>0.2663903457157522</v>
      </c>
      <c r="AN122" s="171">
        <v>0.0019079422297286935</v>
      </c>
      <c r="AO122" s="172"/>
      <c r="AP122" s="171">
        <v>0.6740249999999999</v>
      </c>
      <c r="AQ122" s="171">
        <v>116.14117749999998</v>
      </c>
      <c r="AR122" s="175">
        <v>0.1649988291722797</v>
      </c>
      <c r="AS122" s="171">
        <v>0.0029814408865221653</v>
      </c>
      <c r="AT122" s="171"/>
      <c r="AU122" s="173"/>
      <c r="AV122" s="239">
        <v>1.599580245655142E-05</v>
      </c>
      <c r="AW122" s="239">
        <v>0.013940341840884567</v>
      </c>
      <c r="AX122" s="239">
        <v>0.005534547649966793</v>
      </c>
      <c r="AY122" s="239">
        <v>0.0003918971601855099</v>
      </c>
      <c r="AZ122" s="239">
        <v>0</v>
      </c>
      <c r="BA122" s="239">
        <v>0.030783921827633214</v>
      </c>
      <c r="BB122" s="239">
        <v>0.0032311520962233875</v>
      </c>
      <c r="BC122" s="239">
        <v>0</v>
      </c>
      <c r="BD122" s="173">
        <v>0.0003918971601855099</v>
      </c>
      <c r="BE122" s="171">
        <v>0.05428975353753553</v>
      </c>
      <c r="BF122" s="173"/>
      <c r="BG122" s="174">
        <v>1.599580245655142E-05</v>
      </c>
      <c r="BH122" s="174">
        <v>0.02555729337495504</v>
      </c>
      <c r="BI122" s="174">
        <v>0.014758793733244782</v>
      </c>
      <c r="BJ122" s="242">
        <f t="shared" si="17"/>
        <v>0.0003918971601855099</v>
      </c>
      <c r="BK122" s="174">
        <v>0</v>
      </c>
      <c r="BL122" s="174">
        <v>0.030783921827633214</v>
      </c>
      <c r="BM122" s="174">
        <v>0.008616405589929033</v>
      </c>
      <c r="BN122" s="174">
        <v>0</v>
      </c>
      <c r="BO122" s="173">
        <f t="shared" si="18"/>
        <v>0.0003918971601855099</v>
      </c>
      <c r="BP122" s="173">
        <f t="shared" si="19"/>
        <v>0.08051620464858963</v>
      </c>
      <c r="BQ122" s="240">
        <f t="shared" si="20"/>
        <v>0.06119231553292812</v>
      </c>
      <c r="BR122" s="241">
        <f t="shared" si="21"/>
        <v>34.8887728</v>
      </c>
      <c r="BS122" s="243">
        <f t="shared" si="16"/>
        <v>0.7988573710136601</v>
      </c>
      <c r="BT122" s="202" t="s">
        <v>30</v>
      </c>
      <c r="BU122" s="244">
        <f>SUM(BP50:BQ122)/SUM(I50:I122)</f>
        <v>41.099186255716916</v>
      </c>
    </row>
    <row r="123" spans="1:72" s="176" customFormat="1" ht="15">
      <c r="A123" s="171">
        <v>82019</v>
      </c>
      <c r="B123" s="171" t="s">
        <v>533</v>
      </c>
      <c r="C123" s="171" t="s">
        <v>532</v>
      </c>
      <c r="D123" s="51">
        <v>9</v>
      </c>
      <c r="E123" s="51">
        <v>0</v>
      </c>
      <c r="F123" s="171" t="s">
        <v>9</v>
      </c>
      <c r="G123" s="171"/>
      <c r="H123" s="172">
        <v>0.006193</v>
      </c>
      <c r="I123" s="172">
        <v>0.00370718836497152</v>
      </c>
      <c r="J123" s="173">
        <v>0.5986094566400001</v>
      </c>
      <c r="K123" s="171">
        <v>80</v>
      </c>
      <c r="L123" s="171">
        <v>0</v>
      </c>
      <c r="M123" s="171">
        <v>197</v>
      </c>
      <c r="N123" s="171">
        <v>1</v>
      </c>
      <c r="O123" s="171">
        <v>0.00370718836497152</v>
      </c>
      <c r="P123" s="171">
        <v>42.2</v>
      </c>
      <c r="Q123" s="171">
        <v>0</v>
      </c>
      <c r="R123" s="171">
        <v>0</v>
      </c>
      <c r="S123" s="171">
        <v>12.2</v>
      </c>
      <c r="T123" s="171">
        <v>0</v>
      </c>
      <c r="U123" s="171">
        <v>55.6</v>
      </c>
      <c r="V123" s="171">
        <v>479.2</v>
      </c>
      <c r="W123" s="171">
        <v>1</v>
      </c>
      <c r="X123" s="171">
        <v>0</v>
      </c>
      <c r="Y123" s="171">
        <v>0</v>
      </c>
      <c r="Z123" s="171">
        <v>26.9</v>
      </c>
      <c r="AA123" s="171">
        <v>15.3</v>
      </c>
      <c r="AB123" s="171">
        <v>0</v>
      </c>
      <c r="AC123" s="171">
        <v>0</v>
      </c>
      <c r="AD123" s="171">
        <v>0</v>
      </c>
      <c r="AE123" s="171">
        <v>251.6</v>
      </c>
      <c r="AF123" s="174">
        <v>730.8</v>
      </c>
      <c r="AG123" s="171">
        <v>675.2</v>
      </c>
      <c r="AH123" s="171">
        <v>730.8</v>
      </c>
      <c r="AI123" s="171">
        <v>251.4</v>
      </c>
      <c r="AJ123" s="172"/>
      <c r="AK123" s="171">
        <v>0.8360338316741052</v>
      </c>
      <c r="AL123" s="171">
        <v>142.03988435143594</v>
      </c>
      <c r="AM123" s="175">
        <v>0.301567765575664</v>
      </c>
      <c r="AN123" s="171">
        <v>0.003968690884279217</v>
      </c>
      <c r="AO123" s="172"/>
      <c r="AP123" s="171">
        <v>0.7258140000000001</v>
      </c>
      <c r="AQ123" s="171">
        <v>149.16530159999996</v>
      </c>
      <c r="AR123" s="175">
        <v>0.21191536582389117</v>
      </c>
      <c r="AS123" s="171">
        <v>0.0063635851867599015</v>
      </c>
      <c r="AT123" s="171"/>
      <c r="AU123" s="173"/>
      <c r="AV123" s="239">
        <v>0</v>
      </c>
      <c r="AW123" s="239">
        <v>0.033302414520212154</v>
      </c>
      <c r="AX123" s="239">
        <v>0.0071338167144819956</v>
      </c>
      <c r="AY123" s="239">
        <v>0</v>
      </c>
      <c r="AZ123" s="239">
        <v>0</v>
      </c>
      <c r="BA123" s="239">
        <v>0.08100770070094246</v>
      </c>
      <c r="BB123" s="239">
        <v>0.004547385536008665</v>
      </c>
      <c r="BC123" s="239">
        <v>0</v>
      </c>
      <c r="BD123" s="173">
        <v>0</v>
      </c>
      <c r="BE123" s="171">
        <v>0.12599131747164527</v>
      </c>
      <c r="BF123" s="173"/>
      <c r="BG123" s="174">
        <v>0</v>
      </c>
      <c r="BH123" s="174">
        <v>0.06105442662038896</v>
      </c>
      <c r="BI123" s="174">
        <v>0.019023511238618656</v>
      </c>
      <c r="BJ123" s="242">
        <f t="shared" si="17"/>
        <v>0</v>
      </c>
      <c r="BK123" s="174">
        <v>0</v>
      </c>
      <c r="BL123" s="174">
        <v>0.08100770070094246</v>
      </c>
      <c r="BM123" s="174">
        <v>0.012126361429356441</v>
      </c>
      <c r="BN123" s="174">
        <v>0</v>
      </c>
      <c r="BO123" s="173">
        <f t="shared" si="18"/>
        <v>0</v>
      </c>
      <c r="BP123" s="173">
        <f t="shared" si="19"/>
        <v>0.1732119999893065</v>
      </c>
      <c r="BQ123" s="240">
        <f t="shared" si="20"/>
        <v>0.13164111999187295</v>
      </c>
      <c r="BR123" s="241">
        <f t="shared" si="21"/>
        <v>35.509692799999996</v>
      </c>
      <c r="BS123" s="243">
        <f t="shared" si="16"/>
        <v>0.8039755347603073</v>
      </c>
      <c r="BT123" s="246" t="s">
        <v>29</v>
      </c>
    </row>
    <row r="124" spans="1:72" s="176" customFormat="1" ht="15">
      <c r="A124" s="171">
        <v>91007</v>
      </c>
      <c r="B124" s="171" t="s">
        <v>540</v>
      </c>
      <c r="C124" s="171" t="s">
        <v>541</v>
      </c>
      <c r="D124" s="51">
        <v>9</v>
      </c>
      <c r="E124" s="51">
        <v>0</v>
      </c>
      <c r="F124" s="171" t="s">
        <v>9</v>
      </c>
      <c r="G124" s="171"/>
      <c r="H124" s="172">
        <v>0.001466</v>
      </c>
      <c r="I124" s="172">
        <v>0.0008775614634342401</v>
      </c>
      <c r="J124" s="173">
        <v>0.5986094566400001</v>
      </c>
      <c r="K124" s="171">
        <v>80</v>
      </c>
      <c r="L124" s="171">
        <v>0</v>
      </c>
      <c r="M124" s="171">
        <v>318.8</v>
      </c>
      <c r="N124" s="171">
        <v>1</v>
      </c>
      <c r="O124" s="171">
        <v>0.0008775614634342401</v>
      </c>
      <c r="P124" s="171">
        <v>90.7</v>
      </c>
      <c r="Q124" s="171">
        <v>0</v>
      </c>
      <c r="R124" s="171">
        <v>0</v>
      </c>
      <c r="S124" s="171">
        <v>33.6</v>
      </c>
      <c r="T124" s="171">
        <v>0.5</v>
      </c>
      <c r="U124" s="171">
        <v>98.2</v>
      </c>
      <c r="V124" s="171">
        <v>23.3</v>
      </c>
      <c r="W124" s="171">
        <v>1</v>
      </c>
      <c r="X124" s="171">
        <v>0</v>
      </c>
      <c r="Y124" s="171">
        <v>0</v>
      </c>
      <c r="Z124" s="171">
        <v>81.1</v>
      </c>
      <c r="AA124" s="171">
        <v>9.5</v>
      </c>
      <c r="AB124" s="171">
        <v>0</v>
      </c>
      <c r="AC124" s="171">
        <v>0</v>
      </c>
      <c r="AD124" s="171">
        <v>0</v>
      </c>
      <c r="AE124" s="171">
        <v>443.8</v>
      </c>
      <c r="AF124" s="174">
        <v>467.1</v>
      </c>
      <c r="AG124" s="171">
        <v>368.9</v>
      </c>
      <c r="AH124" s="171">
        <v>467.1</v>
      </c>
      <c r="AI124" s="171">
        <v>443.6</v>
      </c>
      <c r="AJ124" s="172"/>
      <c r="AK124" s="171">
        <v>0.7302638739605992</v>
      </c>
      <c r="AL124" s="171">
        <v>89.24322199617572</v>
      </c>
      <c r="AM124" s="175">
        <v>0.18947409858185782</v>
      </c>
      <c r="AN124" s="171">
        <v>0.0009489855873417286</v>
      </c>
      <c r="AO124" s="172"/>
      <c r="AP124" s="171">
        <v>0.5711520000000001</v>
      </c>
      <c r="AQ124" s="171">
        <v>68.3288386</v>
      </c>
      <c r="AR124" s="175">
        <v>0.09707305032017324</v>
      </c>
      <c r="AS124" s="171">
        <v>0.0013889766689373323</v>
      </c>
      <c r="AT124" s="171"/>
      <c r="AU124" s="173"/>
      <c r="AV124" s="239">
        <v>0</v>
      </c>
      <c r="AW124" s="239">
        <v>0.01275735671115331</v>
      </c>
      <c r="AX124" s="239">
        <v>0.003629524007846942</v>
      </c>
      <c r="AY124" s="239">
        <v>0</v>
      </c>
      <c r="AZ124" s="239">
        <v>0</v>
      </c>
      <c r="BA124" s="239">
        <v>0.0009323915036696114</v>
      </c>
      <c r="BB124" s="239">
        <v>0.0032453627016139686</v>
      </c>
      <c r="BC124" s="239">
        <v>0</v>
      </c>
      <c r="BD124" s="173">
        <v>0</v>
      </c>
      <c r="BE124" s="171">
        <v>0.020564634924283835</v>
      </c>
      <c r="BF124" s="173"/>
      <c r="BG124" s="174">
        <v>0</v>
      </c>
      <c r="BH124" s="174">
        <v>0.02338848730378107</v>
      </c>
      <c r="BI124" s="174">
        <v>0.009678730687591846</v>
      </c>
      <c r="BJ124" s="242">
        <f t="shared" si="17"/>
        <v>0</v>
      </c>
      <c r="BK124" s="174">
        <v>0</v>
      </c>
      <c r="BL124" s="174">
        <v>0.0009323915036696114</v>
      </c>
      <c r="BM124" s="174">
        <v>0.008654300537637251</v>
      </c>
      <c r="BN124" s="174">
        <v>0</v>
      </c>
      <c r="BO124" s="173">
        <f t="shared" si="18"/>
        <v>0</v>
      </c>
      <c r="BP124" s="173">
        <f t="shared" si="19"/>
        <v>0.04265391003267978</v>
      </c>
      <c r="BQ124" s="240">
        <f t="shared" si="20"/>
        <v>0.03241697162483663</v>
      </c>
      <c r="BR124" s="241">
        <f t="shared" si="21"/>
        <v>36.9398304</v>
      </c>
      <c r="BS124" s="243">
        <f t="shared" si="16"/>
        <v>0.8051871007303678</v>
      </c>
      <c r="BT124" s="247" t="s">
        <v>28</v>
      </c>
    </row>
    <row r="125" spans="1:72" s="176" customFormat="1" ht="15">
      <c r="A125" s="171">
        <v>71032</v>
      </c>
      <c r="B125" s="171" t="s">
        <v>294</v>
      </c>
      <c r="C125" s="171" t="s">
        <v>530</v>
      </c>
      <c r="D125" s="51">
        <v>9</v>
      </c>
      <c r="E125" s="51">
        <v>0</v>
      </c>
      <c r="F125" s="171" t="s">
        <v>9</v>
      </c>
      <c r="G125" s="171"/>
      <c r="H125" s="172">
        <v>0.003289</v>
      </c>
      <c r="I125" s="172">
        <v>0.00196882650288896</v>
      </c>
      <c r="J125" s="173">
        <v>0.59860945664</v>
      </c>
      <c r="K125" s="171">
        <v>80</v>
      </c>
      <c r="L125" s="171">
        <v>7.2</v>
      </c>
      <c r="M125" s="171">
        <v>44.9</v>
      </c>
      <c r="N125" s="171">
        <v>1</v>
      </c>
      <c r="O125" s="171">
        <v>0.00196882650288896</v>
      </c>
      <c r="P125" s="171">
        <v>83.6</v>
      </c>
      <c r="Q125" s="171">
        <v>38.6</v>
      </c>
      <c r="R125" s="171">
        <v>0</v>
      </c>
      <c r="S125" s="171">
        <v>21.4</v>
      </c>
      <c r="T125" s="171">
        <v>21.2</v>
      </c>
      <c r="U125" s="171">
        <v>42.3</v>
      </c>
      <c r="V125" s="171">
        <v>519.8</v>
      </c>
      <c r="W125" s="171">
        <v>1</v>
      </c>
      <c r="X125" s="171">
        <v>7.2</v>
      </c>
      <c r="Y125" s="171">
        <v>0</v>
      </c>
      <c r="Z125" s="171">
        <v>62.2</v>
      </c>
      <c r="AA125" s="171">
        <v>21.2</v>
      </c>
      <c r="AB125" s="171">
        <v>0</v>
      </c>
      <c r="AC125" s="171">
        <v>38.3</v>
      </c>
      <c r="AD125" s="171">
        <v>1.8</v>
      </c>
      <c r="AE125" s="171">
        <v>217.3</v>
      </c>
      <c r="AF125" s="174">
        <v>730</v>
      </c>
      <c r="AG125" s="171">
        <v>694.9</v>
      </c>
      <c r="AH125" s="171">
        <v>737.2</v>
      </c>
      <c r="AI125" s="171">
        <v>209.7</v>
      </c>
      <c r="AJ125" s="172"/>
      <c r="AK125" s="171">
        <v>0.8386364616044285</v>
      </c>
      <c r="AL125" s="171">
        <v>143.84230399677148</v>
      </c>
      <c r="AM125" s="175">
        <v>0.3053945193607393</v>
      </c>
      <c r="AN125" s="171">
        <v>0.002101564349811278</v>
      </c>
      <c r="AO125" s="172"/>
      <c r="AP125" s="171">
        <v>0.731211</v>
      </c>
      <c r="AQ125" s="171">
        <v>152.89522929999995</v>
      </c>
      <c r="AR125" s="175">
        <v>0.2172143796331601</v>
      </c>
      <c r="AS125" s="171">
        <v>0.003380931594728664</v>
      </c>
      <c r="AT125" s="171"/>
      <c r="AU125" s="173"/>
      <c r="AV125" s="239">
        <v>0.0006464051174285034</v>
      </c>
      <c r="AW125" s="239">
        <v>0.004031054135074972</v>
      </c>
      <c r="AX125" s="239">
        <v>0.007505481641253178</v>
      </c>
      <c r="AY125" s="239">
        <v>0.0034654496573250323</v>
      </c>
      <c r="AZ125" s="239">
        <v>0</v>
      </c>
      <c r="BA125" s="239">
        <v>0.04666685833879667</v>
      </c>
      <c r="BB125" s="239">
        <v>0.005584221986674015</v>
      </c>
      <c r="BC125" s="239">
        <v>0</v>
      </c>
      <c r="BD125" s="173">
        <v>0.003438516110765511</v>
      </c>
      <c r="BE125" s="171">
        <v>0.07133798698731789</v>
      </c>
      <c r="BF125" s="173"/>
      <c r="BG125" s="174">
        <v>0.0006464051174285034</v>
      </c>
      <c r="BH125" s="174">
        <v>0.007390265914304117</v>
      </c>
      <c r="BI125" s="174">
        <v>0.020014617710008478</v>
      </c>
      <c r="BJ125" s="242">
        <f t="shared" si="17"/>
        <v>0.0034654496573250323</v>
      </c>
      <c r="BK125" s="174">
        <v>0</v>
      </c>
      <c r="BL125" s="174">
        <v>0.04666685833879667</v>
      </c>
      <c r="BM125" s="174">
        <v>0.014891258631130708</v>
      </c>
      <c r="BN125" s="174">
        <v>0</v>
      </c>
      <c r="BO125" s="173">
        <f t="shared" si="18"/>
        <v>0.003438516110765511</v>
      </c>
      <c r="BP125" s="173">
        <f t="shared" si="19"/>
        <v>0.09651337147975901</v>
      </c>
      <c r="BQ125" s="240">
        <f t="shared" si="20"/>
        <v>0.07335016232461684</v>
      </c>
      <c r="BR125" s="241">
        <f t="shared" si="21"/>
        <v>37.255777599999995</v>
      </c>
      <c r="BS125" s="243">
        <f t="shared" si="16"/>
        <v>0.8079052729510561</v>
      </c>
      <c r="BT125" s="247" t="s">
        <v>28</v>
      </c>
    </row>
    <row r="126" spans="1:72" s="176" customFormat="1" ht="15">
      <c r="A126" s="171">
        <v>83002</v>
      </c>
      <c r="B126" s="171" t="s">
        <v>428</v>
      </c>
      <c r="C126" s="171" t="s">
        <v>532</v>
      </c>
      <c r="D126" s="51">
        <v>9</v>
      </c>
      <c r="E126" s="51">
        <v>0</v>
      </c>
      <c r="F126" s="171" t="s">
        <v>147</v>
      </c>
      <c r="G126" s="171"/>
      <c r="H126" s="172">
        <v>0.002433</v>
      </c>
      <c r="I126" s="172">
        <v>0.00145641680800512</v>
      </c>
      <c r="J126" s="173">
        <v>0.59860945664</v>
      </c>
      <c r="K126" s="171">
        <v>80</v>
      </c>
      <c r="L126" s="171">
        <v>0</v>
      </c>
      <c r="M126" s="171">
        <v>303.5</v>
      </c>
      <c r="N126" s="171">
        <v>1</v>
      </c>
      <c r="O126" s="171">
        <v>0.00145641680800512</v>
      </c>
      <c r="P126" s="171">
        <v>88.4</v>
      </c>
      <c r="Q126" s="171">
        <v>33.3</v>
      </c>
      <c r="R126" s="171">
        <v>0</v>
      </c>
      <c r="S126" s="171">
        <v>17.2</v>
      </c>
      <c r="T126" s="171">
        <v>0</v>
      </c>
      <c r="U126" s="171">
        <v>97.9</v>
      </c>
      <c r="V126" s="171">
        <v>58.4</v>
      </c>
      <c r="W126" s="171">
        <v>1</v>
      </c>
      <c r="X126" s="171">
        <v>0</v>
      </c>
      <c r="Y126" s="171">
        <v>0</v>
      </c>
      <c r="Z126" s="171">
        <v>68.4</v>
      </c>
      <c r="AA126" s="171">
        <v>20</v>
      </c>
      <c r="AB126" s="171">
        <v>0</v>
      </c>
      <c r="AC126" s="171">
        <v>33.3</v>
      </c>
      <c r="AD126" s="171">
        <v>0</v>
      </c>
      <c r="AE126" s="171">
        <v>442.6</v>
      </c>
      <c r="AF126" s="174">
        <v>501.1</v>
      </c>
      <c r="AG126" s="171">
        <v>403.2</v>
      </c>
      <c r="AH126" s="171">
        <v>501.1</v>
      </c>
      <c r="AI126" s="171">
        <v>442.4</v>
      </c>
      <c r="AJ126" s="172"/>
      <c r="AK126" s="171">
        <v>0.7617847573440237</v>
      </c>
      <c r="AL126" s="171">
        <v>101.59094797397732</v>
      </c>
      <c r="AM126" s="175">
        <v>0.21568980658576656</v>
      </c>
      <c r="AN126" s="171">
        <v>0.0015903783738470355</v>
      </c>
      <c r="AO126" s="172"/>
      <c r="AP126" s="171">
        <v>0.599128</v>
      </c>
      <c r="AQ126" s="171">
        <v>79.178358</v>
      </c>
      <c r="AR126" s="175">
        <v>0.11248668772781824</v>
      </c>
      <c r="AS126" s="171">
        <v>0.002365467914690139</v>
      </c>
      <c r="AT126" s="171"/>
      <c r="AU126" s="173"/>
      <c r="AV126" s="239">
        <v>0</v>
      </c>
      <c r="AW126" s="239">
        <v>0.020156226056067657</v>
      </c>
      <c r="AX126" s="239">
        <v>0.005870874409740959</v>
      </c>
      <c r="AY126" s="239">
        <v>0.0022115397946196142</v>
      </c>
      <c r="AZ126" s="239">
        <v>0</v>
      </c>
      <c r="BA126" s="239">
        <v>0.0038784962163899536</v>
      </c>
      <c r="BB126" s="239">
        <v>0.004542622280840289</v>
      </c>
      <c r="BC126" s="239">
        <v>0</v>
      </c>
      <c r="BD126" s="173">
        <v>0.0022115397946196142</v>
      </c>
      <c r="BE126" s="171">
        <v>0.03887129855227809</v>
      </c>
      <c r="BF126" s="173"/>
      <c r="BG126" s="174">
        <v>0</v>
      </c>
      <c r="BH126" s="174">
        <v>0.036953081102790705</v>
      </c>
      <c r="BI126" s="174">
        <v>0.015655665092642556</v>
      </c>
      <c r="BJ126" s="242">
        <f t="shared" si="17"/>
        <v>0.0022115397946196142</v>
      </c>
      <c r="BK126" s="174">
        <v>0</v>
      </c>
      <c r="BL126" s="174">
        <v>0.0038784962163899536</v>
      </c>
      <c r="BM126" s="174">
        <v>0.012113659415574105</v>
      </c>
      <c r="BN126" s="174">
        <v>0</v>
      </c>
      <c r="BO126" s="173">
        <f t="shared" si="18"/>
        <v>0.0022115397946196142</v>
      </c>
      <c r="BP126" s="173">
        <f t="shared" si="19"/>
        <v>0.07302398141663656</v>
      </c>
      <c r="BQ126" s="240">
        <f t="shared" si="20"/>
        <v>0.055498225876643784</v>
      </c>
      <c r="BR126" s="241">
        <f t="shared" si="21"/>
        <v>38.1060048</v>
      </c>
      <c r="BS126" s="243">
        <f t="shared" si="16"/>
        <v>0.8099160096530733</v>
      </c>
      <c r="BT126" s="247" t="s">
        <v>28</v>
      </c>
    </row>
    <row r="127" spans="1:72" s="176" customFormat="1" ht="15">
      <c r="A127" s="171">
        <v>72020</v>
      </c>
      <c r="B127" s="171" t="s">
        <v>531</v>
      </c>
      <c r="C127" s="171" t="s">
        <v>530</v>
      </c>
      <c r="D127" s="51">
        <v>9</v>
      </c>
      <c r="E127" s="51">
        <v>0</v>
      </c>
      <c r="F127" s="171" t="s">
        <v>147</v>
      </c>
      <c r="G127" s="171"/>
      <c r="H127" s="172">
        <v>0.008568</v>
      </c>
      <c r="I127" s="172">
        <v>0.00512888582449152</v>
      </c>
      <c r="J127" s="173">
        <v>0.5986094566400001</v>
      </c>
      <c r="K127" s="171">
        <v>80</v>
      </c>
      <c r="L127" s="171">
        <v>45.5</v>
      </c>
      <c r="M127" s="171">
        <v>146.2</v>
      </c>
      <c r="N127" s="171">
        <v>1</v>
      </c>
      <c r="O127" s="171">
        <v>0.00512888582449152</v>
      </c>
      <c r="P127" s="171">
        <v>78.1</v>
      </c>
      <c r="Q127" s="171">
        <v>19.9</v>
      </c>
      <c r="R127" s="171">
        <v>0</v>
      </c>
      <c r="S127" s="171">
        <v>23</v>
      </c>
      <c r="T127" s="171">
        <v>6.2</v>
      </c>
      <c r="U127" s="171">
        <v>24.9</v>
      </c>
      <c r="V127" s="171">
        <v>403.2</v>
      </c>
      <c r="W127" s="171">
        <v>1</v>
      </c>
      <c r="X127" s="171">
        <v>10.3</v>
      </c>
      <c r="Y127" s="171">
        <v>0</v>
      </c>
      <c r="Z127" s="171">
        <v>56.7</v>
      </c>
      <c r="AA127" s="171">
        <v>21.4</v>
      </c>
      <c r="AB127" s="171">
        <v>0</v>
      </c>
      <c r="AC127" s="171">
        <v>19.9</v>
      </c>
      <c r="AD127" s="171">
        <v>4.6</v>
      </c>
      <c r="AE127" s="171">
        <v>319.3</v>
      </c>
      <c r="AF127" s="174">
        <v>677</v>
      </c>
      <c r="AG127" s="171">
        <v>697.7</v>
      </c>
      <c r="AH127" s="171">
        <v>722.5</v>
      </c>
      <c r="AI127" s="171">
        <v>273.4</v>
      </c>
      <c r="AJ127" s="172"/>
      <c r="AK127" s="171">
        <v>0.8442127380835796</v>
      </c>
      <c r="AL127" s="171">
        <v>147.73193257590037</v>
      </c>
      <c r="AM127" s="175">
        <v>0.31365266885785476</v>
      </c>
      <c r="AN127" s="171">
        <v>0.0054550248864609465</v>
      </c>
      <c r="AO127" s="172"/>
      <c r="AP127" s="171">
        <v>0.7412670000000001</v>
      </c>
      <c r="AQ127" s="171">
        <v>159.90817569999993</v>
      </c>
      <c r="AR127" s="175">
        <v>0.2271774949550101</v>
      </c>
      <c r="AS127" s="171">
        <v>0.008808792091324636</v>
      </c>
      <c r="AT127" s="171"/>
      <c r="AU127" s="173"/>
      <c r="AV127" s="239">
        <v>0.010641412308655004</v>
      </c>
      <c r="AW127" s="239">
        <v>0.034192845703854106</v>
      </c>
      <c r="AX127" s="239">
        <v>0.018265808819911116</v>
      </c>
      <c r="AY127" s="239">
        <v>0.004654156152576585</v>
      </c>
      <c r="AZ127" s="239">
        <v>0</v>
      </c>
      <c r="BA127" s="239">
        <v>0.09429928445823513</v>
      </c>
      <c r="BB127" s="239">
        <v>0.013260836876939316</v>
      </c>
      <c r="BC127" s="239">
        <v>0</v>
      </c>
      <c r="BD127" s="173">
        <v>0.004654156152576585</v>
      </c>
      <c r="BE127" s="171">
        <v>0.17996850047274784</v>
      </c>
      <c r="BF127" s="173"/>
      <c r="BG127" s="174">
        <v>0.010641412308655004</v>
      </c>
      <c r="BH127" s="174">
        <v>0.06268688379039919</v>
      </c>
      <c r="BI127" s="174">
        <v>0.04870882351976298</v>
      </c>
      <c r="BJ127" s="242">
        <f t="shared" si="17"/>
        <v>0.004654156152576585</v>
      </c>
      <c r="BK127" s="174">
        <v>0</v>
      </c>
      <c r="BL127" s="174">
        <v>0.09429928445823513</v>
      </c>
      <c r="BM127" s="174">
        <v>0.035362231671838176</v>
      </c>
      <c r="BN127" s="174">
        <v>0</v>
      </c>
      <c r="BO127" s="173">
        <f t="shared" si="18"/>
        <v>0.004654156152576585</v>
      </c>
      <c r="BP127" s="173">
        <f t="shared" si="19"/>
        <v>0.2610069480540437</v>
      </c>
      <c r="BQ127" s="240">
        <f t="shared" si="20"/>
        <v>0.1983652805210732</v>
      </c>
      <c r="BR127" s="241">
        <f t="shared" si="21"/>
        <v>38.676096</v>
      </c>
      <c r="BS127" s="243">
        <f t="shared" si="16"/>
        <v>0.8169969763866877</v>
      </c>
      <c r="BT127" s="247" t="s">
        <v>28</v>
      </c>
    </row>
    <row r="128" spans="1:72" s="176" customFormat="1" ht="15">
      <c r="A128" s="171">
        <v>91013</v>
      </c>
      <c r="B128" s="171" t="s">
        <v>540</v>
      </c>
      <c r="C128" s="171" t="s">
        <v>541</v>
      </c>
      <c r="D128" s="51">
        <v>9</v>
      </c>
      <c r="E128" s="51">
        <v>0</v>
      </c>
      <c r="F128" s="171" t="s">
        <v>9</v>
      </c>
      <c r="G128" s="171"/>
      <c r="H128" s="172">
        <v>0.001466</v>
      </c>
      <c r="I128" s="172">
        <v>0.0008775614634342401</v>
      </c>
      <c r="J128" s="173">
        <v>0.5986094566400001</v>
      </c>
      <c r="K128" s="171">
        <v>80</v>
      </c>
      <c r="L128" s="171">
        <v>0</v>
      </c>
      <c r="M128" s="171">
        <v>375.7</v>
      </c>
      <c r="N128" s="171">
        <v>1</v>
      </c>
      <c r="O128" s="171">
        <v>0.0008775614634342401</v>
      </c>
      <c r="P128" s="171">
        <v>66.2</v>
      </c>
      <c r="Q128" s="171">
        <v>0</v>
      </c>
      <c r="R128" s="171">
        <v>0</v>
      </c>
      <c r="S128" s="171">
        <v>27.1</v>
      </c>
      <c r="T128" s="171">
        <v>0</v>
      </c>
      <c r="U128" s="171">
        <v>103.7</v>
      </c>
      <c r="V128" s="171">
        <v>149.4</v>
      </c>
      <c r="W128" s="171">
        <v>1</v>
      </c>
      <c r="X128" s="171">
        <v>0</v>
      </c>
      <c r="Y128" s="171">
        <v>0</v>
      </c>
      <c r="Z128" s="171">
        <v>48.3</v>
      </c>
      <c r="AA128" s="171">
        <v>17.9</v>
      </c>
      <c r="AB128" s="171">
        <v>0</v>
      </c>
      <c r="AC128" s="171">
        <v>0</v>
      </c>
      <c r="AD128" s="171">
        <v>0</v>
      </c>
      <c r="AE128" s="171">
        <v>469.1</v>
      </c>
      <c r="AF128" s="174">
        <v>618.6</v>
      </c>
      <c r="AG128" s="171">
        <v>514.9</v>
      </c>
      <c r="AH128" s="171">
        <v>618.6</v>
      </c>
      <c r="AI128" s="171">
        <v>469</v>
      </c>
      <c r="AJ128" s="172"/>
      <c r="AK128" s="171">
        <v>0.7947795790357779</v>
      </c>
      <c r="AL128" s="171">
        <v>117.01882894623944</v>
      </c>
      <c r="AM128" s="175">
        <v>0.2484450542657845</v>
      </c>
      <c r="AN128" s="171">
        <v>0.000958956020684173</v>
      </c>
      <c r="AO128" s="172"/>
      <c r="AP128" s="171">
        <v>0.6468619999999998</v>
      </c>
      <c r="AQ128" s="171">
        <v>101.17690809999998</v>
      </c>
      <c r="AR128" s="175">
        <v>0.1437394706607942</v>
      </c>
      <c r="AS128" s="171">
        <v>0.0014745782192167425</v>
      </c>
      <c r="AT128" s="171"/>
      <c r="AU128" s="173"/>
      <c r="AV128" s="239">
        <v>0</v>
      </c>
      <c r="AW128" s="239">
        <v>0.015034312786638325</v>
      </c>
      <c r="AX128" s="239">
        <v>0.0026491123408982093</v>
      </c>
      <c r="AY128" s="239">
        <v>0</v>
      </c>
      <c r="AZ128" s="239">
        <v>0</v>
      </c>
      <c r="BA128" s="239">
        <v>0.005978510328250641</v>
      </c>
      <c r="BB128" s="239">
        <v>0.0019328115719846448</v>
      </c>
      <c r="BC128" s="239">
        <v>0</v>
      </c>
      <c r="BD128" s="173">
        <v>0</v>
      </c>
      <c r="BE128" s="171">
        <v>0.025594747027771817</v>
      </c>
      <c r="BF128" s="173"/>
      <c r="BG128" s="174">
        <v>0</v>
      </c>
      <c r="BH128" s="174">
        <v>0.027562906775503597</v>
      </c>
      <c r="BI128" s="174">
        <v>0.007064299575728559</v>
      </c>
      <c r="BJ128" s="242">
        <f t="shared" si="17"/>
        <v>0</v>
      </c>
      <c r="BK128" s="174">
        <v>0</v>
      </c>
      <c r="BL128" s="174">
        <v>0.005978510328250641</v>
      </c>
      <c r="BM128" s="174">
        <v>0.005154164191959053</v>
      </c>
      <c r="BN128" s="174">
        <v>0</v>
      </c>
      <c r="BO128" s="173">
        <f t="shared" si="18"/>
        <v>0</v>
      </c>
      <c r="BP128" s="173">
        <f t="shared" si="19"/>
        <v>0.04575988087144185</v>
      </c>
      <c r="BQ128" s="240">
        <f t="shared" si="20"/>
        <v>0.03477750946229581</v>
      </c>
      <c r="BR128" s="241">
        <f t="shared" si="21"/>
        <v>39.6297136</v>
      </c>
      <c r="BS128" s="243">
        <f t="shared" si="16"/>
        <v>0.8182085423567482</v>
      </c>
      <c r="BT128" s="247" t="s">
        <v>28</v>
      </c>
    </row>
    <row r="129" spans="1:72" s="176" customFormat="1" ht="15">
      <c r="A129" s="171">
        <v>72007</v>
      </c>
      <c r="B129" s="171" t="s">
        <v>531</v>
      </c>
      <c r="C129" s="171" t="s">
        <v>530</v>
      </c>
      <c r="D129" s="51">
        <v>9</v>
      </c>
      <c r="E129" s="51">
        <v>0</v>
      </c>
      <c r="F129" s="171" t="s">
        <v>147</v>
      </c>
      <c r="G129" s="171"/>
      <c r="H129" s="172">
        <v>0.002123</v>
      </c>
      <c r="I129" s="172">
        <v>0.00127084787644672</v>
      </c>
      <c r="J129" s="173">
        <v>0.59860945664</v>
      </c>
      <c r="K129" s="171">
        <v>80</v>
      </c>
      <c r="L129" s="171">
        <v>17.9</v>
      </c>
      <c r="M129" s="171">
        <v>314.1</v>
      </c>
      <c r="N129" s="171">
        <v>1</v>
      </c>
      <c r="O129" s="171">
        <v>0.00127084787644672</v>
      </c>
      <c r="P129" s="171">
        <v>100.6</v>
      </c>
      <c r="Q129" s="171">
        <v>28.4</v>
      </c>
      <c r="R129" s="171">
        <v>0</v>
      </c>
      <c r="S129" s="171">
        <v>32.6</v>
      </c>
      <c r="T129" s="171">
        <v>3.7</v>
      </c>
      <c r="U129" s="171">
        <v>99.2</v>
      </c>
      <c r="V129" s="171">
        <v>89.3</v>
      </c>
      <c r="W129" s="171">
        <v>1</v>
      </c>
      <c r="X129" s="171">
        <v>0</v>
      </c>
      <c r="Y129" s="171">
        <v>0</v>
      </c>
      <c r="Z129" s="171">
        <v>59.9</v>
      </c>
      <c r="AA129" s="171">
        <v>40.5</v>
      </c>
      <c r="AB129" s="171">
        <v>0</v>
      </c>
      <c r="AC129" s="171">
        <v>28.4</v>
      </c>
      <c r="AD129" s="171">
        <v>12.6</v>
      </c>
      <c r="AE129" s="171">
        <v>497.9</v>
      </c>
      <c r="AF129" s="174">
        <v>569.4</v>
      </c>
      <c r="AG129" s="171">
        <v>488</v>
      </c>
      <c r="AH129" s="171">
        <v>587.3</v>
      </c>
      <c r="AI129" s="171">
        <v>479.4</v>
      </c>
      <c r="AJ129" s="172"/>
      <c r="AK129" s="171">
        <v>0.781686033358853</v>
      </c>
      <c r="AL129" s="171">
        <v>110.42258693158827</v>
      </c>
      <c r="AM129" s="175">
        <v>0.2344404387689643</v>
      </c>
      <c r="AN129" s="171">
        <v>0.0013909900791103163</v>
      </c>
      <c r="AO129" s="172"/>
      <c r="AP129" s="171">
        <v>0.6333469999999999</v>
      </c>
      <c r="AQ129" s="171">
        <v>94.42536559999998</v>
      </c>
      <c r="AR129" s="175">
        <v>0.13414772523866011</v>
      </c>
      <c r="AS129" s="171">
        <v>0.002118217735673857</v>
      </c>
      <c r="AT129" s="171"/>
      <c r="AU129" s="173"/>
      <c r="AV129" s="239">
        <v>0.0010373168706708706</v>
      </c>
      <c r="AW129" s="239">
        <v>0.018202303300431315</v>
      </c>
      <c r="AX129" s="239">
        <v>0.005829836714496625</v>
      </c>
      <c r="AY129" s="239">
        <v>0.00164579883391356</v>
      </c>
      <c r="AZ129" s="239">
        <v>0</v>
      </c>
      <c r="BA129" s="239">
        <v>0.005174994220721159</v>
      </c>
      <c r="BB129" s="239">
        <v>0.003471244723641629</v>
      </c>
      <c r="BC129" s="239">
        <v>0</v>
      </c>
      <c r="BD129" s="173">
        <v>0.00164579883391356</v>
      </c>
      <c r="BE129" s="171">
        <v>0.037007293497788724</v>
      </c>
      <c r="BF129" s="173"/>
      <c r="BG129" s="174">
        <v>0.0010373168706708706</v>
      </c>
      <c r="BH129" s="174">
        <v>0.033370889384124074</v>
      </c>
      <c r="BI129" s="174">
        <v>0.015546231238657667</v>
      </c>
      <c r="BJ129" s="242">
        <f t="shared" si="17"/>
        <v>0.00164579883391356</v>
      </c>
      <c r="BK129" s="174">
        <v>0</v>
      </c>
      <c r="BL129" s="174">
        <v>0.005174994220721159</v>
      </c>
      <c r="BM129" s="174">
        <v>0.009256652596377677</v>
      </c>
      <c r="BN129" s="174">
        <v>0</v>
      </c>
      <c r="BO129" s="173">
        <f t="shared" si="18"/>
        <v>0.00164579883391356</v>
      </c>
      <c r="BP129" s="173">
        <f t="shared" si="19"/>
        <v>0.06767768197837856</v>
      </c>
      <c r="BQ129" s="240">
        <f t="shared" si="20"/>
        <v>0.05143503830356771</v>
      </c>
      <c r="BR129" s="241">
        <f t="shared" si="21"/>
        <v>40.4730096</v>
      </c>
      <c r="BS129" s="243">
        <f t="shared" si="16"/>
        <v>0.8199630816162561</v>
      </c>
      <c r="BT129" s="247" t="s">
        <v>28</v>
      </c>
    </row>
    <row r="130" spans="1:72" s="176" customFormat="1" ht="15">
      <c r="A130" s="171">
        <v>1040</v>
      </c>
      <c r="B130" s="171" t="s">
        <v>546</v>
      </c>
      <c r="C130" s="171" t="s">
        <v>529</v>
      </c>
      <c r="D130" s="51">
        <v>9</v>
      </c>
      <c r="E130" s="51">
        <v>0</v>
      </c>
      <c r="F130" s="171" t="s">
        <v>147</v>
      </c>
      <c r="G130" s="171"/>
      <c r="H130" s="172">
        <v>0.002108</v>
      </c>
      <c r="I130" s="172">
        <v>0.00126186873459712</v>
      </c>
      <c r="J130" s="173">
        <v>0.59860945664</v>
      </c>
      <c r="K130" s="171">
        <v>80</v>
      </c>
      <c r="L130" s="171">
        <v>0</v>
      </c>
      <c r="M130" s="171">
        <v>473.3</v>
      </c>
      <c r="N130" s="171">
        <v>1</v>
      </c>
      <c r="O130" s="171">
        <v>0.00126186873459712</v>
      </c>
      <c r="P130" s="171">
        <v>27.8</v>
      </c>
      <c r="Q130" s="171">
        <v>3.5</v>
      </c>
      <c r="R130" s="171">
        <v>0</v>
      </c>
      <c r="S130" s="171">
        <v>20.3</v>
      </c>
      <c r="T130" s="171">
        <v>0</v>
      </c>
      <c r="U130" s="171">
        <v>116.1</v>
      </c>
      <c r="V130" s="171">
        <v>230.1</v>
      </c>
      <c r="W130" s="171">
        <v>1</v>
      </c>
      <c r="X130" s="171">
        <v>0</v>
      </c>
      <c r="Y130" s="171">
        <v>0</v>
      </c>
      <c r="Z130" s="171">
        <v>13.8</v>
      </c>
      <c r="AA130" s="171">
        <v>13.9</v>
      </c>
      <c r="AB130" s="171">
        <v>0</v>
      </c>
      <c r="AC130" s="171">
        <v>3.5</v>
      </c>
      <c r="AD130" s="171">
        <v>0</v>
      </c>
      <c r="AE130" s="171">
        <v>525</v>
      </c>
      <c r="AF130" s="174">
        <v>755.2</v>
      </c>
      <c r="AG130" s="171">
        <v>639.1</v>
      </c>
      <c r="AH130" s="171">
        <v>755.2</v>
      </c>
      <c r="AI130" s="171">
        <v>524.9</v>
      </c>
      <c r="AJ130" s="172"/>
      <c r="AK130" s="171">
        <v>0.8217160662257831</v>
      </c>
      <c r="AL130" s="171">
        <v>132.5747177178749</v>
      </c>
      <c r="AM130" s="175">
        <v>0.2814720779065443</v>
      </c>
      <c r="AN130" s="171">
        <v>0.0013640022702586913</v>
      </c>
      <c r="AO130" s="172"/>
      <c r="AP130" s="171">
        <v>0.6993980000000001</v>
      </c>
      <c r="AQ130" s="171">
        <v>131.73714479999995</v>
      </c>
      <c r="AR130" s="175">
        <v>0.18715562489022528</v>
      </c>
      <c r="AS130" s="171">
        <v>0.0021592048283333243</v>
      </c>
      <c r="AT130" s="171"/>
      <c r="AU130" s="173"/>
      <c r="AV130" s="239">
        <v>0</v>
      </c>
      <c r="AW130" s="239">
        <v>0.027234256727067654</v>
      </c>
      <c r="AX130" s="239">
        <v>0.0015996457574740772</v>
      </c>
      <c r="AY130" s="239">
        <v>0.00020139425004170037</v>
      </c>
      <c r="AZ130" s="239">
        <v>0</v>
      </c>
      <c r="BA130" s="239">
        <v>0.01324023340988436</v>
      </c>
      <c r="BB130" s="239">
        <v>0.0007940687573072758</v>
      </c>
      <c r="BC130" s="239">
        <v>0</v>
      </c>
      <c r="BD130" s="173">
        <v>0.00020139425004170037</v>
      </c>
      <c r="BE130" s="171">
        <v>0.04327099315181677</v>
      </c>
      <c r="BF130" s="173"/>
      <c r="BG130" s="174">
        <v>0</v>
      </c>
      <c r="BH130" s="174">
        <v>0.0499294706662907</v>
      </c>
      <c r="BI130" s="174">
        <v>0.0042657220199308725</v>
      </c>
      <c r="BJ130" s="242">
        <f t="shared" si="17"/>
        <v>0.00020139425004170037</v>
      </c>
      <c r="BK130" s="174">
        <v>0</v>
      </c>
      <c r="BL130" s="174">
        <v>0.01324023340988436</v>
      </c>
      <c r="BM130" s="174">
        <v>0.0021175166861527356</v>
      </c>
      <c r="BN130" s="174">
        <v>0</v>
      </c>
      <c r="BO130" s="173">
        <f t="shared" si="18"/>
        <v>0.00020139425004170037</v>
      </c>
      <c r="BP130" s="173">
        <f t="shared" si="19"/>
        <v>0.06995573128234206</v>
      </c>
      <c r="BQ130" s="240">
        <f t="shared" si="20"/>
        <v>0.05316635577457997</v>
      </c>
      <c r="BR130" s="241">
        <f t="shared" si="21"/>
        <v>42.133032</v>
      </c>
      <c r="BS130" s="243">
        <f t="shared" si="16"/>
        <v>0.8217052242253199</v>
      </c>
      <c r="BT130" s="247" t="s">
        <v>28</v>
      </c>
    </row>
    <row r="131" spans="1:72" s="176" customFormat="1" ht="15">
      <c r="A131" s="171">
        <v>82017</v>
      </c>
      <c r="B131" s="171" t="s">
        <v>533</v>
      </c>
      <c r="C131" s="171" t="s">
        <v>532</v>
      </c>
      <c r="D131" s="51">
        <v>9</v>
      </c>
      <c r="E131" s="51">
        <v>0</v>
      </c>
      <c r="F131" s="171" t="s">
        <v>147</v>
      </c>
      <c r="G131" s="171"/>
      <c r="H131" s="172">
        <v>0.004135</v>
      </c>
      <c r="I131" s="172">
        <v>0.0024752501032063996</v>
      </c>
      <c r="J131" s="173">
        <v>0.59860945664</v>
      </c>
      <c r="K131" s="171">
        <v>80</v>
      </c>
      <c r="L131" s="171">
        <v>0</v>
      </c>
      <c r="M131" s="171">
        <v>156.1</v>
      </c>
      <c r="N131" s="171">
        <v>1</v>
      </c>
      <c r="O131" s="171">
        <v>0.0024752501032063996</v>
      </c>
      <c r="P131" s="171">
        <v>0</v>
      </c>
      <c r="Q131" s="171">
        <v>0</v>
      </c>
      <c r="R131" s="171">
        <v>0</v>
      </c>
      <c r="S131" s="171">
        <v>0</v>
      </c>
      <c r="T131" s="171">
        <v>0</v>
      </c>
      <c r="U131" s="171">
        <v>36.9</v>
      </c>
      <c r="V131" s="171">
        <v>941.5</v>
      </c>
      <c r="W131" s="171">
        <v>1</v>
      </c>
      <c r="X131" s="171">
        <v>0</v>
      </c>
      <c r="Y131" s="171">
        <v>0</v>
      </c>
      <c r="Z131" s="171">
        <v>0</v>
      </c>
      <c r="AA131" s="171">
        <v>0</v>
      </c>
      <c r="AB131" s="171">
        <v>0</v>
      </c>
      <c r="AC131" s="171">
        <v>0</v>
      </c>
      <c r="AD131" s="171">
        <v>0</v>
      </c>
      <c r="AE131" s="171">
        <v>156.1</v>
      </c>
      <c r="AF131" s="174">
        <v>1097.6</v>
      </c>
      <c r="AG131" s="171">
        <v>1060.7</v>
      </c>
      <c r="AH131" s="171">
        <v>1097.6</v>
      </c>
      <c r="AI131" s="171">
        <v>156.1</v>
      </c>
      <c r="AJ131" s="172"/>
      <c r="AK131" s="171">
        <v>0.9073578793792423</v>
      </c>
      <c r="AL131" s="171">
        <v>203.8365593353443</v>
      </c>
      <c r="AM131" s="175">
        <v>0.4327695423160178</v>
      </c>
      <c r="AN131" s="171">
        <v>0.0023571204547440656</v>
      </c>
      <c r="AO131" s="172"/>
      <c r="AP131" s="171">
        <v>0.8443170000000004</v>
      </c>
      <c r="AQ131" s="171">
        <v>252.43368239999987</v>
      </c>
      <c r="AR131" s="175">
        <v>0.35862613877534605</v>
      </c>
      <c r="AS131" s="171">
        <v>0.004025330677131588</v>
      </c>
      <c r="AT131" s="171"/>
      <c r="AU131" s="173"/>
      <c r="AV131" s="239">
        <v>0</v>
      </c>
      <c r="AW131" s="239">
        <v>0.017619226274639667</v>
      </c>
      <c r="AX131" s="239">
        <v>0</v>
      </c>
      <c r="AY131" s="239">
        <v>0</v>
      </c>
      <c r="AZ131" s="239">
        <v>0</v>
      </c>
      <c r="BA131" s="239">
        <v>0.10626842753089843</v>
      </c>
      <c r="BB131" s="239">
        <v>0</v>
      </c>
      <c r="BC131" s="239">
        <v>0</v>
      </c>
      <c r="BD131" s="173">
        <v>0</v>
      </c>
      <c r="BE131" s="171">
        <v>0.1238876538055381</v>
      </c>
      <c r="BF131" s="173"/>
      <c r="BG131" s="174">
        <v>0</v>
      </c>
      <c r="BH131" s="174">
        <v>0.03230191483683939</v>
      </c>
      <c r="BI131" s="174">
        <v>0</v>
      </c>
      <c r="BJ131" s="242">
        <f t="shared" si="17"/>
        <v>0</v>
      </c>
      <c r="BK131" s="174">
        <v>0</v>
      </c>
      <c r="BL131" s="174">
        <v>0.10626842753089843</v>
      </c>
      <c r="BM131" s="174">
        <v>0</v>
      </c>
      <c r="BN131" s="174">
        <v>0</v>
      </c>
      <c r="BO131" s="173">
        <f t="shared" si="18"/>
        <v>0</v>
      </c>
      <c r="BP131" s="173">
        <f t="shared" si="19"/>
        <v>0.13857034236773783</v>
      </c>
      <c r="BQ131" s="240">
        <f t="shared" si="20"/>
        <v>0.10531346019948075</v>
      </c>
      <c r="BR131" s="241">
        <f t="shared" si="21"/>
        <v>42.5465936</v>
      </c>
      <c r="BS131" s="243">
        <f t="shared" si="16"/>
        <v>0.82512256753105</v>
      </c>
      <c r="BT131" s="247" t="s">
        <v>28</v>
      </c>
    </row>
    <row r="132" spans="1:72" s="176" customFormat="1" ht="15">
      <c r="A132" s="171">
        <v>1050</v>
      </c>
      <c r="B132" s="171" t="s">
        <v>546</v>
      </c>
      <c r="C132" s="171" t="s">
        <v>529</v>
      </c>
      <c r="D132" s="51">
        <v>9</v>
      </c>
      <c r="E132" s="51">
        <v>0</v>
      </c>
      <c r="F132" s="171" t="s">
        <v>147</v>
      </c>
      <c r="G132" s="171"/>
      <c r="H132" s="172">
        <v>0.001488</v>
      </c>
      <c r="I132" s="172">
        <v>0.00089073087148032</v>
      </c>
      <c r="J132" s="173">
        <v>0.5986094566400001</v>
      </c>
      <c r="K132" s="171">
        <v>80</v>
      </c>
      <c r="L132" s="171">
        <v>0</v>
      </c>
      <c r="M132" s="171">
        <v>368.2</v>
      </c>
      <c r="N132" s="171">
        <v>1</v>
      </c>
      <c r="O132" s="171">
        <v>0.00089073087148032</v>
      </c>
      <c r="P132" s="171">
        <v>28.1</v>
      </c>
      <c r="Q132" s="171">
        <v>2.8</v>
      </c>
      <c r="R132" s="171">
        <v>0</v>
      </c>
      <c r="S132" s="171">
        <v>143.9</v>
      </c>
      <c r="T132" s="171">
        <v>0</v>
      </c>
      <c r="U132" s="171">
        <v>120.1</v>
      </c>
      <c r="V132" s="171">
        <v>449.7</v>
      </c>
      <c r="W132" s="171">
        <v>1</v>
      </c>
      <c r="X132" s="171">
        <v>0</v>
      </c>
      <c r="Y132" s="171">
        <v>0</v>
      </c>
      <c r="Z132" s="171">
        <v>15.7</v>
      </c>
      <c r="AA132" s="171">
        <v>12.4</v>
      </c>
      <c r="AB132" s="171">
        <v>0</v>
      </c>
      <c r="AC132" s="171">
        <v>2.8</v>
      </c>
      <c r="AD132" s="171">
        <v>0.7</v>
      </c>
      <c r="AE132" s="171">
        <v>543.1</v>
      </c>
      <c r="AF132" s="174">
        <v>992.8</v>
      </c>
      <c r="AG132" s="171">
        <v>872.7</v>
      </c>
      <c r="AH132" s="171">
        <v>992.8</v>
      </c>
      <c r="AI132" s="171">
        <v>543</v>
      </c>
      <c r="AJ132" s="172"/>
      <c r="AK132" s="171">
        <v>0.8753999650999345</v>
      </c>
      <c r="AL132" s="171">
        <v>172.57114244250718</v>
      </c>
      <c r="AM132" s="175">
        <v>0.36638930020855376</v>
      </c>
      <c r="AN132" s="171">
        <v>0.0009074596764256569</v>
      </c>
      <c r="AO132" s="172"/>
      <c r="AP132" s="171">
        <v>0.7871170000000003</v>
      </c>
      <c r="AQ132" s="171">
        <v>196.69334999999987</v>
      </c>
      <c r="AR132" s="175">
        <v>0.27943726036334876</v>
      </c>
      <c r="AS132" s="171">
        <v>0.001511385907340667</v>
      </c>
      <c r="AT132" s="171"/>
      <c r="AU132" s="173"/>
      <c r="AV132" s="239">
        <v>0</v>
      </c>
      <c r="AW132" s="239">
        <v>0.014955300073684855</v>
      </c>
      <c r="AX132" s="239">
        <v>0.001141346909480023</v>
      </c>
      <c r="AY132" s="239">
        <v>0.00011372851767060726</v>
      </c>
      <c r="AZ132" s="239">
        <v>0</v>
      </c>
      <c r="BA132" s="239">
        <v>0.018265612284454318</v>
      </c>
      <c r="BB132" s="239">
        <v>0.0006376920455101907</v>
      </c>
      <c r="BC132" s="239">
        <v>0</v>
      </c>
      <c r="BD132" s="173">
        <v>0.00011372851767060726</v>
      </c>
      <c r="BE132" s="171">
        <v>0.0352274083484706</v>
      </c>
      <c r="BF132" s="173"/>
      <c r="BG132" s="174">
        <v>0</v>
      </c>
      <c r="BH132" s="174">
        <v>0.0274180501350889</v>
      </c>
      <c r="BI132" s="174">
        <v>0.0030435917586133948</v>
      </c>
      <c r="BJ132" s="242">
        <f t="shared" si="17"/>
        <v>0.00011372851767060726</v>
      </c>
      <c r="BK132" s="174">
        <v>0</v>
      </c>
      <c r="BL132" s="174">
        <v>0.018265612284454318</v>
      </c>
      <c r="BM132" s="174">
        <v>0.0017005121213605088</v>
      </c>
      <c r="BN132" s="174">
        <v>0</v>
      </c>
      <c r="BO132" s="173">
        <f t="shared" si="18"/>
        <v>0.00011372851767060726</v>
      </c>
      <c r="BP132" s="173">
        <f t="shared" si="19"/>
        <v>0.050655223334858335</v>
      </c>
      <c r="BQ132" s="240">
        <f t="shared" si="20"/>
        <v>0.038497969734492335</v>
      </c>
      <c r="BR132" s="241">
        <f t="shared" si="21"/>
        <v>43.2206528</v>
      </c>
      <c r="BS132" s="243">
        <f t="shared" si="16"/>
        <v>0.826352315255095</v>
      </c>
      <c r="BT132" s="247" t="s">
        <v>28</v>
      </c>
    </row>
    <row r="133" spans="1:72" s="176" customFormat="1" ht="15">
      <c r="A133" s="171">
        <v>92013</v>
      </c>
      <c r="B133" s="171" t="s">
        <v>42</v>
      </c>
      <c r="C133" s="171" t="s">
        <v>541</v>
      </c>
      <c r="D133" s="51">
        <v>9</v>
      </c>
      <c r="E133" s="51">
        <v>0</v>
      </c>
      <c r="F133" s="171" t="s">
        <v>9</v>
      </c>
      <c r="G133" s="171"/>
      <c r="H133" s="172">
        <v>0.00438</v>
      </c>
      <c r="I133" s="172">
        <v>0.0013169160399252</v>
      </c>
      <c r="J133" s="173">
        <v>0.30066576254</v>
      </c>
      <c r="K133" s="171">
        <v>80</v>
      </c>
      <c r="L133" s="171">
        <v>629.9</v>
      </c>
      <c r="M133" s="171">
        <v>51.5</v>
      </c>
      <c r="N133" s="171">
        <v>1</v>
      </c>
      <c r="O133" s="171">
        <v>0.0013169160399252</v>
      </c>
      <c r="P133" s="171">
        <v>107.3</v>
      </c>
      <c r="Q133" s="171">
        <v>3.2</v>
      </c>
      <c r="R133" s="171">
        <v>0</v>
      </c>
      <c r="S133" s="171">
        <v>11</v>
      </c>
      <c r="T133" s="171">
        <v>0</v>
      </c>
      <c r="U133" s="171">
        <v>181</v>
      </c>
      <c r="V133" s="171">
        <v>0</v>
      </c>
      <c r="W133" s="171">
        <v>0</v>
      </c>
      <c r="X133" s="171">
        <v>0</v>
      </c>
      <c r="Y133" s="171">
        <v>0</v>
      </c>
      <c r="Z133" s="171">
        <v>96.4</v>
      </c>
      <c r="AA133" s="171">
        <v>10.9</v>
      </c>
      <c r="AB133" s="171">
        <v>0</v>
      </c>
      <c r="AC133" s="171">
        <v>3.2</v>
      </c>
      <c r="AD133" s="171">
        <v>0.7</v>
      </c>
      <c r="AE133" s="171">
        <v>803.1</v>
      </c>
      <c r="AF133" s="174">
        <v>173.2</v>
      </c>
      <c r="AG133" s="171">
        <v>622.1</v>
      </c>
      <c r="AH133" s="171">
        <v>803.1</v>
      </c>
      <c r="AI133" s="171">
        <v>173</v>
      </c>
      <c r="AJ133" s="172"/>
      <c r="AK133" s="171">
        <v>0.8175713908469476</v>
      </c>
      <c r="AL133" s="171">
        <v>129.9504902841598</v>
      </c>
      <c r="AM133" s="175">
        <v>0.275900527301858</v>
      </c>
      <c r="AN133" s="171">
        <v>0.0014272264383822786</v>
      </c>
      <c r="AO133" s="172"/>
      <c r="AP133" s="171">
        <v>0.688905</v>
      </c>
      <c r="AQ133" s="171">
        <v>125.09579799999997</v>
      </c>
      <c r="AR133" s="175">
        <v>0.1777204317079703</v>
      </c>
      <c r="AS133" s="171">
        <v>0.004475747623821727</v>
      </c>
      <c r="AT133" s="171"/>
      <c r="AU133" s="173"/>
      <c r="AV133" s="239">
        <v>0.03782635885782909</v>
      </c>
      <c r="AW133" s="239">
        <v>0.00309264562816034</v>
      </c>
      <c r="AX133" s="239">
        <v>0.006443512153429212</v>
      </c>
      <c r="AY133" s="239">
        <v>0.0001921643885458852</v>
      </c>
      <c r="AZ133" s="239">
        <v>0</v>
      </c>
      <c r="BA133" s="239">
        <v>0</v>
      </c>
      <c r="BB133" s="239">
        <v>0.005788952204944792</v>
      </c>
      <c r="BC133" s="239">
        <v>0</v>
      </c>
      <c r="BD133" s="173">
        <v>0.0001921643885458852</v>
      </c>
      <c r="BE133" s="171">
        <v>0.0535357976214552</v>
      </c>
      <c r="BF133" s="173"/>
      <c r="BG133" s="174">
        <v>0.03782635885782909</v>
      </c>
      <c r="BH133" s="174">
        <v>0.005669850318293956</v>
      </c>
      <c r="BI133" s="174">
        <v>0.017182699075811235</v>
      </c>
      <c r="BJ133" s="242">
        <f t="shared" si="17"/>
        <v>0.0001921643885458852</v>
      </c>
      <c r="BK133" s="174">
        <v>0</v>
      </c>
      <c r="BL133" s="174">
        <v>0</v>
      </c>
      <c r="BM133" s="174">
        <v>0.01543720587985278</v>
      </c>
      <c r="BN133" s="174">
        <v>0</v>
      </c>
      <c r="BO133" s="173">
        <f t="shared" si="18"/>
        <v>0.0001921643885458852</v>
      </c>
      <c r="BP133" s="173">
        <f t="shared" si="19"/>
        <v>0.07650044290887884</v>
      </c>
      <c r="BQ133" s="240">
        <f t="shared" si="20"/>
        <v>0.05814033661074792</v>
      </c>
      <c r="BR133" s="241">
        <f t="shared" si="21"/>
        <v>44.14885600000001</v>
      </c>
      <c r="BS133" s="243">
        <f t="shared" si="16"/>
        <v>0.8281704564632975</v>
      </c>
      <c r="BT133" s="247" t="s">
        <v>28</v>
      </c>
    </row>
    <row r="134" spans="1:72" s="176" customFormat="1" ht="15">
      <c r="A134" s="171">
        <v>72010</v>
      </c>
      <c r="B134" s="171" t="s">
        <v>531</v>
      </c>
      <c r="C134" s="171" t="s">
        <v>530</v>
      </c>
      <c r="D134" s="51">
        <v>9</v>
      </c>
      <c r="E134" s="51">
        <v>0</v>
      </c>
      <c r="F134" s="171" t="s">
        <v>9</v>
      </c>
      <c r="G134" s="171"/>
      <c r="H134" s="172">
        <v>0.00463</v>
      </c>
      <c r="I134" s="172">
        <v>0.0027715617842431995</v>
      </c>
      <c r="J134" s="173">
        <v>0.59860945664</v>
      </c>
      <c r="K134" s="171">
        <v>80</v>
      </c>
      <c r="L134" s="171">
        <v>0</v>
      </c>
      <c r="M134" s="171">
        <v>374.8</v>
      </c>
      <c r="N134" s="171">
        <v>1</v>
      </c>
      <c r="O134" s="171">
        <v>0.0027715617842431995</v>
      </c>
      <c r="P134" s="171">
        <v>33.3</v>
      </c>
      <c r="Q134" s="171">
        <v>39.8</v>
      </c>
      <c r="R134" s="171">
        <v>0</v>
      </c>
      <c r="S134" s="171">
        <v>53.2</v>
      </c>
      <c r="T134" s="171">
        <v>1.7</v>
      </c>
      <c r="U134" s="171">
        <v>111.3</v>
      </c>
      <c r="V134" s="171">
        <v>352.8</v>
      </c>
      <c r="W134" s="171">
        <v>1</v>
      </c>
      <c r="X134" s="171">
        <v>0</v>
      </c>
      <c r="Y134" s="171">
        <v>0</v>
      </c>
      <c r="Z134" s="171">
        <v>26.1</v>
      </c>
      <c r="AA134" s="171">
        <v>7.1</v>
      </c>
      <c r="AB134" s="171">
        <v>0</v>
      </c>
      <c r="AC134" s="171">
        <v>39.8</v>
      </c>
      <c r="AD134" s="171">
        <v>5.1</v>
      </c>
      <c r="AE134" s="171">
        <v>503.3</v>
      </c>
      <c r="AF134" s="174">
        <v>856.1</v>
      </c>
      <c r="AG134" s="171">
        <v>744.8</v>
      </c>
      <c r="AH134" s="171">
        <v>856.1</v>
      </c>
      <c r="AI134" s="171">
        <v>502.8</v>
      </c>
      <c r="AJ134" s="172"/>
      <c r="AK134" s="171">
        <v>0.848682182741891</v>
      </c>
      <c r="AL134" s="171">
        <v>151.02383915690643</v>
      </c>
      <c r="AM134" s="175">
        <v>0.3206417826314311</v>
      </c>
      <c r="AN134" s="171">
        <v>0.0029314584748709824</v>
      </c>
      <c r="AO134" s="172"/>
      <c r="AP134" s="171">
        <v>0.7503410000000001</v>
      </c>
      <c r="AQ134" s="171">
        <v>166.5531484999999</v>
      </c>
      <c r="AR134" s="175">
        <v>0.23661783950362328</v>
      </c>
      <c r="AS134" s="171">
        <v>0.00475832234656631</v>
      </c>
      <c r="AT134" s="171"/>
      <c r="AU134" s="173"/>
      <c r="AV134" s="239">
        <v>0</v>
      </c>
      <c r="AW134" s="239">
        <v>0.04736842986708642</v>
      </c>
      <c r="AX134" s="239">
        <v>0.004208561138137614</v>
      </c>
      <c r="AY134" s="239">
        <v>0.005030052050987297</v>
      </c>
      <c r="AZ134" s="239">
        <v>0</v>
      </c>
      <c r="BA134" s="239">
        <v>0.04458799908513364</v>
      </c>
      <c r="BB134" s="239">
        <v>0.0032986019731348864</v>
      </c>
      <c r="BC134" s="239">
        <v>0</v>
      </c>
      <c r="BD134" s="173">
        <v>0.005030052050987297</v>
      </c>
      <c r="BE134" s="171">
        <v>0.10952369616546716</v>
      </c>
      <c r="BF134" s="173"/>
      <c r="BG134" s="174">
        <v>0</v>
      </c>
      <c r="BH134" s="174">
        <v>0.08684212142299177</v>
      </c>
      <c r="BI134" s="174">
        <v>0.011222829701700304</v>
      </c>
      <c r="BJ134" s="242">
        <f t="shared" si="17"/>
        <v>0.005030052050987297</v>
      </c>
      <c r="BK134" s="174">
        <v>0</v>
      </c>
      <c r="BL134" s="174">
        <v>0.04458799908513364</v>
      </c>
      <c r="BM134" s="174">
        <v>0.008796271928359698</v>
      </c>
      <c r="BN134" s="174">
        <v>0</v>
      </c>
      <c r="BO134" s="173">
        <f t="shared" si="18"/>
        <v>0.005030052050987297</v>
      </c>
      <c r="BP134" s="173">
        <f t="shared" si="19"/>
        <v>0.16150932624015998</v>
      </c>
      <c r="BQ134" s="240">
        <f t="shared" si="20"/>
        <v>0.1227470879425216</v>
      </c>
      <c r="BR134" s="241">
        <f t="shared" si="21"/>
        <v>44.2880576</v>
      </c>
      <c r="BS134" s="243">
        <f t="shared" si="16"/>
        <v>0.8319968892336796</v>
      </c>
      <c r="BT134" s="247" t="s">
        <v>28</v>
      </c>
    </row>
    <row r="135" spans="1:72" s="176" customFormat="1" ht="15">
      <c r="A135" s="171">
        <v>92019</v>
      </c>
      <c r="B135" s="171" t="s">
        <v>42</v>
      </c>
      <c r="C135" s="171" t="s">
        <v>541</v>
      </c>
      <c r="D135" s="51">
        <v>9</v>
      </c>
      <c r="E135" s="51">
        <v>0</v>
      </c>
      <c r="F135" s="171" t="s">
        <v>9</v>
      </c>
      <c r="G135" s="171"/>
      <c r="H135" s="172">
        <v>0.003748</v>
      </c>
      <c r="I135" s="172">
        <v>0.00224358824348672</v>
      </c>
      <c r="J135" s="173">
        <v>0.59860945664</v>
      </c>
      <c r="K135" s="171">
        <v>80</v>
      </c>
      <c r="L135" s="171">
        <v>0</v>
      </c>
      <c r="M135" s="171">
        <v>381.3</v>
      </c>
      <c r="N135" s="171">
        <v>1</v>
      </c>
      <c r="O135" s="171">
        <v>0.00224358824348672</v>
      </c>
      <c r="P135" s="171">
        <v>88.5</v>
      </c>
      <c r="Q135" s="171">
        <v>0</v>
      </c>
      <c r="R135" s="171">
        <v>0</v>
      </c>
      <c r="S135" s="171">
        <v>16.9</v>
      </c>
      <c r="T135" s="171">
        <v>0</v>
      </c>
      <c r="U135" s="171">
        <v>107.7</v>
      </c>
      <c r="V135" s="171">
        <v>175</v>
      </c>
      <c r="W135" s="171">
        <v>1</v>
      </c>
      <c r="X135" s="171">
        <v>0</v>
      </c>
      <c r="Y135" s="171">
        <v>0</v>
      </c>
      <c r="Z135" s="171">
        <v>87.2</v>
      </c>
      <c r="AA135" s="171">
        <v>1.3</v>
      </c>
      <c r="AB135" s="171">
        <v>0</v>
      </c>
      <c r="AC135" s="171">
        <v>0</v>
      </c>
      <c r="AD135" s="171">
        <v>0</v>
      </c>
      <c r="AE135" s="171">
        <v>486.8</v>
      </c>
      <c r="AF135" s="174">
        <v>661.8</v>
      </c>
      <c r="AG135" s="171">
        <v>554.1</v>
      </c>
      <c r="AH135" s="171">
        <v>661.8</v>
      </c>
      <c r="AI135" s="171">
        <v>486.7</v>
      </c>
      <c r="AJ135" s="172"/>
      <c r="AK135" s="171">
        <v>0.8037160921577067</v>
      </c>
      <c r="AL135" s="171">
        <v>121.85979020748394</v>
      </c>
      <c r="AM135" s="175">
        <v>0.2587229975171308</v>
      </c>
      <c r="AN135" s="171">
        <v>0.0024463682480034875</v>
      </c>
      <c r="AO135" s="172"/>
      <c r="AP135" s="171">
        <v>0.6633859999999999</v>
      </c>
      <c r="AQ135" s="171">
        <v>110.10826529999997</v>
      </c>
      <c r="AR135" s="175">
        <v>0.15642802361540334</v>
      </c>
      <c r="AS135" s="171">
        <v>0.0037971676236252215</v>
      </c>
      <c r="AT135" s="171"/>
      <c r="AU135" s="173"/>
      <c r="AV135" s="239">
        <v>0</v>
      </c>
      <c r="AW135" s="239">
        <v>0.03900989699421177</v>
      </c>
      <c r="AX135" s="239">
        <v>0.009054224715415006</v>
      </c>
      <c r="AY135" s="239">
        <v>0</v>
      </c>
      <c r="AZ135" s="239">
        <v>0</v>
      </c>
      <c r="BA135" s="239">
        <v>0.017903834183024027</v>
      </c>
      <c r="BB135" s="239">
        <v>0.008921224804341113</v>
      </c>
      <c r="BC135" s="239">
        <v>0</v>
      </c>
      <c r="BD135" s="173">
        <v>0</v>
      </c>
      <c r="BE135" s="171">
        <v>0.07488918069699192</v>
      </c>
      <c r="BF135" s="173"/>
      <c r="BG135" s="174">
        <v>0</v>
      </c>
      <c r="BH135" s="174">
        <v>0.07151814448938826</v>
      </c>
      <c r="BI135" s="174">
        <v>0.024144599241106682</v>
      </c>
      <c r="BJ135" s="242">
        <f t="shared" si="17"/>
        <v>0</v>
      </c>
      <c r="BK135" s="174">
        <v>0</v>
      </c>
      <c r="BL135" s="174">
        <v>0.017903834183024027</v>
      </c>
      <c r="BM135" s="174">
        <v>0.023789932811576306</v>
      </c>
      <c r="BN135" s="174">
        <v>0</v>
      </c>
      <c r="BO135" s="173">
        <f t="shared" si="18"/>
        <v>0</v>
      </c>
      <c r="BP135" s="173">
        <f t="shared" si="19"/>
        <v>0.13735651072509525</v>
      </c>
      <c r="BQ135" s="240">
        <f t="shared" si="20"/>
        <v>0.10439094815107239</v>
      </c>
      <c r="BR135" s="241">
        <f t="shared" si="21"/>
        <v>46.52856799999999</v>
      </c>
      <c r="BS135" s="243">
        <f t="shared" si="16"/>
        <v>0.8350943989579545</v>
      </c>
      <c r="BT135" s="247" t="s">
        <v>28</v>
      </c>
    </row>
    <row r="136" spans="1:72" s="176" customFormat="1" ht="15">
      <c r="A136" s="171">
        <v>91027</v>
      </c>
      <c r="B136" s="171" t="s">
        <v>540</v>
      </c>
      <c r="C136" s="171" t="s">
        <v>541</v>
      </c>
      <c r="D136" s="51">
        <v>9</v>
      </c>
      <c r="E136" s="51">
        <v>0</v>
      </c>
      <c r="F136" s="171" t="s">
        <v>9</v>
      </c>
      <c r="G136" s="171"/>
      <c r="H136" s="172">
        <v>0.001466</v>
      </c>
      <c r="I136" s="172">
        <v>0.0008775614634342401</v>
      </c>
      <c r="J136" s="173">
        <v>0.5986094566400001</v>
      </c>
      <c r="K136" s="171">
        <v>80</v>
      </c>
      <c r="L136" s="171">
        <v>0</v>
      </c>
      <c r="M136" s="171">
        <v>413.2</v>
      </c>
      <c r="N136" s="171">
        <v>1</v>
      </c>
      <c r="O136" s="171">
        <v>0.0008775614634342401</v>
      </c>
      <c r="P136" s="171">
        <v>70.7</v>
      </c>
      <c r="Q136" s="171">
        <v>28.2</v>
      </c>
      <c r="R136" s="171">
        <v>0</v>
      </c>
      <c r="S136" s="171">
        <v>36.1</v>
      </c>
      <c r="T136" s="171">
        <v>0</v>
      </c>
      <c r="U136" s="171">
        <v>121.3</v>
      </c>
      <c r="V136" s="171">
        <v>227.2</v>
      </c>
      <c r="W136" s="171">
        <v>1</v>
      </c>
      <c r="X136" s="171">
        <v>0</v>
      </c>
      <c r="Y136" s="171">
        <v>0</v>
      </c>
      <c r="Z136" s="171">
        <v>51.6</v>
      </c>
      <c r="AA136" s="171">
        <v>19</v>
      </c>
      <c r="AB136" s="171">
        <v>0</v>
      </c>
      <c r="AC136" s="171">
        <v>28.2</v>
      </c>
      <c r="AD136" s="171">
        <v>0</v>
      </c>
      <c r="AE136" s="171">
        <v>548.4</v>
      </c>
      <c r="AF136" s="174">
        <v>775.6</v>
      </c>
      <c r="AG136" s="171">
        <v>654.3</v>
      </c>
      <c r="AH136" s="171">
        <v>775.6</v>
      </c>
      <c r="AI136" s="171">
        <v>548.2</v>
      </c>
      <c r="AJ136" s="172"/>
      <c r="AK136" s="171">
        <v>0.8282842336484437</v>
      </c>
      <c r="AL136" s="171">
        <v>136.81987771656713</v>
      </c>
      <c r="AM136" s="175">
        <v>0.29048506338708246</v>
      </c>
      <c r="AN136" s="171">
        <v>0.0009442033495625976</v>
      </c>
      <c r="AO136" s="172"/>
      <c r="AP136" s="171">
        <v>0.7128680000000001</v>
      </c>
      <c r="AQ136" s="171">
        <v>140.44508079999997</v>
      </c>
      <c r="AR136" s="175">
        <v>0.19952676900495708</v>
      </c>
      <c r="AS136" s="171">
        <v>0.0015049650757299102</v>
      </c>
      <c r="AT136" s="171"/>
      <c r="AU136" s="173"/>
      <c r="AV136" s="239">
        <v>0</v>
      </c>
      <c r="AW136" s="239">
        <v>0.016534942889110876</v>
      </c>
      <c r="AX136" s="239">
        <v>0.0028291879531949153</v>
      </c>
      <c r="AY136" s="239">
        <v>0.0011284738370593579</v>
      </c>
      <c r="AZ136" s="239">
        <v>0</v>
      </c>
      <c r="BA136" s="239">
        <v>0.009091817580847025</v>
      </c>
      <c r="BB136" s="239">
        <v>0.002064867021002229</v>
      </c>
      <c r="BC136" s="239">
        <v>0</v>
      </c>
      <c r="BD136" s="173">
        <v>0.0011284738370593579</v>
      </c>
      <c r="BE136" s="171">
        <v>0.03277776311827376</v>
      </c>
      <c r="BF136" s="173"/>
      <c r="BG136" s="174">
        <v>0</v>
      </c>
      <c r="BH136" s="174">
        <v>0.03031406196336994</v>
      </c>
      <c r="BI136" s="174">
        <v>0.007544501208519775</v>
      </c>
      <c r="BJ136" s="242">
        <f t="shared" si="17"/>
        <v>0.0011284738370593579</v>
      </c>
      <c r="BK136" s="174">
        <v>0</v>
      </c>
      <c r="BL136" s="174">
        <v>0.009091817580847025</v>
      </c>
      <c r="BM136" s="174">
        <v>0.005506312056005946</v>
      </c>
      <c r="BN136" s="174">
        <v>0</v>
      </c>
      <c r="BO136" s="173">
        <f t="shared" si="18"/>
        <v>0.0011284738370593579</v>
      </c>
      <c r="BP136" s="173">
        <f t="shared" si="19"/>
        <v>0.0547136404828614</v>
      </c>
      <c r="BQ136" s="240">
        <f t="shared" si="20"/>
        <v>0.04158236676697466</v>
      </c>
      <c r="BR136" s="241">
        <f t="shared" si="21"/>
        <v>47.38399359999999</v>
      </c>
      <c r="BS136" s="243">
        <f t="shared" si="16"/>
        <v>0.836305964928015</v>
      </c>
      <c r="BT136" s="247" t="s">
        <v>28</v>
      </c>
    </row>
    <row r="137" spans="1:72" s="176" customFormat="1" ht="15">
      <c r="A137" s="171">
        <v>81010</v>
      </c>
      <c r="B137" s="171" t="s">
        <v>547</v>
      </c>
      <c r="C137" s="171" t="s">
        <v>532</v>
      </c>
      <c r="D137" s="51">
        <v>9</v>
      </c>
      <c r="E137" s="51">
        <v>0</v>
      </c>
      <c r="F137" s="171" t="s">
        <v>9</v>
      </c>
      <c r="G137" s="171"/>
      <c r="H137" s="172">
        <v>0.00293</v>
      </c>
      <c r="I137" s="172">
        <v>0.0017539257079552</v>
      </c>
      <c r="J137" s="173">
        <v>0.59860945664</v>
      </c>
      <c r="K137" s="171">
        <v>80</v>
      </c>
      <c r="L137" s="171">
        <v>94.5</v>
      </c>
      <c r="M137" s="171">
        <v>106.1</v>
      </c>
      <c r="N137" s="171">
        <v>1</v>
      </c>
      <c r="O137" s="171">
        <v>0.0017539257079552</v>
      </c>
      <c r="P137" s="171">
        <v>53.7</v>
      </c>
      <c r="Q137" s="171">
        <v>16.2</v>
      </c>
      <c r="R137" s="171">
        <v>0</v>
      </c>
      <c r="S137" s="171">
        <v>16.1</v>
      </c>
      <c r="T137" s="171">
        <v>5.3</v>
      </c>
      <c r="U137" s="171">
        <v>21.4</v>
      </c>
      <c r="V137" s="171">
        <v>839.1</v>
      </c>
      <c r="W137" s="171">
        <v>1</v>
      </c>
      <c r="X137" s="171">
        <v>0</v>
      </c>
      <c r="Y137" s="171">
        <v>0</v>
      </c>
      <c r="Z137" s="171">
        <v>46.4</v>
      </c>
      <c r="AA137" s="171">
        <v>7.2</v>
      </c>
      <c r="AB137" s="171">
        <v>0</v>
      </c>
      <c r="AC137" s="171">
        <v>16.2</v>
      </c>
      <c r="AD137" s="171">
        <v>3.7</v>
      </c>
      <c r="AE137" s="171">
        <v>292</v>
      </c>
      <c r="AF137" s="174">
        <v>1036.7</v>
      </c>
      <c r="AG137" s="171">
        <v>1109.8</v>
      </c>
      <c r="AH137" s="171">
        <v>1131.2</v>
      </c>
      <c r="AI137" s="171">
        <v>197.4</v>
      </c>
      <c r="AJ137" s="172"/>
      <c r="AK137" s="171">
        <v>0.9104969873698624</v>
      </c>
      <c r="AL137" s="171">
        <v>207.2899023319082</v>
      </c>
      <c r="AM137" s="175">
        <v>0.4401014050248289</v>
      </c>
      <c r="AN137" s="171">
        <v>0.001654249946908361</v>
      </c>
      <c r="AO137" s="172"/>
      <c r="AP137" s="171">
        <v>0.8495610000000003</v>
      </c>
      <c r="AQ137" s="171">
        <v>258.2026239999999</v>
      </c>
      <c r="AR137" s="175">
        <v>0.36682192798682756</v>
      </c>
      <c r="AS137" s="171">
        <v>0.0028338015712115004</v>
      </c>
      <c r="AT137" s="171"/>
      <c r="AU137" s="173"/>
      <c r="AV137" s="239">
        <v>0.0075580166607205485</v>
      </c>
      <c r="AW137" s="239">
        <v>0.00848577320320053</v>
      </c>
      <c r="AX137" s="239">
        <v>0.004294872959584058</v>
      </c>
      <c r="AY137" s="239">
        <v>0.0012956599989806653</v>
      </c>
      <c r="AZ137" s="239">
        <v>0</v>
      </c>
      <c r="BA137" s="239">
        <v>0.06711038920646151</v>
      </c>
      <c r="BB137" s="239">
        <v>0.00371102616991993</v>
      </c>
      <c r="BC137" s="239">
        <v>0</v>
      </c>
      <c r="BD137" s="173">
        <v>0.0012956599989806653</v>
      </c>
      <c r="BE137" s="171">
        <v>0.0937513981978479</v>
      </c>
      <c r="BF137" s="173"/>
      <c r="BG137" s="174">
        <v>0.0075580166607205485</v>
      </c>
      <c r="BH137" s="174">
        <v>0.015557250872534307</v>
      </c>
      <c r="BI137" s="174">
        <v>0.011452994558890822</v>
      </c>
      <c r="BJ137" s="242">
        <f t="shared" si="17"/>
        <v>0.0012956599989806653</v>
      </c>
      <c r="BK137" s="174">
        <v>0</v>
      </c>
      <c r="BL137" s="174">
        <v>0.06711038920646151</v>
      </c>
      <c r="BM137" s="174">
        <v>0.009896069786453148</v>
      </c>
      <c r="BN137" s="174">
        <v>0</v>
      </c>
      <c r="BO137" s="173">
        <f t="shared" si="18"/>
        <v>0.0012956599989806653</v>
      </c>
      <c r="BP137" s="173">
        <f t="shared" si="19"/>
        <v>0.11416604108302167</v>
      </c>
      <c r="BQ137" s="240">
        <f t="shared" si="20"/>
        <v>0.08676619122309646</v>
      </c>
      <c r="BR137" s="241">
        <f t="shared" si="21"/>
        <v>49.4697072</v>
      </c>
      <c r="BS137" s="243">
        <f t="shared" si="16"/>
        <v>0.8387274439814102</v>
      </c>
      <c r="BT137" s="247" t="s">
        <v>28</v>
      </c>
    </row>
    <row r="138" spans="1:72" s="176" customFormat="1" ht="15">
      <c r="A138" s="171">
        <v>81023</v>
      </c>
      <c r="B138" s="171" t="s">
        <v>547</v>
      </c>
      <c r="C138" s="171" t="s">
        <v>532</v>
      </c>
      <c r="D138" s="51">
        <v>9</v>
      </c>
      <c r="E138" s="51">
        <v>0</v>
      </c>
      <c r="F138" s="171" t="s">
        <v>9</v>
      </c>
      <c r="G138" s="171"/>
      <c r="H138" s="172">
        <v>0.00293</v>
      </c>
      <c r="I138" s="172">
        <v>0.0017539257079552</v>
      </c>
      <c r="J138" s="173">
        <v>0.59860945664</v>
      </c>
      <c r="K138" s="171">
        <v>80</v>
      </c>
      <c r="L138" s="171">
        <v>0</v>
      </c>
      <c r="M138" s="171">
        <v>193.2</v>
      </c>
      <c r="N138" s="171">
        <v>1</v>
      </c>
      <c r="O138" s="171">
        <v>0.0017539257079552</v>
      </c>
      <c r="P138" s="171">
        <v>96.5</v>
      </c>
      <c r="Q138" s="171">
        <v>0</v>
      </c>
      <c r="R138" s="171">
        <v>0</v>
      </c>
      <c r="S138" s="171">
        <v>43.2</v>
      </c>
      <c r="T138" s="171">
        <v>0</v>
      </c>
      <c r="U138" s="171">
        <v>73.6</v>
      </c>
      <c r="V138" s="171">
        <v>617</v>
      </c>
      <c r="W138" s="171">
        <v>1</v>
      </c>
      <c r="X138" s="171">
        <v>0</v>
      </c>
      <c r="Y138" s="171">
        <v>0</v>
      </c>
      <c r="Z138" s="171">
        <v>80.2</v>
      </c>
      <c r="AA138" s="171">
        <v>16.2</v>
      </c>
      <c r="AB138" s="171">
        <v>0</v>
      </c>
      <c r="AC138" s="171">
        <v>0</v>
      </c>
      <c r="AD138" s="171">
        <v>0.2</v>
      </c>
      <c r="AE138" s="171">
        <v>333</v>
      </c>
      <c r="AF138" s="174">
        <v>950.1</v>
      </c>
      <c r="AG138" s="171">
        <v>876.5</v>
      </c>
      <c r="AH138" s="171">
        <v>950.1</v>
      </c>
      <c r="AI138" s="171">
        <v>332.9</v>
      </c>
      <c r="AJ138" s="172"/>
      <c r="AK138" s="171">
        <v>0.8771538908078896</v>
      </c>
      <c r="AL138" s="171">
        <v>174.1084583255299</v>
      </c>
      <c r="AM138" s="175">
        <v>0.36965320680735164</v>
      </c>
      <c r="AN138" s="171">
        <v>0.0017828853872497378</v>
      </c>
      <c r="AO138" s="172"/>
      <c r="AP138" s="171">
        <v>0.7900470000000003</v>
      </c>
      <c r="AQ138" s="171">
        <v>199.26149499999985</v>
      </c>
      <c r="AR138" s="175">
        <v>0.28308575891714244</v>
      </c>
      <c r="AS138" s="171">
        <v>0.0029728980735081504</v>
      </c>
      <c r="AT138" s="171"/>
      <c r="AU138" s="173"/>
      <c r="AV138" s="239">
        <v>0</v>
      </c>
      <c r="AW138" s="239">
        <v>0.015451945173028673</v>
      </c>
      <c r="AX138" s="239">
        <v>0.007717974685286062</v>
      </c>
      <c r="AY138" s="239">
        <v>0</v>
      </c>
      <c r="AZ138" s="239">
        <v>0</v>
      </c>
      <c r="BA138" s="239">
        <v>0.049347050578461144</v>
      </c>
      <c r="BB138" s="239">
        <v>0.006414316785077121</v>
      </c>
      <c r="BC138" s="239">
        <v>0</v>
      </c>
      <c r="BD138" s="173">
        <v>0</v>
      </c>
      <c r="BE138" s="171">
        <v>0.078931287221853</v>
      </c>
      <c r="BF138" s="173"/>
      <c r="BG138" s="174">
        <v>0</v>
      </c>
      <c r="BH138" s="174">
        <v>0.02832856615055257</v>
      </c>
      <c r="BI138" s="174">
        <v>0.0205812658274295</v>
      </c>
      <c r="BJ138" s="242">
        <f aca="true" t="shared" si="22" ref="BJ138:BJ169">AY138</f>
        <v>0</v>
      </c>
      <c r="BK138" s="174">
        <v>0</v>
      </c>
      <c r="BL138" s="174">
        <v>0.049347050578461144</v>
      </c>
      <c r="BM138" s="174">
        <v>0.017104844760205656</v>
      </c>
      <c r="BN138" s="174">
        <v>0</v>
      </c>
      <c r="BO138" s="173">
        <f aca="true" t="shared" si="23" ref="BO138:BO169">BD138</f>
        <v>0</v>
      </c>
      <c r="BP138" s="173">
        <f aca="true" t="shared" si="24" ref="BP138:BP169">SUM(BG138:BO138)</f>
        <v>0.11536172731664887</v>
      </c>
      <c r="BQ138" s="240">
        <f aca="true" t="shared" si="25" ref="BQ138:BQ169">BP138*0.76</f>
        <v>0.08767491276065315</v>
      </c>
      <c r="BR138" s="241">
        <f aca="true" t="shared" si="26" ref="BR138:BR169">BQ138/I138</f>
        <v>49.987814400000005</v>
      </c>
      <c r="BS138" s="243">
        <f t="shared" si="16"/>
        <v>0.8411489230348054</v>
      </c>
      <c r="BT138" s="247" t="s">
        <v>28</v>
      </c>
    </row>
    <row r="139" spans="1:72" s="176" customFormat="1" ht="15">
      <c r="A139" s="171">
        <v>72003</v>
      </c>
      <c r="B139" s="171" t="s">
        <v>531</v>
      </c>
      <c r="C139" s="171" t="s">
        <v>530</v>
      </c>
      <c r="D139" s="51">
        <v>9</v>
      </c>
      <c r="E139" s="51">
        <v>0</v>
      </c>
      <c r="F139" s="171" t="s">
        <v>147</v>
      </c>
      <c r="G139" s="171"/>
      <c r="H139" s="172">
        <v>0.002123</v>
      </c>
      <c r="I139" s="172">
        <v>0.00127084787644672</v>
      </c>
      <c r="J139" s="173">
        <v>0.59860945664</v>
      </c>
      <c r="K139" s="171">
        <v>80</v>
      </c>
      <c r="L139" s="171">
        <v>0</v>
      </c>
      <c r="M139" s="171">
        <v>277.6</v>
      </c>
      <c r="N139" s="171">
        <v>1</v>
      </c>
      <c r="O139" s="171">
        <v>0.00127084787644672</v>
      </c>
      <c r="P139" s="171">
        <v>58</v>
      </c>
      <c r="Q139" s="171">
        <v>57.8</v>
      </c>
      <c r="R139" s="171">
        <v>0</v>
      </c>
      <c r="S139" s="171">
        <v>38.1</v>
      </c>
      <c r="T139" s="171">
        <v>12.2</v>
      </c>
      <c r="U139" s="171">
        <v>47.5</v>
      </c>
      <c r="V139" s="171">
        <v>591.8</v>
      </c>
      <c r="W139" s="171">
        <v>1</v>
      </c>
      <c r="X139" s="171">
        <v>0</v>
      </c>
      <c r="Y139" s="171">
        <v>0</v>
      </c>
      <c r="Z139" s="171">
        <v>40.3</v>
      </c>
      <c r="AA139" s="171">
        <v>17.7</v>
      </c>
      <c r="AB139" s="171">
        <v>0</v>
      </c>
      <c r="AC139" s="171">
        <v>57.8</v>
      </c>
      <c r="AD139" s="171">
        <v>1.7</v>
      </c>
      <c r="AE139" s="171">
        <v>444.3</v>
      </c>
      <c r="AF139" s="174">
        <v>1036.2</v>
      </c>
      <c r="AG139" s="171">
        <v>988.7</v>
      </c>
      <c r="AH139" s="171">
        <v>1036.2</v>
      </c>
      <c r="AI139" s="171">
        <v>443.7</v>
      </c>
      <c r="AJ139" s="172"/>
      <c r="AK139" s="171">
        <v>0.8875146175629778</v>
      </c>
      <c r="AL139" s="171">
        <v>183.69454716510597</v>
      </c>
      <c r="AM139" s="175">
        <v>0.39000562686993206</v>
      </c>
      <c r="AN139" s="171">
        <v>0.0012662916418232442</v>
      </c>
      <c r="AO139" s="172"/>
      <c r="AP139" s="171">
        <v>0.8107460000000004</v>
      </c>
      <c r="AQ139" s="171">
        <v>218.36065399999984</v>
      </c>
      <c r="AR139" s="175">
        <v>0.3102194503520791</v>
      </c>
      <c r="AS139" s="171">
        <v>0.00212705940906244</v>
      </c>
      <c r="AT139" s="171"/>
      <c r="AU139" s="173"/>
      <c r="AV139" s="239">
        <v>0</v>
      </c>
      <c r="AW139" s="239">
        <v>0.016087104094873392</v>
      </c>
      <c r="AX139" s="239">
        <v>0.003361138463626285</v>
      </c>
      <c r="AY139" s="239">
        <v>0.0033495483309930905</v>
      </c>
      <c r="AZ139" s="239">
        <v>0</v>
      </c>
      <c r="BA139" s="239">
        <v>0.0342952024616213</v>
      </c>
      <c r="BB139" s="239">
        <v>0.002335411725588608</v>
      </c>
      <c r="BC139" s="239">
        <v>0</v>
      </c>
      <c r="BD139" s="173">
        <v>0.0033495483309930905</v>
      </c>
      <c r="BE139" s="171">
        <v>0.06277795340769576</v>
      </c>
      <c r="BF139" s="173"/>
      <c r="BG139" s="174">
        <v>0</v>
      </c>
      <c r="BH139" s="174">
        <v>0.02949302417393455</v>
      </c>
      <c r="BI139" s="174">
        <v>0.008963035903003427</v>
      </c>
      <c r="BJ139" s="242">
        <f t="shared" si="22"/>
        <v>0.0033495483309930905</v>
      </c>
      <c r="BK139" s="174">
        <v>0</v>
      </c>
      <c r="BL139" s="174">
        <v>0.0342952024616213</v>
      </c>
      <c r="BM139" s="174">
        <v>0.0062277646015696225</v>
      </c>
      <c r="BN139" s="174">
        <v>0</v>
      </c>
      <c r="BO139" s="173">
        <f t="shared" si="23"/>
        <v>0.0033495483309930905</v>
      </c>
      <c r="BP139" s="173">
        <f t="shared" si="24"/>
        <v>0.08567812380211508</v>
      </c>
      <c r="BQ139" s="240">
        <f t="shared" si="25"/>
        <v>0.06511537408960746</v>
      </c>
      <c r="BR139" s="241">
        <f t="shared" si="26"/>
        <v>51.237740800000005</v>
      </c>
      <c r="BS139" s="243">
        <f t="shared" si="16"/>
        <v>0.8429034622943132</v>
      </c>
      <c r="BT139" s="247" t="s">
        <v>28</v>
      </c>
    </row>
    <row r="140" spans="1:72" s="176" customFormat="1" ht="15">
      <c r="A140" s="171">
        <v>81002</v>
      </c>
      <c r="B140" s="171" t="s">
        <v>547</v>
      </c>
      <c r="C140" s="171" t="s">
        <v>532</v>
      </c>
      <c r="D140" s="51">
        <v>9</v>
      </c>
      <c r="E140" s="51">
        <v>0</v>
      </c>
      <c r="F140" s="171" t="s">
        <v>9</v>
      </c>
      <c r="G140" s="171"/>
      <c r="H140" s="172">
        <v>0.006897</v>
      </c>
      <c r="I140" s="172">
        <v>0.00412860942244608</v>
      </c>
      <c r="J140" s="173">
        <v>0.59860945664</v>
      </c>
      <c r="K140" s="171">
        <v>80</v>
      </c>
      <c r="L140" s="171">
        <v>0</v>
      </c>
      <c r="M140" s="171">
        <v>413.1</v>
      </c>
      <c r="N140" s="171">
        <v>1</v>
      </c>
      <c r="O140" s="171">
        <v>0.00412860942244608</v>
      </c>
      <c r="P140" s="171">
        <v>114.9</v>
      </c>
      <c r="Q140" s="171">
        <v>26.5</v>
      </c>
      <c r="R140" s="171">
        <v>0</v>
      </c>
      <c r="S140" s="171">
        <v>24.3</v>
      </c>
      <c r="T140" s="171">
        <v>0</v>
      </c>
      <c r="U140" s="171">
        <v>128</v>
      </c>
      <c r="V140" s="171">
        <v>94.8</v>
      </c>
      <c r="W140" s="171">
        <v>1</v>
      </c>
      <c r="X140" s="171">
        <v>0</v>
      </c>
      <c r="Y140" s="171">
        <v>0</v>
      </c>
      <c r="Z140" s="171">
        <v>106.1</v>
      </c>
      <c r="AA140" s="171">
        <v>8.7</v>
      </c>
      <c r="AB140" s="171">
        <v>0</v>
      </c>
      <c r="AC140" s="171">
        <v>26.5</v>
      </c>
      <c r="AD140" s="171">
        <v>0</v>
      </c>
      <c r="AE140" s="171">
        <v>578.8</v>
      </c>
      <c r="AF140" s="174">
        <v>673.7</v>
      </c>
      <c r="AG140" s="171">
        <v>545.7</v>
      </c>
      <c r="AH140" s="171">
        <v>673.7</v>
      </c>
      <c r="AI140" s="171">
        <v>578.8</v>
      </c>
      <c r="AJ140" s="172"/>
      <c r="AK140" s="171">
        <v>0.80147250391422</v>
      </c>
      <c r="AL140" s="171">
        <v>120.61661796176794</v>
      </c>
      <c r="AM140" s="175">
        <v>0.25608359325347574</v>
      </c>
      <c r="AN140" s="171">
        <v>0.00450609876819461</v>
      </c>
      <c r="AO140" s="172"/>
      <c r="AP140" s="171">
        <v>0.659638</v>
      </c>
      <c r="AQ140" s="171">
        <v>108.03149849999997</v>
      </c>
      <c r="AR140" s="175">
        <v>0.15347761362439166</v>
      </c>
      <c r="AS140" s="171">
        <v>0.006971285903614062</v>
      </c>
      <c r="AT140" s="171"/>
      <c r="AU140" s="173"/>
      <c r="AV140" s="239">
        <v>0</v>
      </c>
      <c r="AW140" s="239">
        <v>0.07777210199000889</v>
      </c>
      <c r="AX140" s="239">
        <v>0.021631601352340893</v>
      </c>
      <c r="AY140" s="239">
        <v>0.004989011626083843</v>
      </c>
      <c r="AZ140" s="239">
        <v>0</v>
      </c>
      <c r="BA140" s="239">
        <v>0.01784748310010371</v>
      </c>
      <c r="BB140" s="239">
        <v>0.019974872963301724</v>
      </c>
      <c r="BC140" s="239">
        <v>0</v>
      </c>
      <c r="BD140" s="173">
        <v>0.004989011626083843</v>
      </c>
      <c r="BE140" s="171">
        <v>0.1472040826579229</v>
      </c>
      <c r="BF140" s="173"/>
      <c r="BG140" s="174">
        <v>0</v>
      </c>
      <c r="BH140" s="174">
        <v>0.14258218698168298</v>
      </c>
      <c r="BI140" s="174">
        <v>0.057684270272909045</v>
      </c>
      <c r="BJ140" s="242">
        <f t="shared" si="22"/>
        <v>0.004989011626083843</v>
      </c>
      <c r="BK140" s="174">
        <v>0</v>
      </c>
      <c r="BL140" s="174">
        <v>0.01784748310010371</v>
      </c>
      <c r="BM140" s="174">
        <v>0.05326632790213793</v>
      </c>
      <c r="BN140" s="174">
        <v>0</v>
      </c>
      <c r="BO140" s="173">
        <f t="shared" si="23"/>
        <v>0.004989011626083843</v>
      </c>
      <c r="BP140" s="173">
        <f t="shared" si="24"/>
        <v>0.2813582915090013</v>
      </c>
      <c r="BQ140" s="240">
        <f t="shared" si="25"/>
        <v>0.21383230154684102</v>
      </c>
      <c r="BR140" s="241">
        <f t="shared" si="26"/>
        <v>51.792814400000005</v>
      </c>
      <c r="BS140" s="243">
        <f aca="true" t="shared" si="27" ref="BS140:BS198">BS139+(I140/0.72432)</f>
        <v>0.8486034421684656</v>
      </c>
      <c r="BT140" s="247" t="s">
        <v>28</v>
      </c>
    </row>
    <row r="141" spans="1:72" s="176" customFormat="1" ht="15">
      <c r="A141" s="171">
        <v>1065</v>
      </c>
      <c r="B141" s="171" t="s">
        <v>546</v>
      </c>
      <c r="C141" s="171" t="s">
        <v>529</v>
      </c>
      <c r="D141" s="51">
        <v>9</v>
      </c>
      <c r="E141" s="51">
        <v>0</v>
      </c>
      <c r="F141" s="171" t="s">
        <v>10</v>
      </c>
      <c r="G141" s="171"/>
      <c r="H141" s="172">
        <v>0.002108</v>
      </c>
      <c r="I141" s="172">
        <v>0.00126186873459712</v>
      </c>
      <c r="J141" s="173">
        <v>0.59860945664</v>
      </c>
      <c r="K141" s="171">
        <v>82</v>
      </c>
      <c r="L141" s="171">
        <v>0</v>
      </c>
      <c r="M141" s="171">
        <v>350.3</v>
      </c>
      <c r="N141" s="171">
        <v>1</v>
      </c>
      <c r="O141" s="171">
        <v>0.00126186873459712</v>
      </c>
      <c r="P141" s="171">
        <v>44.7</v>
      </c>
      <c r="Q141" s="171">
        <v>2.4</v>
      </c>
      <c r="R141" s="171">
        <v>0</v>
      </c>
      <c r="S141" s="171">
        <v>12</v>
      </c>
      <c r="T141" s="171">
        <v>13.5</v>
      </c>
      <c r="U141" s="171">
        <v>93.6</v>
      </c>
      <c r="V141" s="171">
        <v>662.3</v>
      </c>
      <c r="W141" s="171">
        <v>1</v>
      </c>
      <c r="X141" s="171">
        <v>0</v>
      </c>
      <c r="Y141" s="171">
        <v>0</v>
      </c>
      <c r="Z141" s="171">
        <v>13.2</v>
      </c>
      <c r="AA141" s="171">
        <v>8.5</v>
      </c>
      <c r="AB141" s="171">
        <v>22.8</v>
      </c>
      <c r="AC141" s="171">
        <v>2.4</v>
      </c>
      <c r="AD141" s="171">
        <v>7.1</v>
      </c>
      <c r="AE141" s="171">
        <v>423.1</v>
      </c>
      <c r="AF141" s="174">
        <v>1085.5</v>
      </c>
      <c r="AG141" s="171">
        <v>991.9</v>
      </c>
      <c r="AH141" s="171">
        <v>1085.5</v>
      </c>
      <c r="AI141" s="171">
        <v>422.9</v>
      </c>
      <c r="AJ141" s="172"/>
      <c r="AK141" s="171">
        <v>0.8933426792328248</v>
      </c>
      <c r="AL141" s="171">
        <v>189.46307281450208</v>
      </c>
      <c r="AM141" s="175">
        <v>0.4022529009274789</v>
      </c>
      <c r="AN141" s="171">
        <v>0.001241142649571162</v>
      </c>
      <c r="AO141" s="172"/>
      <c r="AP141" s="171">
        <v>0.8204820000000004</v>
      </c>
      <c r="AQ141" s="171">
        <v>227.99719679999984</v>
      </c>
      <c r="AR141" s="175">
        <v>0.3239098426271924</v>
      </c>
      <c r="AS141" s="171">
        <v>0.0020953664170692116</v>
      </c>
      <c r="AT141" s="171"/>
      <c r="AU141" s="173"/>
      <c r="AV141" s="239">
        <v>0</v>
      </c>
      <c r="AW141" s="239">
        <v>0.020156687368459325</v>
      </c>
      <c r="AX141" s="239">
        <v>0.002572092279104002</v>
      </c>
      <c r="AY141" s="239">
        <v>0.00013809891431430883</v>
      </c>
      <c r="AZ141" s="239">
        <v>0</v>
      </c>
      <c r="BA141" s="239">
        <v>0.03810954622931947</v>
      </c>
      <c r="BB141" s="239">
        <v>0.0007595440287286986</v>
      </c>
      <c r="BC141" s="239">
        <v>0.0013119396859859339</v>
      </c>
      <c r="BD141" s="173">
        <v>0.00013809891431430883</v>
      </c>
      <c r="BE141" s="171">
        <v>0.06318600742022605</v>
      </c>
      <c r="BF141" s="173"/>
      <c r="BG141" s="174">
        <v>0</v>
      </c>
      <c r="BH141" s="174">
        <v>0.03695392684217543</v>
      </c>
      <c r="BI141" s="174">
        <v>0.006858912744277339</v>
      </c>
      <c r="BJ141" s="242">
        <f t="shared" si="22"/>
        <v>0.00013809891431430883</v>
      </c>
      <c r="BK141" s="174">
        <v>0</v>
      </c>
      <c r="BL141" s="174">
        <v>0.03810954622931947</v>
      </c>
      <c r="BM141" s="174">
        <v>0.0020254507432765296</v>
      </c>
      <c r="BN141" s="174">
        <v>0.0034985058292958237</v>
      </c>
      <c r="BO141" s="173">
        <f t="shared" si="23"/>
        <v>0.00013809891431430883</v>
      </c>
      <c r="BP141" s="173">
        <f t="shared" si="24"/>
        <v>0.0877225402169732</v>
      </c>
      <c r="BQ141" s="240">
        <f t="shared" si="25"/>
        <v>0.06666913056489963</v>
      </c>
      <c r="BR141" s="241">
        <f t="shared" si="26"/>
        <v>52.833649599999994</v>
      </c>
      <c r="BS141" s="243">
        <f t="shared" si="27"/>
        <v>0.8503455847775294</v>
      </c>
      <c r="BT141" s="247" t="s">
        <v>28</v>
      </c>
    </row>
    <row r="142" spans="1:72" s="176" customFormat="1" ht="15">
      <c r="A142" s="171">
        <v>72018</v>
      </c>
      <c r="B142" s="171" t="s">
        <v>531</v>
      </c>
      <c r="C142" s="171" t="s">
        <v>530</v>
      </c>
      <c r="D142" s="51">
        <v>9</v>
      </c>
      <c r="E142" s="51">
        <v>0</v>
      </c>
      <c r="F142" s="171" t="s">
        <v>9</v>
      </c>
      <c r="G142" s="171"/>
      <c r="H142" s="172">
        <v>0.008568</v>
      </c>
      <c r="I142" s="172">
        <v>0.00512888582449152</v>
      </c>
      <c r="J142" s="173">
        <v>0.5986094566400001</v>
      </c>
      <c r="K142" s="171">
        <v>80</v>
      </c>
      <c r="L142" s="171">
        <v>77.8</v>
      </c>
      <c r="M142" s="171">
        <v>161.1</v>
      </c>
      <c r="N142" s="171">
        <v>1</v>
      </c>
      <c r="O142" s="171">
        <v>0.00512888582449152</v>
      </c>
      <c r="P142" s="171">
        <v>135.3</v>
      </c>
      <c r="Q142" s="171">
        <v>66.8</v>
      </c>
      <c r="R142" s="171">
        <v>0</v>
      </c>
      <c r="S142" s="171">
        <v>54.2</v>
      </c>
      <c r="T142" s="171">
        <v>11.3</v>
      </c>
      <c r="U142" s="171">
        <v>140</v>
      </c>
      <c r="V142" s="171">
        <v>414.7</v>
      </c>
      <c r="W142" s="171">
        <v>1</v>
      </c>
      <c r="X142" s="171">
        <v>77.8</v>
      </c>
      <c r="Y142" s="171">
        <v>0</v>
      </c>
      <c r="Z142" s="171">
        <v>105</v>
      </c>
      <c r="AA142" s="171">
        <v>30.1</v>
      </c>
      <c r="AB142" s="171">
        <v>0</v>
      </c>
      <c r="AC142" s="171">
        <v>66.8</v>
      </c>
      <c r="AD142" s="171">
        <v>8.1</v>
      </c>
      <c r="AE142" s="171">
        <v>507.1</v>
      </c>
      <c r="AF142" s="174">
        <v>843.9</v>
      </c>
      <c r="AG142" s="171">
        <v>781.7</v>
      </c>
      <c r="AH142" s="171">
        <v>921.7</v>
      </c>
      <c r="AI142" s="171">
        <v>428.7</v>
      </c>
      <c r="AJ142" s="172"/>
      <c r="AK142" s="171">
        <v>0.8618425527225497</v>
      </c>
      <c r="AL142" s="171">
        <v>161.1309331886815</v>
      </c>
      <c r="AM142" s="175">
        <v>0.3421003594075444</v>
      </c>
      <c r="AN142" s="171">
        <v>0.005348748958561828</v>
      </c>
      <c r="AO142" s="172"/>
      <c r="AP142" s="171">
        <v>0.7626790000000002</v>
      </c>
      <c r="AQ142" s="171">
        <v>176.1337665999999</v>
      </c>
      <c r="AR142" s="175">
        <v>0.250228780973945</v>
      </c>
      <c r="AS142" s="171">
        <v>0.008789461865690506</v>
      </c>
      <c r="AT142" s="171"/>
      <c r="AU142" s="173"/>
      <c r="AV142" s="239">
        <v>0.01819564566183207</v>
      </c>
      <c r="AW142" s="239">
        <v>0.03767761588844662</v>
      </c>
      <c r="AX142" s="239">
        <v>0.031643584293648844</v>
      </c>
      <c r="AY142" s="239">
        <v>0.015622996532267126</v>
      </c>
      <c r="AZ142" s="239">
        <v>0</v>
      </c>
      <c r="BA142" s="239">
        <v>0.09698887218459848</v>
      </c>
      <c r="BB142" s="239">
        <v>0.024557105327665394</v>
      </c>
      <c r="BC142" s="239">
        <v>0</v>
      </c>
      <c r="BD142" s="173">
        <v>0.015622996532267126</v>
      </c>
      <c r="BE142" s="171">
        <v>0.24030881642072566</v>
      </c>
      <c r="BF142" s="173"/>
      <c r="BG142" s="174">
        <v>0.01819564566183207</v>
      </c>
      <c r="BH142" s="174">
        <v>0.0690756291288188</v>
      </c>
      <c r="BI142" s="174">
        <v>0.08438289144973025</v>
      </c>
      <c r="BJ142" s="242">
        <f t="shared" si="22"/>
        <v>0.015622996532267126</v>
      </c>
      <c r="BK142" s="174">
        <v>0</v>
      </c>
      <c r="BL142" s="174">
        <v>0.09698887218459848</v>
      </c>
      <c r="BM142" s="174">
        <v>0.06548561420710772</v>
      </c>
      <c r="BN142" s="174">
        <v>0</v>
      </c>
      <c r="BO142" s="173">
        <f t="shared" si="23"/>
        <v>0.015622996532267126</v>
      </c>
      <c r="BP142" s="173">
        <f t="shared" si="24"/>
        <v>0.36537464569662154</v>
      </c>
      <c r="BQ142" s="240">
        <f t="shared" si="25"/>
        <v>0.2776847307294324</v>
      </c>
      <c r="BR142" s="241">
        <f t="shared" si="26"/>
        <v>54.141335999999995</v>
      </c>
      <c r="BS142" s="243">
        <f t="shared" si="27"/>
        <v>0.8574265515111438</v>
      </c>
      <c r="BT142" s="247" t="s">
        <v>28</v>
      </c>
    </row>
    <row r="143" spans="1:72" s="176" customFormat="1" ht="15">
      <c r="A143" s="171">
        <v>91020</v>
      </c>
      <c r="B143" s="171" t="s">
        <v>540</v>
      </c>
      <c r="C143" s="171" t="s">
        <v>541</v>
      </c>
      <c r="D143" s="51">
        <v>9</v>
      </c>
      <c r="E143" s="51">
        <v>0</v>
      </c>
      <c r="F143" s="171" t="s">
        <v>147</v>
      </c>
      <c r="G143" s="171"/>
      <c r="H143" s="172">
        <v>0.005959</v>
      </c>
      <c r="I143" s="172">
        <v>0.00356711375211776</v>
      </c>
      <c r="J143" s="173">
        <v>0.59860945664</v>
      </c>
      <c r="K143" s="171">
        <v>80</v>
      </c>
      <c r="L143" s="171">
        <v>0</v>
      </c>
      <c r="M143" s="171">
        <v>413.2</v>
      </c>
      <c r="N143" s="171">
        <v>1</v>
      </c>
      <c r="O143" s="171">
        <v>0.00356711375211776</v>
      </c>
      <c r="P143" s="171">
        <v>138.7</v>
      </c>
      <c r="Q143" s="171">
        <v>0</v>
      </c>
      <c r="R143" s="171">
        <v>0</v>
      </c>
      <c r="S143" s="171">
        <v>26.1</v>
      </c>
      <c r="T143" s="171">
        <v>0</v>
      </c>
      <c r="U143" s="171">
        <v>127.9</v>
      </c>
      <c r="V143" s="171">
        <v>138</v>
      </c>
      <c r="W143" s="171">
        <v>1</v>
      </c>
      <c r="X143" s="171">
        <v>0</v>
      </c>
      <c r="Y143" s="171">
        <v>0</v>
      </c>
      <c r="Z143" s="171">
        <v>116.1</v>
      </c>
      <c r="AA143" s="171">
        <v>22.7</v>
      </c>
      <c r="AB143" s="171">
        <v>0</v>
      </c>
      <c r="AC143" s="171">
        <v>0</v>
      </c>
      <c r="AD143" s="171">
        <v>0</v>
      </c>
      <c r="AE143" s="171">
        <v>578.2</v>
      </c>
      <c r="AF143" s="174">
        <v>716.3</v>
      </c>
      <c r="AG143" s="171">
        <v>588.4</v>
      </c>
      <c r="AH143" s="171">
        <v>716.3</v>
      </c>
      <c r="AI143" s="171">
        <v>578</v>
      </c>
      <c r="AJ143" s="172"/>
      <c r="AK143" s="171">
        <v>0.8136518119190173</v>
      </c>
      <c r="AL143" s="171">
        <v>127.57003823322886</v>
      </c>
      <c r="AM143" s="175">
        <v>0.2708465411673502</v>
      </c>
      <c r="AN143" s="171">
        <v>0.0038756677475974715</v>
      </c>
      <c r="AO143" s="172"/>
      <c r="AP143" s="171">
        <v>0.6799839999999999</v>
      </c>
      <c r="AQ143" s="171">
        <v>119.64745309999998</v>
      </c>
      <c r="AR143" s="175">
        <v>0.16998010610788966</v>
      </c>
      <c r="AS143" s="171">
        <v>0.006072400155665518</v>
      </c>
      <c r="AT143" s="171"/>
      <c r="AU143" s="173"/>
      <c r="AV143" s="239">
        <v>0</v>
      </c>
      <c r="AW143" s="239">
        <v>0.06721127194830266</v>
      </c>
      <c r="AX143" s="239">
        <v>0.022560995690294232</v>
      </c>
      <c r="AY143" s="239">
        <v>0</v>
      </c>
      <c r="AZ143" s="239">
        <v>0</v>
      </c>
      <c r="BA143" s="239">
        <v>0.022447133419326637</v>
      </c>
      <c r="BB143" s="239">
        <v>0.01888487094191176</v>
      </c>
      <c r="BC143" s="239">
        <v>0</v>
      </c>
      <c r="BD143" s="173">
        <v>0</v>
      </c>
      <c r="BE143" s="171">
        <v>0.1311042719998353</v>
      </c>
      <c r="BF143" s="173"/>
      <c r="BG143" s="174">
        <v>0</v>
      </c>
      <c r="BH143" s="174">
        <v>0.12322066523855488</v>
      </c>
      <c r="BI143" s="174">
        <v>0.06016265517411796</v>
      </c>
      <c r="BJ143" s="242">
        <f t="shared" si="22"/>
        <v>0</v>
      </c>
      <c r="BK143" s="174">
        <v>0</v>
      </c>
      <c r="BL143" s="174">
        <v>0.022447133419326637</v>
      </c>
      <c r="BM143" s="174">
        <v>0.05035965584509802</v>
      </c>
      <c r="BN143" s="174">
        <v>0</v>
      </c>
      <c r="BO143" s="173">
        <f t="shared" si="23"/>
        <v>0</v>
      </c>
      <c r="BP143" s="173">
        <f t="shared" si="24"/>
        <v>0.2561901096770975</v>
      </c>
      <c r="BQ143" s="240">
        <f t="shared" si="25"/>
        <v>0.1947044833545941</v>
      </c>
      <c r="BR143" s="241">
        <f t="shared" si="26"/>
        <v>54.5832</v>
      </c>
      <c r="BS143" s="243">
        <f t="shared" si="27"/>
        <v>0.8623513275108645</v>
      </c>
      <c r="BT143" s="247" t="s">
        <v>28</v>
      </c>
    </row>
    <row r="144" spans="1:72" s="176" customFormat="1" ht="15">
      <c r="A144" s="171">
        <v>1055</v>
      </c>
      <c r="B144" s="171" t="s">
        <v>546</v>
      </c>
      <c r="C144" s="171" t="s">
        <v>529</v>
      </c>
      <c r="D144" s="51">
        <v>9</v>
      </c>
      <c r="E144" s="51">
        <v>0</v>
      </c>
      <c r="F144" s="171" t="s">
        <v>147</v>
      </c>
      <c r="G144" s="171"/>
      <c r="H144" s="172">
        <v>0.002108</v>
      </c>
      <c r="I144" s="172">
        <v>0.00063380342743432</v>
      </c>
      <c r="J144" s="173">
        <v>0.30066576254</v>
      </c>
      <c r="K144" s="171">
        <v>80</v>
      </c>
      <c r="L144" s="171">
        <v>164.2</v>
      </c>
      <c r="M144" s="171">
        <v>639.2</v>
      </c>
      <c r="N144" s="171">
        <v>1</v>
      </c>
      <c r="O144" s="171">
        <v>0.00063380342743432</v>
      </c>
      <c r="P144" s="171">
        <v>53.1</v>
      </c>
      <c r="Q144" s="171">
        <v>0</v>
      </c>
      <c r="R144" s="171">
        <v>0</v>
      </c>
      <c r="S144" s="171">
        <v>7.4</v>
      </c>
      <c r="T144" s="171">
        <v>0</v>
      </c>
      <c r="U144" s="171">
        <v>154.8</v>
      </c>
      <c r="V144" s="171">
        <v>0</v>
      </c>
      <c r="W144" s="171">
        <v>0</v>
      </c>
      <c r="X144" s="171">
        <v>0</v>
      </c>
      <c r="Y144" s="171">
        <v>0</v>
      </c>
      <c r="Z144" s="171">
        <v>45.7</v>
      </c>
      <c r="AA144" s="171">
        <v>7.4</v>
      </c>
      <c r="AB144" s="171">
        <v>0</v>
      </c>
      <c r="AC144" s="171">
        <v>0</v>
      </c>
      <c r="AD144" s="171">
        <v>0</v>
      </c>
      <c r="AE144" s="171">
        <v>864</v>
      </c>
      <c r="AF144" s="174">
        <v>699.8</v>
      </c>
      <c r="AG144" s="171">
        <v>709.2</v>
      </c>
      <c r="AH144" s="171">
        <v>864</v>
      </c>
      <c r="AI144" s="171">
        <v>699.7</v>
      </c>
      <c r="AJ144" s="172"/>
      <c r="AK144" s="171">
        <v>0.8448465415110139</v>
      </c>
      <c r="AL144" s="171">
        <v>148.1814259666368</v>
      </c>
      <c r="AM144" s="175">
        <v>0.31460699741215026</v>
      </c>
      <c r="AN144" s="171">
        <v>0.0006723384307461616</v>
      </c>
      <c r="AO144" s="172"/>
      <c r="AP144" s="171">
        <v>0.7433750000000001</v>
      </c>
      <c r="AQ144" s="171">
        <v>161.40316929999992</v>
      </c>
      <c r="AR144" s="175">
        <v>0.22930139449632522</v>
      </c>
      <c r="AS144" s="171">
        <v>0.0021673678370365845</v>
      </c>
      <c r="AT144" s="171"/>
      <c r="AU144" s="173"/>
      <c r="AV144" s="239">
        <v>0.004745615838983019</v>
      </c>
      <c r="AW144" s="239">
        <v>0.01847379807721039</v>
      </c>
      <c r="AX144" s="239">
        <v>0.001534666267052365</v>
      </c>
      <c r="AY144" s="239">
        <v>0</v>
      </c>
      <c r="AZ144" s="239">
        <v>0</v>
      </c>
      <c r="BA144" s="239">
        <v>0</v>
      </c>
      <c r="BB144" s="239">
        <v>0.0013207956384989283</v>
      </c>
      <c r="BC144" s="239">
        <v>0</v>
      </c>
      <c r="BD144" s="173">
        <v>0</v>
      </c>
      <c r="BE144" s="171">
        <v>0.026074875821744704</v>
      </c>
      <c r="BF144" s="173"/>
      <c r="BG144" s="174">
        <v>0.004745615838983019</v>
      </c>
      <c r="BH144" s="174">
        <v>0.03386862980821905</v>
      </c>
      <c r="BI144" s="174">
        <v>0.004092443378806307</v>
      </c>
      <c r="BJ144" s="242">
        <f t="shared" si="22"/>
        <v>0</v>
      </c>
      <c r="BK144" s="174">
        <v>0</v>
      </c>
      <c r="BL144" s="174">
        <v>0</v>
      </c>
      <c r="BM144" s="174">
        <v>0.0035221217026638087</v>
      </c>
      <c r="BN144" s="174">
        <v>0</v>
      </c>
      <c r="BO144" s="173">
        <f t="shared" si="23"/>
        <v>0</v>
      </c>
      <c r="BP144" s="173">
        <f t="shared" si="24"/>
        <v>0.04622881072867219</v>
      </c>
      <c r="BQ144" s="240">
        <f t="shared" si="25"/>
        <v>0.03513389615379086</v>
      </c>
      <c r="BR144" s="241">
        <f t="shared" si="26"/>
        <v>55.4334272</v>
      </c>
      <c r="BS144" s="243">
        <f t="shared" si="27"/>
        <v>0.8632263598549035</v>
      </c>
      <c r="BT144" s="247" t="s">
        <v>28</v>
      </c>
    </row>
    <row r="145" spans="1:72" s="176" customFormat="1" ht="15">
      <c r="A145" s="171">
        <v>81016</v>
      </c>
      <c r="B145" s="171" t="s">
        <v>547</v>
      </c>
      <c r="C145" s="171" t="s">
        <v>532</v>
      </c>
      <c r="D145" s="51">
        <v>9</v>
      </c>
      <c r="E145" s="51">
        <v>0</v>
      </c>
      <c r="F145" s="171" t="s">
        <v>9</v>
      </c>
      <c r="G145" s="171"/>
      <c r="H145" s="172">
        <v>0.00293</v>
      </c>
      <c r="I145" s="172">
        <v>0.0017539257079552</v>
      </c>
      <c r="J145" s="173">
        <v>0.59860945664</v>
      </c>
      <c r="K145" s="171">
        <v>80</v>
      </c>
      <c r="L145" s="171">
        <v>0</v>
      </c>
      <c r="M145" s="171">
        <v>479.8</v>
      </c>
      <c r="N145" s="171">
        <v>1</v>
      </c>
      <c r="O145" s="171">
        <v>0.0017539257079552</v>
      </c>
      <c r="P145" s="171">
        <v>53.2</v>
      </c>
      <c r="Q145" s="171">
        <v>0</v>
      </c>
      <c r="R145" s="171">
        <v>0</v>
      </c>
      <c r="S145" s="171">
        <v>104.9</v>
      </c>
      <c r="T145" s="171">
        <v>0</v>
      </c>
      <c r="U145" s="171">
        <v>141.1</v>
      </c>
      <c r="V145" s="171">
        <v>547.9</v>
      </c>
      <c r="W145" s="171">
        <v>1</v>
      </c>
      <c r="X145" s="171">
        <v>0</v>
      </c>
      <c r="Y145" s="171">
        <v>0</v>
      </c>
      <c r="Z145" s="171">
        <v>33.2</v>
      </c>
      <c r="AA145" s="171">
        <v>20</v>
      </c>
      <c r="AB145" s="171">
        <v>0</v>
      </c>
      <c r="AC145" s="171">
        <v>0</v>
      </c>
      <c r="AD145" s="171">
        <v>0</v>
      </c>
      <c r="AE145" s="171">
        <v>638</v>
      </c>
      <c r="AF145" s="174">
        <v>1185.9</v>
      </c>
      <c r="AG145" s="171">
        <v>1044.8</v>
      </c>
      <c r="AH145" s="171">
        <v>1185.9</v>
      </c>
      <c r="AI145" s="171">
        <v>637.9</v>
      </c>
      <c r="AJ145" s="172"/>
      <c r="AK145" s="171">
        <v>0.9048826292760359</v>
      </c>
      <c r="AL145" s="171">
        <v>201.21106155087327</v>
      </c>
      <c r="AM145" s="175">
        <v>0.42719529460382033</v>
      </c>
      <c r="AN145" s="171">
        <v>0.001679403798711339</v>
      </c>
      <c r="AO145" s="172"/>
      <c r="AP145" s="171">
        <v>0.8401820000000004</v>
      </c>
      <c r="AQ145" s="171">
        <v>248.04768789999986</v>
      </c>
      <c r="AR145" s="175">
        <v>0.3523950674806189</v>
      </c>
      <c r="AS145" s="171">
        <v>0.0028625892710288014</v>
      </c>
      <c r="AT145" s="171"/>
      <c r="AU145" s="173"/>
      <c r="AV145" s="239">
        <v>0</v>
      </c>
      <c r="AW145" s="239">
        <v>0.03837393009326687</v>
      </c>
      <c r="AX145" s="239">
        <v>0.004254883453442679</v>
      </c>
      <c r="AY145" s="239">
        <v>0</v>
      </c>
      <c r="AZ145" s="239">
        <v>0</v>
      </c>
      <c r="BA145" s="239">
        <v>0.04382050082972262</v>
      </c>
      <c r="BB145" s="239">
        <v>0.0026553032077875367</v>
      </c>
      <c r="BC145" s="239">
        <v>0</v>
      </c>
      <c r="BD145" s="173">
        <v>0</v>
      </c>
      <c r="BE145" s="171">
        <v>0.0891046175842197</v>
      </c>
      <c r="BF145" s="173"/>
      <c r="BG145" s="174">
        <v>0</v>
      </c>
      <c r="BH145" s="174">
        <v>0.07035220517098927</v>
      </c>
      <c r="BI145" s="174">
        <v>0.011346355875847145</v>
      </c>
      <c r="BJ145" s="242">
        <f t="shared" si="22"/>
        <v>0</v>
      </c>
      <c r="BK145" s="174">
        <v>0</v>
      </c>
      <c r="BL145" s="174">
        <v>0.04382050082972262</v>
      </c>
      <c r="BM145" s="174">
        <v>0.0070808085541000975</v>
      </c>
      <c r="BN145" s="174">
        <v>0</v>
      </c>
      <c r="BO145" s="173">
        <f t="shared" si="23"/>
        <v>0</v>
      </c>
      <c r="BP145" s="173">
        <f t="shared" si="24"/>
        <v>0.13259987043065913</v>
      </c>
      <c r="BQ145" s="240">
        <f t="shared" si="25"/>
        <v>0.10077590152730094</v>
      </c>
      <c r="BR145" s="241">
        <f t="shared" si="26"/>
        <v>57.4573376</v>
      </c>
      <c r="BS145" s="243">
        <f t="shared" si="27"/>
        <v>0.8656478389082987</v>
      </c>
      <c r="BT145" s="247" t="s">
        <v>28</v>
      </c>
    </row>
    <row r="146" spans="1:72" s="176" customFormat="1" ht="15">
      <c r="A146" s="171">
        <v>91026</v>
      </c>
      <c r="B146" s="171" t="s">
        <v>540</v>
      </c>
      <c r="C146" s="171" t="s">
        <v>541</v>
      </c>
      <c r="D146" s="51">
        <v>9</v>
      </c>
      <c r="E146" s="51">
        <v>0</v>
      </c>
      <c r="F146" s="171" t="s">
        <v>9</v>
      </c>
      <c r="G146" s="171"/>
      <c r="H146" s="172">
        <v>0.005959</v>
      </c>
      <c r="I146" s="172">
        <v>0.00356711375211776</v>
      </c>
      <c r="J146" s="173">
        <v>0.59860945664</v>
      </c>
      <c r="K146" s="171">
        <v>80</v>
      </c>
      <c r="L146" s="171">
        <v>0</v>
      </c>
      <c r="M146" s="171">
        <v>439.4</v>
      </c>
      <c r="N146" s="171">
        <v>1</v>
      </c>
      <c r="O146" s="171">
        <v>0.00356711375211776</v>
      </c>
      <c r="P146" s="171">
        <v>112</v>
      </c>
      <c r="Q146" s="171">
        <v>0.7</v>
      </c>
      <c r="R146" s="171">
        <v>0</v>
      </c>
      <c r="S146" s="171">
        <v>163.6</v>
      </c>
      <c r="T146" s="171">
        <v>0</v>
      </c>
      <c r="U146" s="171">
        <v>158.4</v>
      </c>
      <c r="V146" s="171">
        <v>305.3</v>
      </c>
      <c r="W146" s="171">
        <v>1</v>
      </c>
      <c r="X146" s="171">
        <v>0</v>
      </c>
      <c r="Y146" s="171">
        <v>0</v>
      </c>
      <c r="Z146" s="171">
        <v>103.5</v>
      </c>
      <c r="AA146" s="171">
        <v>8.5</v>
      </c>
      <c r="AB146" s="171">
        <v>0</v>
      </c>
      <c r="AC146" s="171">
        <v>0.7</v>
      </c>
      <c r="AD146" s="171">
        <v>0</v>
      </c>
      <c r="AE146" s="171">
        <v>715.9</v>
      </c>
      <c r="AF146" s="174">
        <v>1021.2</v>
      </c>
      <c r="AG146" s="171">
        <v>862.8</v>
      </c>
      <c r="AH146" s="171">
        <v>1021.2</v>
      </c>
      <c r="AI146" s="171">
        <v>715.7</v>
      </c>
      <c r="AJ146" s="172"/>
      <c r="AK146" s="171">
        <v>0.8710570534920112</v>
      </c>
      <c r="AL146" s="171">
        <v>168.81180789082694</v>
      </c>
      <c r="AM146" s="175">
        <v>0.35840778060947687</v>
      </c>
      <c r="AN146" s="171">
        <v>0.0036679409748434167</v>
      </c>
      <c r="AO146" s="172"/>
      <c r="AP146" s="171">
        <v>0.7798620000000003</v>
      </c>
      <c r="AQ146" s="171">
        <v>190.41323779999988</v>
      </c>
      <c r="AR146" s="175">
        <v>0.2705152640277206</v>
      </c>
      <c r="AS146" s="171">
        <v>0.006078410997659832</v>
      </c>
      <c r="AT146" s="171"/>
      <c r="AU146" s="173"/>
      <c r="AV146" s="239">
        <v>0</v>
      </c>
      <c r="AW146" s="239">
        <v>0.07147297409023277</v>
      </c>
      <c r="AX146" s="239">
        <v>0.01821796335481582</v>
      </c>
      <c r="AY146" s="239">
        <v>0.00011386227096759888</v>
      </c>
      <c r="AZ146" s="239">
        <v>0</v>
      </c>
      <c r="BA146" s="239">
        <v>0.04966021618058277</v>
      </c>
      <c r="BB146" s="239">
        <v>0.016835350064494978</v>
      </c>
      <c r="BC146" s="239">
        <v>0</v>
      </c>
      <c r="BD146" s="173">
        <v>0.00011386227096759888</v>
      </c>
      <c r="BE146" s="171">
        <v>0.15641422823206153</v>
      </c>
      <c r="BF146" s="173"/>
      <c r="BG146" s="174">
        <v>0</v>
      </c>
      <c r="BH146" s="174">
        <v>0.13103378583209344</v>
      </c>
      <c r="BI146" s="174">
        <v>0.048581235612842194</v>
      </c>
      <c r="BJ146" s="242">
        <f t="shared" si="22"/>
        <v>0.00011386227096759888</v>
      </c>
      <c r="BK146" s="174">
        <v>0</v>
      </c>
      <c r="BL146" s="174">
        <v>0.04966021618058277</v>
      </c>
      <c r="BM146" s="174">
        <v>0.04489426683865328</v>
      </c>
      <c r="BN146" s="174">
        <v>0</v>
      </c>
      <c r="BO146" s="173">
        <f t="shared" si="23"/>
        <v>0.00011386227096759888</v>
      </c>
      <c r="BP146" s="173">
        <f t="shared" si="24"/>
        <v>0.2743972290061069</v>
      </c>
      <c r="BQ146" s="240">
        <f t="shared" si="25"/>
        <v>0.20854189404464127</v>
      </c>
      <c r="BR146" s="241">
        <f t="shared" si="26"/>
        <v>58.46236160000001</v>
      </c>
      <c r="BS146" s="243">
        <f t="shared" si="27"/>
        <v>0.8705726149080194</v>
      </c>
      <c r="BT146" s="247" t="s">
        <v>28</v>
      </c>
    </row>
    <row r="147" spans="1:72" s="176" customFormat="1" ht="15">
      <c r="A147" s="171">
        <v>1047</v>
      </c>
      <c r="B147" s="171" t="s">
        <v>546</v>
      </c>
      <c r="C147" s="171" t="s">
        <v>529</v>
      </c>
      <c r="D147" s="51">
        <v>9</v>
      </c>
      <c r="E147" s="51">
        <v>0</v>
      </c>
      <c r="F147" s="171" t="s">
        <v>147</v>
      </c>
      <c r="G147" s="171"/>
      <c r="H147" s="172">
        <v>0.002108</v>
      </c>
      <c r="I147" s="172">
        <v>0.00063380342743432</v>
      </c>
      <c r="J147" s="173">
        <v>0.30066576254</v>
      </c>
      <c r="K147" s="171">
        <v>80</v>
      </c>
      <c r="L147" s="171">
        <v>0</v>
      </c>
      <c r="M147" s="171">
        <v>843.8</v>
      </c>
      <c r="N147" s="171">
        <v>1</v>
      </c>
      <c r="O147" s="171">
        <v>0.00063380342743432</v>
      </c>
      <c r="P147" s="171">
        <v>36</v>
      </c>
      <c r="Q147" s="171">
        <v>0</v>
      </c>
      <c r="R147" s="171">
        <v>0</v>
      </c>
      <c r="S147" s="171">
        <v>0</v>
      </c>
      <c r="T147" s="171">
        <v>0</v>
      </c>
      <c r="U147" s="171">
        <v>194.6</v>
      </c>
      <c r="V147" s="171">
        <v>0</v>
      </c>
      <c r="W147" s="171">
        <v>0</v>
      </c>
      <c r="X147" s="171">
        <v>0</v>
      </c>
      <c r="Y147" s="171">
        <v>0</v>
      </c>
      <c r="Z147" s="171">
        <v>29</v>
      </c>
      <c r="AA147" s="171">
        <v>7</v>
      </c>
      <c r="AB147" s="171">
        <v>0</v>
      </c>
      <c r="AC147" s="171">
        <v>0</v>
      </c>
      <c r="AD147" s="171">
        <v>0</v>
      </c>
      <c r="AE147" s="171">
        <v>879.8</v>
      </c>
      <c r="AF147" s="174">
        <v>879.8</v>
      </c>
      <c r="AG147" s="171">
        <v>685.2</v>
      </c>
      <c r="AH147" s="171">
        <v>879.8</v>
      </c>
      <c r="AI147" s="171">
        <v>879.8</v>
      </c>
      <c r="AJ147" s="172"/>
      <c r="AK147" s="171">
        <v>0.8366676351015395</v>
      </c>
      <c r="AL147" s="171">
        <v>142.47416645991393</v>
      </c>
      <c r="AM147" s="175">
        <v>0.30248979874741144</v>
      </c>
      <c r="AN147" s="171">
        <v>0.000677310168081262</v>
      </c>
      <c r="AO147" s="172"/>
      <c r="AP147" s="171">
        <v>0.7279220000000001</v>
      </c>
      <c r="AQ147" s="171">
        <v>150.60970319999996</v>
      </c>
      <c r="AR147" s="175">
        <v>0.21396739059223457</v>
      </c>
      <c r="AS147" s="171">
        <v>0.0021667146374748057</v>
      </c>
      <c r="AT147" s="171"/>
      <c r="AU147" s="173"/>
      <c r="AV147" s="239">
        <v>0</v>
      </c>
      <c r="AW147" s="239">
        <v>0.02438703194235001</v>
      </c>
      <c r="AX147" s="239">
        <v>0.0010404517064761796</v>
      </c>
      <c r="AY147" s="239">
        <v>0</v>
      </c>
      <c r="AZ147" s="239">
        <v>0</v>
      </c>
      <c r="BA147" s="239">
        <v>0</v>
      </c>
      <c r="BB147" s="239">
        <v>0.0008381416524391447</v>
      </c>
      <c r="BC147" s="239">
        <v>0</v>
      </c>
      <c r="BD147" s="173">
        <v>0</v>
      </c>
      <c r="BE147" s="171">
        <v>0.026265625301265336</v>
      </c>
      <c r="BF147" s="173"/>
      <c r="BG147" s="174">
        <v>0</v>
      </c>
      <c r="BH147" s="174">
        <v>0.04470955856097502</v>
      </c>
      <c r="BI147" s="174">
        <v>0.0027745378839364792</v>
      </c>
      <c r="BJ147" s="242">
        <f t="shared" si="22"/>
        <v>0</v>
      </c>
      <c r="BK147" s="174">
        <v>0</v>
      </c>
      <c r="BL147" s="174">
        <v>0</v>
      </c>
      <c r="BM147" s="174">
        <v>0.0022350444065043864</v>
      </c>
      <c r="BN147" s="174">
        <v>0</v>
      </c>
      <c r="BO147" s="173">
        <f t="shared" si="23"/>
        <v>0</v>
      </c>
      <c r="BP147" s="173">
        <f t="shared" si="24"/>
        <v>0.049719140851415884</v>
      </c>
      <c r="BQ147" s="240">
        <f t="shared" si="25"/>
        <v>0.037786547047076076</v>
      </c>
      <c r="BR147" s="241">
        <f t="shared" si="26"/>
        <v>59.6187168</v>
      </c>
      <c r="BS147" s="243">
        <f t="shared" si="27"/>
        <v>0.8714476472520584</v>
      </c>
      <c r="BT147" s="247" t="s">
        <v>28</v>
      </c>
    </row>
    <row r="148" spans="1:72" s="176" customFormat="1" ht="15">
      <c r="A148" s="171">
        <v>81018</v>
      </c>
      <c r="B148" s="171" t="s">
        <v>547</v>
      </c>
      <c r="C148" s="171" t="s">
        <v>532</v>
      </c>
      <c r="D148" s="51">
        <v>9</v>
      </c>
      <c r="E148" s="51">
        <v>0</v>
      </c>
      <c r="F148" s="171" t="s">
        <v>9</v>
      </c>
      <c r="G148" s="171"/>
      <c r="H148" s="172">
        <v>0.00293</v>
      </c>
      <c r="I148" s="172">
        <v>0.0017539257079552</v>
      </c>
      <c r="J148" s="173">
        <v>0.59860945664</v>
      </c>
      <c r="K148" s="171">
        <v>80</v>
      </c>
      <c r="L148" s="171">
        <v>0</v>
      </c>
      <c r="M148" s="171">
        <v>250.1</v>
      </c>
      <c r="N148" s="171">
        <v>1</v>
      </c>
      <c r="O148" s="171">
        <v>0.0017539257079552</v>
      </c>
      <c r="P148" s="171">
        <v>206.1</v>
      </c>
      <c r="Q148" s="171">
        <v>0</v>
      </c>
      <c r="R148" s="171">
        <v>0</v>
      </c>
      <c r="S148" s="171">
        <v>51.6</v>
      </c>
      <c r="T148" s="171">
        <v>0</v>
      </c>
      <c r="U148" s="171">
        <v>112.3</v>
      </c>
      <c r="V148" s="171">
        <v>243.9</v>
      </c>
      <c r="W148" s="171">
        <v>1</v>
      </c>
      <c r="X148" s="171">
        <v>0</v>
      </c>
      <c r="Y148" s="171">
        <v>0</v>
      </c>
      <c r="Z148" s="171">
        <v>177.4</v>
      </c>
      <c r="AA148" s="171">
        <v>28.7</v>
      </c>
      <c r="AB148" s="171">
        <v>0</v>
      </c>
      <c r="AC148" s="171">
        <v>0</v>
      </c>
      <c r="AD148" s="171">
        <v>7</v>
      </c>
      <c r="AE148" s="171">
        <v>507.9</v>
      </c>
      <c r="AF148" s="174">
        <v>751.8</v>
      </c>
      <c r="AG148" s="171">
        <v>639.5</v>
      </c>
      <c r="AH148" s="171">
        <v>751.8</v>
      </c>
      <c r="AI148" s="171">
        <v>507.8</v>
      </c>
      <c r="AJ148" s="172"/>
      <c r="AK148" s="171">
        <v>0.8234699919337383</v>
      </c>
      <c r="AL148" s="171">
        <v>133.69635320811224</v>
      </c>
      <c r="AM148" s="175">
        <v>0.28385344501428106</v>
      </c>
      <c r="AN148" s="171">
        <v>0.001893995153761394</v>
      </c>
      <c r="AO148" s="172"/>
      <c r="AP148" s="171">
        <v>0.7023280000000001</v>
      </c>
      <c r="AQ148" s="171">
        <v>133.61087979999996</v>
      </c>
      <c r="AR148" s="175">
        <v>0.18981759274550317</v>
      </c>
      <c r="AS148" s="171">
        <v>0.003002525652327304</v>
      </c>
      <c r="AT148" s="171"/>
      <c r="AU148" s="173"/>
      <c r="AV148" s="239">
        <v>0</v>
      </c>
      <c r="AW148" s="239">
        <v>0.020002750971917557</v>
      </c>
      <c r="AX148" s="239">
        <v>0.016483674431476244</v>
      </c>
      <c r="AY148" s="239">
        <v>0</v>
      </c>
      <c r="AZ148" s="239">
        <v>0</v>
      </c>
      <c r="BA148" s="239">
        <v>0.019506881095764463</v>
      </c>
      <c r="BB148" s="239">
        <v>0.014188276778961112</v>
      </c>
      <c r="BC148" s="239">
        <v>0</v>
      </c>
      <c r="BD148" s="173">
        <v>0</v>
      </c>
      <c r="BE148" s="171">
        <v>0.07018158327811938</v>
      </c>
      <c r="BF148" s="173"/>
      <c r="BG148" s="174">
        <v>0</v>
      </c>
      <c r="BH148" s="174">
        <v>0.036671710115182186</v>
      </c>
      <c r="BI148" s="174">
        <v>0.043956465150603315</v>
      </c>
      <c r="BJ148" s="242">
        <f t="shared" si="22"/>
        <v>0</v>
      </c>
      <c r="BK148" s="174">
        <v>0</v>
      </c>
      <c r="BL148" s="174">
        <v>0.019506881095764463</v>
      </c>
      <c r="BM148" s="174">
        <v>0.0378354047438963</v>
      </c>
      <c r="BN148" s="174">
        <v>0</v>
      </c>
      <c r="BO148" s="173">
        <f t="shared" si="23"/>
        <v>0</v>
      </c>
      <c r="BP148" s="173">
        <f t="shared" si="24"/>
        <v>0.13797046110544625</v>
      </c>
      <c r="BQ148" s="240">
        <f t="shared" si="25"/>
        <v>0.10485755044013916</v>
      </c>
      <c r="BR148" s="241">
        <f t="shared" si="26"/>
        <v>59.784487999999996</v>
      </c>
      <c r="BS148" s="243">
        <f t="shared" si="27"/>
        <v>0.8738691263054535</v>
      </c>
      <c r="BT148" s="247" t="s">
        <v>28</v>
      </c>
    </row>
    <row r="149" spans="1:72" s="176" customFormat="1" ht="15">
      <c r="A149" s="171">
        <v>91038</v>
      </c>
      <c r="B149" s="171" t="s">
        <v>540</v>
      </c>
      <c r="C149" s="171" t="s">
        <v>541</v>
      </c>
      <c r="D149" s="51">
        <v>9</v>
      </c>
      <c r="E149" s="51">
        <v>0</v>
      </c>
      <c r="F149" s="171" t="s">
        <v>9</v>
      </c>
      <c r="G149" s="171"/>
      <c r="H149" s="172">
        <v>0.001466</v>
      </c>
      <c r="I149" s="172">
        <v>0.0008775614634342401</v>
      </c>
      <c r="J149" s="173">
        <v>0.5986094566400001</v>
      </c>
      <c r="K149" s="171">
        <v>80</v>
      </c>
      <c r="L149" s="171">
        <v>59.5</v>
      </c>
      <c r="M149" s="171">
        <v>306.3</v>
      </c>
      <c r="N149" s="171">
        <v>1</v>
      </c>
      <c r="O149" s="171">
        <v>0.0008775614634342401</v>
      </c>
      <c r="P149" s="171">
        <v>204.9</v>
      </c>
      <c r="Q149" s="171">
        <v>16.2</v>
      </c>
      <c r="R149" s="171">
        <v>0</v>
      </c>
      <c r="S149" s="171">
        <v>30.3</v>
      </c>
      <c r="T149" s="171">
        <v>0</v>
      </c>
      <c r="U149" s="171">
        <v>70.6</v>
      </c>
      <c r="V149" s="171">
        <v>9.4</v>
      </c>
      <c r="W149" s="171">
        <v>1</v>
      </c>
      <c r="X149" s="171">
        <v>28.4</v>
      </c>
      <c r="Y149" s="171">
        <v>0</v>
      </c>
      <c r="Z149" s="171">
        <v>195</v>
      </c>
      <c r="AA149" s="171">
        <v>9.8</v>
      </c>
      <c r="AB149" s="171">
        <v>0</v>
      </c>
      <c r="AC149" s="171">
        <v>16.2</v>
      </c>
      <c r="AD149" s="171">
        <v>2.7</v>
      </c>
      <c r="AE149" s="171">
        <v>617.4</v>
      </c>
      <c r="AF149" s="174">
        <v>567.4</v>
      </c>
      <c r="AG149" s="171">
        <v>556.3</v>
      </c>
      <c r="AH149" s="171">
        <v>626.9</v>
      </c>
      <c r="AI149" s="171">
        <v>557.7</v>
      </c>
      <c r="AJ149" s="172"/>
      <c r="AK149" s="171">
        <v>0.805855522355738</v>
      </c>
      <c r="AL149" s="171">
        <v>123.04743148917959</v>
      </c>
      <c r="AM149" s="175">
        <v>0.2612445028623494</v>
      </c>
      <c r="AN149" s="171">
        <v>0.0009559987479193903</v>
      </c>
      <c r="AO149" s="172"/>
      <c r="AP149" s="171">
        <v>0.6669599999999999</v>
      </c>
      <c r="AQ149" s="171">
        <v>112.09226549999998</v>
      </c>
      <c r="AR149" s="175">
        <v>0.15924664244745</v>
      </c>
      <c r="AS149" s="171">
        <v>0.0014881649321501164</v>
      </c>
      <c r="AT149" s="171"/>
      <c r="AU149" s="173"/>
      <c r="AV149" s="239">
        <v>0.0023809997625897803</v>
      </c>
      <c r="AW149" s="239">
        <v>0.012257146676995793</v>
      </c>
      <c r="AX149" s="239">
        <v>0.008199442879910016</v>
      </c>
      <c r="AY149" s="239">
        <v>0.0006482722042681419</v>
      </c>
      <c r="AZ149" s="239">
        <v>0</v>
      </c>
      <c r="BA149" s="239">
        <v>0.0003761579456864527</v>
      </c>
      <c r="BB149" s="239">
        <v>0.007803276532857262</v>
      </c>
      <c r="BC149" s="239">
        <v>0</v>
      </c>
      <c r="BD149" s="173">
        <v>0.0006482722042681419</v>
      </c>
      <c r="BE149" s="171">
        <v>0.032313568206575584</v>
      </c>
      <c r="BF149" s="173"/>
      <c r="BG149" s="174">
        <v>0.0023809997625897803</v>
      </c>
      <c r="BH149" s="174">
        <v>0.02247143557449229</v>
      </c>
      <c r="BI149" s="174">
        <v>0.021865181013093378</v>
      </c>
      <c r="BJ149" s="242">
        <f t="shared" si="22"/>
        <v>0.0006482722042681419</v>
      </c>
      <c r="BK149" s="174">
        <v>0</v>
      </c>
      <c r="BL149" s="174">
        <v>0.0003761579456864527</v>
      </c>
      <c r="BM149" s="174">
        <v>0.0208087374209527</v>
      </c>
      <c r="BN149" s="174">
        <v>0</v>
      </c>
      <c r="BO149" s="173">
        <f t="shared" si="23"/>
        <v>0.0006482722042681419</v>
      </c>
      <c r="BP149" s="173">
        <f t="shared" si="24"/>
        <v>0.06919905612535088</v>
      </c>
      <c r="BQ149" s="240">
        <f t="shared" si="25"/>
        <v>0.05259128265526667</v>
      </c>
      <c r="BR149" s="241">
        <f t="shared" si="26"/>
        <v>59.928888</v>
      </c>
      <c r="BS149" s="243">
        <f t="shared" si="27"/>
        <v>0.8750806922755141</v>
      </c>
      <c r="BT149" s="247" t="s">
        <v>28</v>
      </c>
    </row>
    <row r="150" spans="1:72" s="176" customFormat="1" ht="15">
      <c r="A150" s="171">
        <v>81017</v>
      </c>
      <c r="B150" s="171" t="s">
        <v>547</v>
      </c>
      <c r="C150" s="171" t="s">
        <v>532</v>
      </c>
      <c r="D150" s="51">
        <v>9</v>
      </c>
      <c r="E150" s="51">
        <v>0</v>
      </c>
      <c r="F150" s="171" t="s">
        <v>9</v>
      </c>
      <c r="G150" s="171"/>
      <c r="H150" s="172">
        <v>0.006897</v>
      </c>
      <c r="I150" s="172">
        <v>0.0020736917642383804</v>
      </c>
      <c r="J150" s="173">
        <v>0.30066576254000005</v>
      </c>
      <c r="K150" s="171">
        <v>80</v>
      </c>
      <c r="L150" s="171">
        <v>0</v>
      </c>
      <c r="M150" s="171">
        <v>612.4</v>
      </c>
      <c r="N150" s="171">
        <v>1</v>
      </c>
      <c r="O150" s="171">
        <v>0.0020736917642383804</v>
      </c>
      <c r="P150" s="171">
        <v>133.4</v>
      </c>
      <c r="Q150" s="171">
        <v>1.8</v>
      </c>
      <c r="R150" s="171">
        <v>0</v>
      </c>
      <c r="S150" s="171">
        <v>64.5</v>
      </c>
      <c r="T150" s="171">
        <v>0.3</v>
      </c>
      <c r="U150" s="171">
        <v>179.8</v>
      </c>
      <c r="V150" s="171">
        <v>0</v>
      </c>
      <c r="W150" s="171">
        <v>0</v>
      </c>
      <c r="X150" s="171">
        <v>0</v>
      </c>
      <c r="Y150" s="171">
        <v>0</v>
      </c>
      <c r="Z150" s="171">
        <v>104.3</v>
      </c>
      <c r="AA150" s="171">
        <v>29.1</v>
      </c>
      <c r="AB150" s="171">
        <v>0</v>
      </c>
      <c r="AC150" s="171">
        <v>0</v>
      </c>
      <c r="AD150" s="171">
        <v>64.5</v>
      </c>
      <c r="AE150" s="171">
        <v>812.6</v>
      </c>
      <c r="AF150" s="174">
        <v>812.6</v>
      </c>
      <c r="AG150" s="171">
        <v>632.8</v>
      </c>
      <c r="AH150" s="171">
        <v>812.6</v>
      </c>
      <c r="AI150" s="171">
        <v>812.4</v>
      </c>
      <c r="AJ150" s="172"/>
      <c r="AK150" s="171">
        <v>0.820454197491186</v>
      </c>
      <c r="AL150" s="171">
        <v>131.76825740959387</v>
      </c>
      <c r="AM150" s="175">
        <v>0.27975986563388405</v>
      </c>
      <c r="AN150" s="171">
        <v>0.0022439439290723394</v>
      </c>
      <c r="AO150" s="172"/>
      <c r="AP150" s="171">
        <v>0.6972900000000001</v>
      </c>
      <c r="AQ150" s="171">
        <v>130.38992199999996</v>
      </c>
      <c r="AR150" s="175">
        <v>0.18524165958163177</v>
      </c>
      <c r="AS150" s="171">
        <v>0.007058390517693909</v>
      </c>
      <c r="AT150" s="171"/>
      <c r="AU150" s="173"/>
      <c r="AV150" s="239">
        <v>0</v>
      </c>
      <c r="AW150" s="239">
        <v>0.057908754940733026</v>
      </c>
      <c r="AX150" s="239">
        <v>0.012614349949532639</v>
      </c>
      <c r="AY150" s="239">
        <v>0.00017020862000868627</v>
      </c>
      <c r="AZ150" s="239">
        <v>0</v>
      </c>
      <c r="BA150" s="239">
        <v>0</v>
      </c>
      <c r="BB150" s="239">
        <v>0.009862643926058874</v>
      </c>
      <c r="BC150" s="239">
        <v>0</v>
      </c>
      <c r="BD150" s="173">
        <v>0</v>
      </c>
      <c r="BE150" s="171">
        <v>0.08055595743633323</v>
      </c>
      <c r="BF150" s="173"/>
      <c r="BG150" s="174">
        <v>0</v>
      </c>
      <c r="BH150" s="174">
        <v>0.10616605072467722</v>
      </c>
      <c r="BI150" s="174">
        <v>0.033638266532087034</v>
      </c>
      <c r="BJ150" s="242">
        <f t="shared" si="22"/>
        <v>0.00017020862000868627</v>
      </c>
      <c r="BK150" s="174">
        <v>0</v>
      </c>
      <c r="BL150" s="174">
        <v>0</v>
      </c>
      <c r="BM150" s="174">
        <v>0.02630038380282367</v>
      </c>
      <c r="BN150" s="174">
        <v>0</v>
      </c>
      <c r="BO150" s="173">
        <f t="shared" si="23"/>
        <v>0</v>
      </c>
      <c r="BP150" s="173">
        <f t="shared" si="24"/>
        <v>0.16627490967959663</v>
      </c>
      <c r="BQ150" s="240">
        <f t="shared" si="25"/>
        <v>0.12636893135649344</v>
      </c>
      <c r="BR150" s="241">
        <f t="shared" si="26"/>
        <v>60.939110400000004</v>
      </c>
      <c r="BS150" s="243">
        <f t="shared" si="27"/>
        <v>0.8779436420273342</v>
      </c>
      <c r="BT150" s="247" t="s">
        <v>28</v>
      </c>
    </row>
    <row r="151" spans="1:72" s="176" customFormat="1" ht="15">
      <c r="A151" s="171">
        <v>82021</v>
      </c>
      <c r="B151" s="171" t="s">
        <v>533</v>
      </c>
      <c r="C151" s="171" t="s">
        <v>532</v>
      </c>
      <c r="D151" s="51">
        <v>9</v>
      </c>
      <c r="E151" s="51">
        <v>0</v>
      </c>
      <c r="F151" s="171" t="s">
        <v>147</v>
      </c>
      <c r="G151" s="171"/>
      <c r="H151" s="172">
        <v>0.006193</v>
      </c>
      <c r="I151" s="172">
        <v>0.00370718836497152</v>
      </c>
      <c r="J151" s="173">
        <v>0.5986094566400001</v>
      </c>
      <c r="K151" s="171">
        <v>80</v>
      </c>
      <c r="L151" s="171">
        <v>0</v>
      </c>
      <c r="M151" s="171">
        <v>397.9</v>
      </c>
      <c r="N151" s="171">
        <v>1</v>
      </c>
      <c r="O151" s="171">
        <v>0.00370718836497152</v>
      </c>
      <c r="P151" s="171">
        <v>89.9</v>
      </c>
      <c r="Q151" s="171">
        <v>0.3</v>
      </c>
      <c r="R151" s="171">
        <v>0</v>
      </c>
      <c r="S151" s="171">
        <v>71</v>
      </c>
      <c r="T151" s="171">
        <v>0</v>
      </c>
      <c r="U151" s="171">
        <v>123.7</v>
      </c>
      <c r="V151" s="171">
        <v>576.3</v>
      </c>
      <c r="W151" s="171">
        <v>1</v>
      </c>
      <c r="X151" s="171">
        <v>0</v>
      </c>
      <c r="Y151" s="171">
        <v>0</v>
      </c>
      <c r="Z151" s="171">
        <v>82.8</v>
      </c>
      <c r="AA151" s="171">
        <v>7.1</v>
      </c>
      <c r="AB151" s="171">
        <v>0</v>
      </c>
      <c r="AC151" s="171">
        <v>0</v>
      </c>
      <c r="AD151" s="171">
        <v>0</v>
      </c>
      <c r="AE151" s="171">
        <v>559.2</v>
      </c>
      <c r="AF151" s="174">
        <v>1135.6</v>
      </c>
      <c r="AG151" s="171">
        <v>1011.9</v>
      </c>
      <c r="AH151" s="171">
        <v>1135.6</v>
      </c>
      <c r="AI151" s="171">
        <v>559.1</v>
      </c>
      <c r="AJ151" s="172"/>
      <c r="AK151" s="171">
        <v>0.8981051730079579</v>
      </c>
      <c r="AL151" s="171">
        <v>194.28083087101408</v>
      </c>
      <c r="AM151" s="175">
        <v>0.4124815809832282</v>
      </c>
      <c r="AN151" s="171">
        <v>0.003616378803580679</v>
      </c>
      <c r="AO151" s="172"/>
      <c r="AP151" s="171">
        <v>0.8288600000000004</v>
      </c>
      <c r="AQ151" s="171">
        <v>236.47047239999986</v>
      </c>
      <c r="AR151" s="175">
        <v>0.3359476106552809</v>
      </c>
      <c r="AS151" s="171">
        <v>0.006121995495965143</v>
      </c>
      <c r="AT151" s="171"/>
      <c r="AU151" s="173"/>
      <c r="AV151" s="239">
        <v>0</v>
      </c>
      <c r="AW151" s="239">
        <v>0.06726411541925084</v>
      </c>
      <c r="AX151" s="239">
        <v>0.015197396270898849</v>
      </c>
      <c r="AY151" s="239">
        <v>5.071433683281039E-05</v>
      </c>
      <c r="AZ151" s="239">
        <v>0</v>
      </c>
      <c r="BA151" s="239">
        <v>0.09742224105582875</v>
      </c>
      <c r="BB151" s="239">
        <v>0.013997156965855668</v>
      </c>
      <c r="BC151" s="239">
        <v>0</v>
      </c>
      <c r="BD151" s="173">
        <v>0</v>
      </c>
      <c r="BE151" s="171">
        <v>0.1939316240486669</v>
      </c>
      <c r="BF151" s="173"/>
      <c r="BG151" s="174">
        <v>0</v>
      </c>
      <c r="BH151" s="174">
        <v>0.12331754493529322</v>
      </c>
      <c r="BI151" s="174">
        <v>0.04052639005573027</v>
      </c>
      <c r="BJ151" s="242">
        <f t="shared" si="22"/>
        <v>5.071433683281039E-05</v>
      </c>
      <c r="BK151" s="174">
        <v>0</v>
      </c>
      <c r="BL151" s="174">
        <v>0.09742224105582875</v>
      </c>
      <c r="BM151" s="174">
        <v>0.03732575190894845</v>
      </c>
      <c r="BN151" s="174">
        <v>0</v>
      </c>
      <c r="BO151" s="173">
        <f t="shared" si="23"/>
        <v>0</v>
      </c>
      <c r="BP151" s="173">
        <f t="shared" si="24"/>
        <v>0.2986426422926335</v>
      </c>
      <c r="BQ151" s="240">
        <f t="shared" si="25"/>
        <v>0.22696840814240146</v>
      </c>
      <c r="BR151" s="241">
        <f t="shared" si="26"/>
        <v>61.223867199999994</v>
      </c>
      <c r="BS151" s="243">
        <f t="shared" si="27"/>
        <v>0.8830618057739814</v>
      </c>
      <c r="BT151" s="247" t="s">
        <v>28</v>
      </c>
    </row>
    <row r="152" spans="1:72" s="176" customFormat="1" ht="15">
      <c r="A152" s="171">
        <v>83024</v>
      </c>
      <c r="B152" s="171" t="s">
        <v>428</v>
      </c>
      <c r="C152" s="171" t="s">
        <v>532</v>
      </c>
      <c r="D152" s="51">
        <v>9</v>
      </c>
      <c r="E152" s="51">
        <v>0</v>
      </c>
      <c r="F152" s="171" t="s">
        <v>147</v>
      </c>
      <c r="G152" s="171"/>
      <c r="H152" s="172">
        <v>0.002433</v>
      </c>
      <c r="I152" s="172">
        <v>0.00145641680800512</v>
      </c>
      <c r="J152" s="173">
        <v>0.59860945664</v>
      </c>
      <c r="K152" s="171">
        <v>80</v>
      </c>
      <c r="L152" s="171">
        <v>0</v>
      </c>
      <c r="M152" s="171">
        <v>613.2</v>
      </c>
      <c r="N152" s="171">
        <v>1</v>
      </c>
      <c r="O152" s="171">
        <v>0.00145641680800512</v>
      </c>
      <c r="P152" s="171">
        <v>50.7</v>
      </c>
      <c r="Q152" s="171">
        <v>14.6</v>
      </c>
      <c r="R152" s="171">
        <v>0</v>
      </c>
      <c r="S152" s="171">
        <v>23</v>
      </c>
      <c r="T152" s="171">
        <v>0</v>
      </c>
      <c r="U152" s="171">
        <v>155.2</v>
      </c>
      <c r="V152" s="171">
        <v>380.6</v>
      </c>
      <c r="W152" s="171">
        <v>1</v>
      </c>
      <c r="X152" s="171">
        <v>0</v>
      </c>
      <c r="Y152" s="171">
        <v>0</v>
      </c>
      <c r="Z152" s="171">
        <v>38.6</v>
      </c>
      <c r="AA152" s="171">
        <v>12.1</v>
      </c>
      <c r="AB152" s="171">
        <v>0</v>
      </c>
      <c r="AC152" s="171">
        <v>14.6</v>
      </c>
      <c r="AD152" s="171">
        <v>7.5</v>
      </c>
      <c r="AE152" s="171">
        <v>701.6</v>
      </c>
      <c r="AF152" s="174">
        <v>1082.3</v>
      </c>
      <c r="AG152" s="171">
        <v>927.1</v>
      </c>
      <c r="AH152" s="171">
        <v>1082.3</v>
      </c>
      <c r="AI152" s="171">
        <v>701.5</v>
      </c>
      <c r="AJ152" s="172"/>
      <c r="AK152" s="171">
        <v>0.8840558330782661</v>
      </c>
      <c r="AL152" s="171">
        <v>180.35158493818517</v>
      </c>
      <c r="AM152" s="175">
        <v>0.38290811581675466</v>
      </c>
      <c r="AN152" s="171">
        <v>0.0014618139220349928</v>
      </c>
      <c r="AO152" s="172"/>
      <c r="AP152" s="171">
        <v>0.8037570000000004</v>
      </c>
      <c r="AQ152" s="171">
        <v>211.62653559999987</v>
      </c>
      <c r="AR152" s="175">
        <v>0.3006524589074857</v>
      </c>
      <c r="AS152" s="171">
        <v>0.002449983811241966</v>
      </c>
      <c r="AT152" s="171"/>
      <c r="AU152" s="173"/>
      <c r="AV152" s="239">
        <v>0</v>
      </c>
      <c r="AW152" s="239">
        <v>0.04072421027209452</v>
      </c>
      <c r="AX152" s="239">
        <v>0.0033671191467631967</v>
      </c>
      <c r="AY152" s="239">
        <v>0.0009696240540974884</v>
      </c>
      <c r="AZ152" s="239">
        <v>0</v>
      </c>
      <c r="BA152" s="239">
        <v>0.025276638012979736</v>
      </c>
      <c r="BB152" s="239">
        <v>0.0025635266087782917</v>
      </c>
      <c r="BC152" s="239">
        <v>0</v>
      </c>
      <c r="BD152" s="173">
        <v>0.0009696240540974884</v>
      </c>
      <c r="BE152" s="171">
        <v>0.07387074214881072</v>
      </c>
      <c r="BF152" s="173"/>
      <c r="BG152" s="174">
        <v>0</v>
      </c>
      <c r="BH152" s="174">
        <v>0.07466105216550663</v>
      </c>
      <c r="BI152" s="174">
        <v>0.008978984391368525</v>
      </c>
      <c r="BJ152" s="242">
        <f t="shared" si="22"/>
        <v>0.0009696240540974884</v>
      </c>
      <c r="BK152" s="174">
        <v>0</v>
      </c>
      <c r="BL152" s="174">
        <v>0.025276638012979736</v>
      </c>
      <c r="BM152" s="174">
        <v>0.006836070956742112</v>
      </c>
      <c r="BN152" s="174">
        <v>0</v>
      </c>
      <c r="BO152" s="173">
        <f t="shared" si="23"/>
        <v>0.0009696240540974884</v>
      </c>
      <c r="BP152" s="173">
        <f t="shared" si="24"/>
        <v>0.11769199363479199</v>
      </c>
      <c r="BQ152" s="240">
        <f t="shared" si="25"/>
        <v>0.08944591516244191</v>
      </c>
      <c r="BR152" s="241">
        <f t="shared" si="26"/>
        <v>61.415052800000005</v>
      </c>
      <c r="BS152" s="243">
        <f t="shared" si="27"/>
        <v>0.8850725424759986</v>
      </c>
      <c r="BT152" s="247" t="s">
        <v>28</v>
      </c>
    </row>
    <row r="153" spans="1:72" s="176" customFormat="1" ht="15">
      <c r="A153" s="171">
        <v>72017</v>
      </c>
      <c r="B153" s="171" t="s">
        <v>531</v>
      </c>
      <c r="C153" s="171" t="s">
        <v>530</v>
      </c>
      <c r="D153" s="51">
        <v>9</v>
      </c>
      <c r="E153" s="51">
        <v>0</v>
      </c>
      <c r="F153" s="171" t="s">
        <v>147</v>
      </c>
      <c r="G153" s="171"/>
      <c r="H153" s="172">
        <v>0.008568</v>
      </c>
      <c r="I153" s="172">
        <v>0.00512888582449152</v>
      </c>
      <c r="J153" s="173">
        <v>0.5986094566400001</v>
      </c>
      <c r="K153" s="171">
        <v>80</v>
      </c>
      <c r="L153" s="171">
        <v>0</v>
      </c>
      <c r="M153" s="171">
        <v>239.8</v>
      </c>
      <c r="N153" s="171">
        <v>1</v>
      </c>
      <c r="O153" s="171">
        <v>0.00512888582449152</v>
      </c>
      <c r="P153" s="171">
        <v>117.1</v>
      </c>
      <c r="Q153" s="171">
        <v>42.3</v>
      </c>
      <c r="R153" s="171">
        <v>0</v>
      </c>
      <c r="S153" s="171">
        <v>26.2</v>
      </c>
      <c r="T153" s="171">
        <v>9.2</v>
      </c>
      <c r="U153" s="171">
        <v>11.8</v>
      </c>
      <c r="V153" s="171">
        <v>714.3</v>
      </c>
      <c r="W153" s="171">
        <v>1</v>
      </c>
      <c r="X153" s="171">
        <v>0</v>
      </c>
      <c r="Y153" s="171">
        <v>0</v>
      </c>
      <c r="Z153" s="171">
        <v>90</v>
      </c>
      <c r="AA153" s="171">
        <v>27.1</v>
      </c>
      <c r="AB153" s="171">
        <v>0</v>
      </c>
      <c r="AC153" s="171">
        <v>42.3</v>
      </c>
      <c r="AD153" s="171">
        <v>1.7</v>
      </c>
      <c r="AE153" s="171">
        <v>435.3</v>
      </c>
      <c r="AF153" s="174">
        <v>1149.7</v>
      </c>
      <c r="AG153" s="171">
        <v>1137.8</v>
      </c>
      <c r="AH153" s="171">
        <v>1149.7</v>
      </c>
      <c r="AI153" s="171">
        <v>434.6</v>
      </c>
      <c r="AJ153" s="172"/>
      <c r="AK153" s="171">
        <v>0.9171516856374345</v>
      </c>
      <c r="AL153" s="171">
        <v>214.82517858729722</v>
      </c>
      <c r="AM153" s="175">
        <v>0.45609970320501225</v>
      </c>
      <c r="AN153" s="171">
        <v>0.004766606247498101</v>
      </c>
      <c r="AO153" s="172"/>
      <c r="AP153" s="171">
        <v>0.8611000000000003</v>
      </c>
      <c r="AQ153" s="171">
        <v>271.2618345999999</v>
      </c>
      <c r="AR153" s="175">
        <v>0.38537481771376547</v>
      </c>
      <c r="AS153" s="171">
        <v>0.008197280236006169</v>
      </c>
      <c r="AT153" s="171"/>
      <c r="AU153" s="173"/>
      <c r="AV153" s="239">
        <v>0</v>
      </c>
      <c r="AW153" s="239">
        <v>0.056083751024515835</v>
      </c>
      <c r="AX153" s="239">
        <v>0.027387019370186835</v>
      </c>
      <c r="AY153" s="239">
        <v>0.009893005289145202</v>
      </c>
      <c r="AZ153" s="239">
        <v>0</v>
      </c>
      <c r="BA153" s="239">
        <v>0.16705847938620375</v>
      </c>
      <c r="BB153" s="239">
        <v>0.0210489474237132</v>
      </c>
      <c r="BC153" s="239">
        <v>0</v>
      </c>
      <c r="BD153" s="173">
        <v>0.009893005289145202</v>
      </c>
      <c r="BE153" s="171">
        <v>0.29136420778291006</v>
      </c>
      <c r="BF153" s="173"/>
      <c r="BG153" s="174">
        <v>0</v>
      </c>
      <c r="BH153" s="174">
        <v>0.10282021021161236</v>
      </c>
      <c r="BI153" s="174">
        <v>0.07303205165383156</v>
      </c>
      <c r="BJ153" s="242">
        <f t="shared" si="22"/>
        <v>0.009893005289145202</v>
      </c>
      <c r="BK153" s="174">
        <v>0</v>
      </c>
      <c r="BL153" s="174">
        <v>0.16705847938620375</v>
      </c>
      <c r="BM153" s="174">
        <v>0.0561305264632352</v>
      </c>
      <c r="BN153" s="174">
        <v>0</v>
      </c>
      <c r="BO153" s="173">
        <f t="shared" si="23"/>
        <v>0.009893005289145202</v>
      </c>
      <c r="BP153" s="173">
        <f t="shared" si="24"/>
        <v>0.41882727829317323</v>
      </c>
      <c r="BQ153" s="240">
        <f t="shared" si="25"/>
        <v>0.31830873150281164</v>
      </c>
      <c r="BR153" s="241">
        <f t="shared" si="26"/>
        <v>62.06196479999999</v>
      </c>
      <c r="BS153" s="243">
        <f t="shared" si="27"/>
        <v>0.892153509209613</v>
      </c>
      <c r="BT153" s="247" t="s">
        <v>28</v>
      </c>
    </row>
    <row r="154" spans="1:72" s="176" customFormat="1" ht="15">
      <c r="A154" s="171">
        <v>71027</v>
      </c>
      <c r="B154" s="171" t="s">
        <v>294</v>
      </c>
      <c r="C154" s="171" t="s">
        <v>530</v>
      </c>
      <c r="D154" s="51">
        <v>9</v>
      </c>
      <c r="E154" s="51">
        <v>0</v>
      </c>
      <c r="F154" s="171" t="s">
        <v>9</v>
      </c>
      <c r="G154" s="171"/>
      <c r="H154" s="172">
        <v>0.007628</v>
      </c>
      <c r="I154" s="172">
        <v>0.00456619293524992</v>
      </c>
      <c r="J154" s="173">
        <v>0.59860945664</v>
      </c>
      <c r="K154" s="171">
        <v>80</v>
      </c>
      <c r="L154" s="171">
        <v>2.5</v>
      </c>
      <c r="M154" s="171">
        <v>198.6</v>
      </c>
      <c r="N154" s="171">
        <v>1</v>
      </c>
      <c r="O154" s="171">
        <v>0.00456619293524992</v>
      </c>
      <c r="P154" s="171">
        <v>93</v>
      </c>
      <c r="Q154" s="171">
        <v>147.1</v>
      </c>
      <c r="R154" s="171">
        <v>0</v>
      </c>
      <c r="S154" s="171">
        <v>31.5</v>
      </c>
      <c r="T154" s="171">
        <v>15</v>
      </c>
      <c r="U154" s="171">
        <v>342.1</v>
      </c>
      <c r="V154" s="171">
        <v>670.5</v>
      </c>
      <c r="W154" s="171">
        <v>1</v>
      </c>
      <c r="X154" s="171">
        <v>0.2</v>
      </c>
      <c r="Y154" s="171">
        <v>0</v>
      </c>
      <c r="Z154" s="171">
        <v>80.7</v>
      </c>
      <c r="AA154" s="171">
        <v>12.2</v>
      </c>
      <c r="AB154" s="171">
        <v>0</v>
      </c>
      <c r="AC154" s="171">
        <v>147.1</v>
      </c>
      <c r="AD154" s="171">
        <v>3.6</v>
      </c>
      <c r="AE154" s="171">
        <v>488.2</v>
      </c>
      <c r="AF154" s="174">
        <v>1156.2</v>
      </c>
      <c r="AG154" s="171">
        <v>816.5</v>
      </c>
      <c r="AH154" s="171">
        <v>1158.7</v>
      </c>
      <c r="AI154" s="171">
        <v>485.2</v>
      </c>
      <c r="AJ154" s="172"/>
      <c r="AK154" s="171">
        <v>0.8674899397398935</v>
      </c>
      <c r="AL154" s="171">
        <v>165.73410214549975</v>
      </c>
      <c r="AM154" s="175">
        <v>0.35187344098398615</v>
      </c>
      <c r="AN154" s="171">
        <v>0.004724102967842695</v>
      </c>
      <c r="AO154" s="172"/>
      <c r="AP154" s="171">
        <v>0.7739030000000002</v>
      </c>
      <c r="AQ154" s="171">
        <v>185.2718125999999</v>
      </c>
      <c r="AR154" s="175">
        <v>0.26321097147156103</v>
      </c>
      <c r="AS154" s="171">
        <v>0.0078004262955141575</v>
      </c>
      <c r="AT154" s="171"/>
      <c r="AU154" s="173"/>
      <c r="AV154" s="239">
        <v>0.0005205459946184908</v>
      </c>
      <c r="AW154" s="239">
        <v>0.04135217381249291</v>
      </c>
      <c r="AX154" s="239">
        <v>0.01936431099980786</v>
      </c>
      <c r="AY154" s="239">
        <v>0.030628926323352</v>
      </c>
      <c r="AZ154" s="239">
        <v>0</v>
      </c>
      <c r="BA154" s="239">
        <v>0.13961043575667925</v>
      </c>
      <c r="BB154" s="239">
        <v>0.016803224706284887</v>
      </c>
      <c r="BC154" s="239">
        <v>0</v>
      </c>
      <c r="BD154" s="173">
        <v>0.030628926323352</v>
      </c>
      <c r="BE154" s="171">
        <v>0.2789085439165874</v>
      </c>
      <c r="BF154" s="173"/>
      <c r="BG154" s="174">
        <v>0.0005205459946184908</v>
      </c>
      <c r="BH154" s="174">
        <v>0.07581231865623701</v>
      </c>
      <c r="BI154" s="174">
        <v>0.0516381626661543</v>
      </c>
      <c r="BJ154" s="242">
        <f t="shared" si="22"/>
        <v>0.030628926323352</v>
      </c>
      <c r="BK154" s="174">
        <v>0</v>
      </c>
      <c r="BL154" s="174">
        <v>0.13961043575667925</v>
      </c>
      <c r="BM154" s="174">
        <v>0.0448085992167597</v>
      </c>
      <c r="BN154" s="174">
        <v>0</v>
      </c>
      <c r="BO154" s="173">
        <f t="shared" si="23"/>
        <v>0.030628926323352</v>
      </c>
      <c r="BP154" s="173">
        <f t="shared" si="24"/>
        <v>0.37364791493715277</v>
      </c>
      <c r="BQ154" s="240">
        <f t="shared" si="25"/>
        <v>0.2839724153522361</v>
      </c>
      <c r="BR154" s="241">
        <f t="shared" si="26"/>
        <v>62.190192</v>
      </c>
      <c r="BS154" s="243">
        <f t="shared" si="27"/>
        <v>0.8984576191820698</v>
      </c>
      <c r="BT154" s="247" t="s">
        <v>28</v>
      </c>
    </row>
    <row r="155" spans="1:72" s="176" customFormat="1" ht="15">
      <c r="A155" s="171">
        <v>1051</v>
      </c>
      <c r="B155" s="171" t="s">
        <v>546</v>
      </c>
      <c r="C155" s="171" t="s">
        <v>529</v>
      </c>
      <c r="D155" s="51">
        <v>9</v>
      </c>
      <c r="E155" s="51">
        <v>0</v>
      </c>
      <c r="F155" s="171" t="s">
        <v>9</v>
      </c>
      <c r="G155" s="171"/>
      <c r="H155" s="172">
        <v>0.002108</v>
      </c>
      <c r="I155" s="172">
        <v>0.00126186873459712</v>
      </c>
      <c r="J155" s="173">
        <v>0.59860945664</v>
      </c>
      <c r="K155" s="171">
        <v>80</v>
      </c>
      <c r="L155" s="171">
        <v>108.1</v>
      </c>
      <c r="M155" s="171">
        <v>107.2</v>
      </c>
      <c r="N155" s="171">
        <v>1</v>
      </c>
      <c r="O155" s="171">
        <v>0.00126186873459712</v>
      </c>
      <c r="P155" s="171">
        <v>95</v>
      </c>
      <c r="Q155" s="171">
        <v>13.1</v>
      </c>
      <c r="R155" s="171">
        <v>0</v>
      </c>
      <c r="S155" s="171">
        <v>21.7</v>
      </c>
      <c r="T155" s="171">
        <v>0.7</v>
      </c>
      <c r="U155" s="171">
        <v>52.6</v>
      </c>
      <c r="V155" s="171">
        <v>1030.4</v>
      </c>
      <c r="W155" s="171">
        <v>1</v>
      </c>
      <c r="X155" s="171">
        <v>0</v>
      </c>
      <c r="Y155" s="171">
        <v>0</v>
      </c>
      <c r="Z155" s="171">
        <v>69.3</v>
      </c>
      <c r="AA155" s="171">
        <v>25.6</v>
      </c>
      <c r="AB155" s="171">
        <v>0</v>
      </c>
      <c r="AC155" s="171">
        <v>13.1</v>
      </c>
      <c r="AD155" s="171">
        <v>13.6</v>
      </c>
      <c r="AE155" s="171">
        <v>346</v>
      </c>
      <c r="AF155" s="174">
        <v>1268.3</v>
      </c>
      <c r="AG155" s="171">
        <v>1323.8</v>
      </c>
      <c r="AH155" s="171">
        <v>1376.4</v>
      </c>
      <c r="AI155" s="171">
        <v>237.7</v>
      </c>
      <c r="AJ155" s="172"/>
      <c r="AK155" s="171">
        <v>0.9301288604120811</v>
      </c>
      <c r="AL155" s="171">
        <v>230.88949710489226</v>
      </c>
      <c r="AM155" s="175">
        <v>0.49020618437378494</v>
      </c>
      <c r="AN155" s="171">
        <v>0.001113132361249252</v>
      </c>
      <c r="AO155" s="172"/>
      <c r="AP155" s="171">
        <v>0.8810270000000003</v>
      </c>
      <c r="AQ155" s="171">
        <v>296.09498379999985</v>
      </c>
      <c r="AR155" s="175">
        <v>0.4206546437914762</v>
      </c>
      <c r="AS155" s="171">
        <v>0.0019448433403568732</v>
      </c>
      <c r="AT155" s="171"/>
      <c r="AU155" s="173"/>
      <c r="AV155" s="239">
        <v>0.00622020526557366</v>
      </c>
      <c r="AW155" s="239">
        <v>0.006168418172705794</v>
      </c>
      <c r="AX155" s="239">
        <v>0.005466415358274725</v>
      </c>
      <c r="AY155" s="239">
        <v>0.0007537899072989357</v>
      </c>
      <c r="AZ155" s="239">
        <v>0</v>
      </c>
      <c r="BA155" s="239">
        <v>0.0592904672122766</v>
      </c>
      <c r="BB155" s="239">
        <v>0.003987606150825667</v>
      </c>
      <c r="BC155" s="239">
        <v>0</v>
      </c>
      <c r="BD155" s="173">
        <v>0.0007537899072989357</v>
      </c>
      <c r="BE155" s="171">
        <v>0.0826406919742543</v>
      </c>
      <c r="BF155" s="173"/>
      <c r="BG155" s="174">
        <v>0.00622020526557366</v>
      </c>
      <c r="BH155" s="174">
        <v>0.011308766649960623</v>
      </c>
      <c r="BI155" s="174">
        <v>0.014577107622065932</v>
      </c>
      <c r="BJ155" s="242">
        <f t="shared" si="22"/>
        <v>0.0007537899072989357</v>
      </c>
      <c r="BK155" s="174">
        <v>0</v>
      </c>
      <c r="BL155" s="174">
        <v>0.0592904672122766</v>
      </c>
      <c r="BM155" s="174">
        <v>0.01063361640220178</v>
      </c>
      <c r="BN155" s="174">
        <v>0</v>
      </c>
      <c r="BO155" s="173">
        <f t="shared" si="23"/>
        <v>0.0007537899072989357</v>
      </c>
      <c r="BP155" s="173">
        <f t="shared" si="24"/>
        <v>0.10353774296667648</v>
      </c>
      <c r="BQ155" s="240">
        <f t="shared" si="25"/>
        <v>0.07868868465467413</v>
      </c>
      <c r="BR155" s="241">
        <f t="shared" si="26"/>
        <v>62.35885120000002</v>
      </c>
      <c r="BS155" s="243">
        <f t="shared" si="27"/>
        <v>0.9001997617911336</v>
      </c>
      <c r="BT155" s="247" t="s">
        <v>28</v>
      </c>
    </row>
    <row r="156" spans="1:72" s="176" customFormat="1" ht="15">
      <c r="A156" s="171">
        <v>81008</v>
      </c>
      <c r="B156" s="171" t="s">
        <v>547</v>
      </c>
      <c r="C156" s="171" t="s">
        <v>532</v>
      </c>
      <c r="D156" s="51">
        <v>9</v>
      </c>
      <c r="E156" s="51">
        <v>0</v>
      </c>
      <c r="F156" s="171" t="s">
        <v>9</v>
      </c>
      <c r="G156" s="171"/>
      <c r="H156" s="172">
        <v>0.006897</v>
      </c>
      <c r="I156" s="172">
        <v>0.00412860942244608</v>
      </c>
      <c r="J156" s="173">
        <v>0.59860945664</v>
      </c>
      <c r="K156" s="171">
        <v>80</v>
      </c>
      <c r="L156" s="171">
        <v>0</v>
      </c>
      <c r="M156" s="171">
        <v>432</v>
      </c>
      <c r="N156" s="171">
        <v>1</v>
      </c>
      <c r="O156" s="171">
        <v>0.00412860942244608</v>
      </c>
      <c r="P156" s="171">
        <v>143.7</v>
      </c>
      <c r="Q156" s="171">
        <v>0</v>
      </c>
      <c r="R156" s="171">
        <v>0</v>
      </c>
      <c r="S156" s="171">
        <v>76.6</v>
      </c>
      <c r="T156" s="171">
        <v>1.2</v>
      </c>
      <c r="U156" s="171">
        <v>144.6</v>
      </c>
      <c r="V156" s="171">
        <v>392.9</v>
      </c>
      <c r="W156" s="171">
        <v>1</v>
      </c>
      <c r="X156" s="171">
        <v>0</v>
      </c>
      <c r="Y156" s="171">
        <v>0</v>
      </c>
      <c r="Z156" s="171">
        <v>109</v>
      </c>
      <c r="AA156" s="171">
        <v>34.7</v>
      </c>
      <c r="AB156" s="171">
        <v>0</v>
      </c>
      <c r="AC156" s="171">
        <v>0</v>
      </c>
      <c r="AD156" s="171">
        <v>0</v>
      </c>
      <c r="AE156" s="171">
        <v>653.6</v>
      </c>
      <c r="AF156" s="174">
        <v>1046.5</v>
      </c>
      <c r="AG156" s="171">
        <v>901.9</v>
      </c>
      <c r="AH156" s="171">
        <v>1046.5</v>
      </c>
      <c r="AI156" s="171">
        <v>653.5</v>
      </c>
      <c r="AJ156" s="172"/>
      <c r="AK156" s="171">
        <v>0.882599416270261</v>
      </c>
      <c r="AL156" s="171">
        <v>179.0013409154836</v>
      </c>
      <c r="AM156" s="175">
        <v>0.3800413852870358</v>
      </c>
      <c r="AN156" s="171">
        <v>0.004165325510119254</v>
      </c>
      <c r="AO156" s="172"/>
      <c r="AP156" s="171">
        <v>0.8013240000000004</v>
      </c>
      <c r="AQ156" s="171">
        <v>209.37090129999987</v>
      </c>
      <c r="AR156" s="175">
        <v>0.2974479363897005</v>
      </c>
      <c r="AS156" s="171">
        <v>0.006963847779685515</v>
      </c>
      <c r="AT156" s="171"/>
      <c r="AU156" s="173"/>
      <c r="AV156" s="239">
        <v>0</v>
      </c>
      <c r="AW156" s="239">
        <v>0.08133030273464982</v>
      </c>
      <c r="AX156" s="239">
        <v>0.027053621534650872</v>
      </c>
      <c r="AY156" s="239">
        <v>0</v>
      </c>
      <c r="AZ156" s="239">
        <v>0</v>
      </c>
      <c r="BA156" s="239">
        <v>0.07396915727880535</v>
      </c>
      <c r="BB156" s="239">
        <v>0.020520840273325996</v>
      </c>
      <c r="BC156" s="239">
        <v>0</v>
      </c>
      <c r="BD156" s="173">
        <v>0</v>
      </c>
      <c r="BE156" s="171">
        <v>0.20287392182143202</v>
      </c>
      <c r="BF156" s="173"/>
      <c r="BG156" s="174">
        <v>0</v>
      </c>
      <c r="BH156" s="174">
        <v>0.14910555501352468</v>
      </c>
      <c r="BI156" s="174">
        <v>0.072142990759069</v>
      </c>
      <c r="BJ156" s="242">
        <f t="shared" si="22"/>
        <v>0</v>
      </c>
      <c r="BK156" s="174">
        <v>0</v>
      </c>
      <c r="BL156" s="174">
        <v>0.07396915727880535</v>
      </c>
      <c r="BM156" s="174">
        <v>0.05472224072886933</v>
      </c>
      <c r="BN156" s="174">
        <v>0</v>
      </c>
      <c r="BO156" s="173">
        <f t="shared" si="23"/>
        <v>0</v>
      </c>
      <c r="BP156" s="173">
        <f t="shared" si="24"/>
        <v>0.3499399437802684</v>
      </c>
      <c r="BQ156" s="240">
        <f t="shared" si="25"/>
        <v>0.265954357273004</v>
      </c>
      <c r="BR156" s="241">
        <f t="shared" si="26"/>
        <v>64.41741760000001</v>
      </c>
      <c r="BS156" s="243">
        <f t="shared" si="27"/>
        <v>0.905899741665286</v>
      </c>
      <c r="BT156" s="247" t="s">
        <v>28</v>
      </c>
    </row>
    <row r="157" spans="1:72" s="176" customFormat="1" ht="15">
      <c r="A157" s="171">
        <v>81020</v>
      </c>
      <c r="B157" s="171" t="s">
        <v>547</v>
      </c>
      <c r="C157" s="171" t="s">
        <v>532</v>
      </c>
      <c r="D157" s="51">
        <v>9</v>
      </c>
      <c r="E157" s="51">
        <v>0</v>
      </c>
      <c r="F157" s="171" t="s">
        <v>147</v>
      </c>
      <c r="G157" s="171"/>
      <c r="H157" s="172">
        <v>0.00293</v>
      </c>
      <c r="I157" s="172">
        <v>0.0017539257079552</v>
      </c>
      <c r="J157" s="173">
        <v>0.59860945664</v>
      </c>
      <c r="K157" s="171">
        <v>80</v>
      </c>
      <c r="L157" s="171">
        <v>0</v>
      </c>
      <c r="M157" s="171">
        <v>291.8</v>
      </c>
      <c r="N157" s="171">
        <v>1</v>
      </c>
      <c r="O157" s="171">
        <v>0.0017539257079552</v>
      </c>
      <c r="P157" s="171">
        <v>81.4</v>
      </c>
      <c r="Q157" s="171">
        <v>0</v>
      </c>
      <c r="R157" s="171">
        <v>0</v>
      </c>
      <c r="S157" s="171">
        <v>44.4</v>
      </c>
      <c r="T157" s="171">
        <v>6</v>
      </c>
      <c r="U157" s="171">
        <v>93.7</v>
      </c>
      <c r="V157" s="171">
        <v>985</v>
      </c>
      <c r="W157" s="171">
        <v>1</v>
      </c>
      <c r="X157" s="171">
        <v>0</v>
      </c>
      <c r="Y157" s="171">
        <v>0</v>
      </c>
      <c r="Z157" s="171">
        <v>50.7</v>
      </c>
      <c r="AA157" s="171">
        <v>30.6</v>
      </c>
      <c r="AB157" s="171">
        <v>0</v>
      </c>
      <c r="AC157" s="171">
        <v>0</v>
      </c>
      <c r="AD157" s="171">
        <v>0</v>
      </c>
      <c r="AE157" s="171">
        <v>423.7</v>
      </c>
      <c r="AF157" s="174">
        <v>1408.8</v>
      </c>
      <c r="AG157" s="171">
        <v>1315.1</v>
      </c>
      <c r="AH157" s="171">
        <v>1408.8</v>
      </c>
      <c r="AI157" s="171">
        <v>423.6</v>
      </c>
      <c r="AJ157" s="172"/>
      <c r="AK157" s="171">
        <v>0.928866991677484</v>
      </c>
      <c r="AL157" s="171">
        <v>229.2190352740326</v>
      </c>
      <c r="AM157" s="175">
        <v>0.48665959290680383</v>
      </c>
      <c r="AN157" s="171">
        <v>0.00155671085499386</v>
      </c>
      <c r="AO157" s="172"/>
      <c r="AP157" s="171">
        <v>0.8789190000000003</v>
      </c>
      <c r="AQ157" s="171">
        <v>293.3044133999999</v>
      </c>
      <c r="AR157" s="175">
        <v>0.4166901511056429</v>
      </c>
      <c r="AS157" s="171">
        <v>0.002716115574387342</v>
      </c>
      <c r="AT157" s="171"/>
      <c r="AU157" s="173"/>
      <c r="AV157" s="239">
        <v>0</v>
      </c>
      <c r="AW157" s="239">
        <v>0.02333787578410853</v>
      </c>
      <c r="AX157" s="239">
        <v>0.00651029159981643</v>
      </c>
      <c r="AY157" s="239">
        <v>0</v>
      </c>
      <c r="AZ157" s="239">
        <v>0</v>
      </c>
      <c r="BA157" s="239">
        <v>0.07877932709851576</v>
      </c>
      <c r="BB157" s="239">
        <v>0.004054935922735786</v>
      </c>
      <c r="BC157" s="239">
        <v>0</v>
      </c>
      <c r="BD157" s="173">
        <v>0</v>
      </c>
      <c r="BE157" s="171">
        <v>0.1126824304051765</v>
      </c>
      <c r="BF157" s="173"/>
      <c r="BG157" s="174">
        <v>0</v>
      </c>
      <c r="BH157" s="174">
        <v>0.042786105604198967</v>
      </c>
      <c r="BI157" s="174">
        <v>0.01736077759951048</v>
      </c>
      <c r="BJ157" s="242">
        <f t="shared" si="22"/>
        <v>0</v>
      </c>
      <c r="BK157" s="174">
        <v>0</v>
      </c>
      <c r="BL157" s="174">
        <v>0.07877932709851576</v>
      </c>
      <c r="BM157" s="174">
        <v>0.010813162460628762</v>
      </c>
      <c r="BN157" s="174">
        <v>0</v>
      </c>
      <c r="BO157" s="173">
        <f t="shared" si="23"/>
        <v>0</v>
      </c>
      <c r="BP157" s="173">
        <f t="shared" si="24"/>
        <v>0.14973937276285398</v>
      </c>
      <c r="BQ157" s="240">
        <f t="shared" si="25"/>
        <v>0.11380192329976903</v>
      </c>
      <c r="BR157" s="241">
        <f t="shared" si="26"/>
        <v>64.8841184</v>
      </c>
      <c r="BS157" s="243">
        <f t="shared" si="27"/>
        <v>0.9083212207186812</v>
      </c>
      <c r="BT157" s="247" t="s">
        <v>28</v>
      </c>
    </row>
    <row r="158" spans="1:72" s="176" customFormat="1" ht="15">
      <c r="A158" s="171">
        <v>1002</v>
      </c>
      <c r="B158" s="171" t="s">
        <v>546</v>
      </c>
      <c r="C158" s="171" t="s">
        <v>529</v>
      </c>
      <c r="D158" s="51">
        <v>9</v>
      </c>
      <c r="E158" s="51">
        <v>0</v>
      </c>
      <c r="F158" s="171" t="s">
        <v>147</v>
      </c>
      <c r="G158" s="171"/>
      <c r="H158" s="172">
        <v>0.001488</v>
      </c>
      <c r="I158" s="172">
        <v>0.00044739065465952</v>
      </c>
      <c r="J158" s="173">
        <v>0.30066576254</v>
      </c>
      <c r="K158" s="171">
        <v>80</v>
      </c>
      <c r="L158" s="171">
        <v>0</v>
      </c>
      <c r="M158" s="171">
        <v>910.9</v>
      </c>
      <c r="N158" s="171">
        <v>1</v>
      </c>
      <c r="O158" s="171">
        <v>0.00044739065465952</v>
      </c>
      <c r="P158" s="171">
        <v>19.4</v>
      </c>
      <c r="Q158" s="171">
        <v>71.4</v>
      </c>
      <c r="R158" s="171">
        <v>0</v>
      </c>
      <c r="S158" s="171">
        <v>26.9</v>
      </c>
      <c r="T158" s="171">
        <v>0</v>
      </c>
      <c r="U158" s="171">
        <v>227.6</v>
      </c>
      <c r="V158" s="171">
        <v>0</v>
      </c>
      <c r="W158" s="171">
        <v>0</v>
      </c>
      <c r="X158" s="171">
        <v>0</v>
      </c>
      <c r="Y158" s="171">
        <v>0</v>
      </c>
      <c r="Z158" s="171">
        <v>17.4</v>
      </c>
      <c r="AA158" s="171">
        <v>2.1</v>
      </c>
      <c r="AB158" s="171">
        <v>0</v>
      </c>
      <c r="AC158" s="171">
        <v>71.4</v>
      </c>
      <c r="AD158" s="171">
        <v>0</v>
      </c>
      <c r="AE158" s="171">
        <v>1028.8</v>
      </c>
      <c r="AF158" s="174">
        <v>1028.8</v>
      </c>
      <c r="AG158" s="171">
        <v>801.2</v>
      </c>
      <c r="AH158" s="171">
        <v>1028.8</v>
      </c>
      <c r="AI158" s="171">
        <v>1028.6</v>
      </c>
      <c r="AJ158" s="172"/>
      <c r="AK158" s="171">
        <v>0.8622899433772092</v>
      </c>
      <c r="AL158" s="171">
        <v>161.4893825811947</v>
      </c>
      <c r="AM158" s="175">
        <v>0.34286139059864773</v>
      </c>
      <c r="AN158" s="171">
        <v>0.0004649152803977866</v>
      </c>
      <c r="AO158" s="172"/>
      <c r="AP158" s="171">
        <v>0.7641670000000003</v>
      </c>
      <c r="AQ158" s="171">
        <v>177.32595219999988</v>
      </c>
      <c r="AR158" s="175">
        <v>0.2519224888593851</v>
      </c>
      <c r="AS158" s="171">
        <v>0.0015247457584880515</v>
      </c>
      <c r="AT158" s="171"/>
      <c r="AU158" s="173"/>
      <c r="AV158" s="239">
        <v>0</v>
      </c>
      <c r="AW158" s="239">
        <v>0.018583283518218665</v>
      </c>
      <c r="AX158" s="239">
        <v>0.0003957796687379977</v>
      </c>
      <c r="AY158" s="239">
        <v>0.0014566323890666517</v>
      </c>
      <c r="AZ158" s="239">
        <v>0</v>
      </c>
      <c r="BA158" s="239">
        <v>0</v>
      </c>
      <c r="BB158" s="239">
        <v>0.00035497764103304953</v>
      </c>
      <c r="BC158" s="239">
        <v>0</v>
      </c>
      <c r="BD158" s="173">
        <v>0.0014566323890666517</v>
      </c>
      <c r="BE158" s="171">
        <v>0.02224730560612302</v>
      </c>
      <c r="BF158" s="173"/>
      <c r="BG158" s="174">
        <v>0</v>
      </c>
      <c r="BH158" s="174">
        <v>0.03406935311673422</v>
      </c>
      <c r="BI158" s="174">
        <v>0.00105541244996799</v>
      </c>
      <c r="BJ158" s="242">
        <f t="shared" si="22"/>
        <v>0.0014566323890666517</v>
      </c>
      <c r="BK158" s="174">
        <v>0</v>
      </c>
      <c r="BL158" s="174">
        <v>0</v>
      </c>
      <c r="BM158" s="174">
        <v>0.0009466070427547988</v>
      </c>
      <c r="BN158" s="174">
        <v>0</v>
      </c>
      <c r="BO158" s="173">
        <f t="shared" si="23"/>
        <v>0.0014566323890666517</v>
      </c>
      <c r="BP158" s="173">
        <f t="shared" si="24"/>
        <v>0.038984637387590323</v>
      </c>
      <c r="BQ158" s="240">
        <f t="shared" si="25"/>
        <v>0.029628324414568648</v>
      </c>
      <c r="BR158" s="241">
        <f t="shared" si="26"/>
        <v>66.22472800000001</v>
      </c>
      <c r="BS158" s="243">
        <f t="shared" si="27"/>
        <v>0.908938890608591</v>
      </c>
      <c r="BT158" s="247" t="s">
        <v>28</v>
      </c>
    </row>
    <row r="159" spans="1:72" s="176" customFormat="1" ht="15">
      <c r="A159" s="171">
        <v>83015</v>
      </c>
      <c r="B159" s="171" t="s">
        <v>428</v>
      </c>
      <c r="C159" s="171" t="s">
        <v>532</v>
      </c>
      <c r="D159" s="51">
        <v>9</v>
      </c>
      <c r="E159" s="51">
        <v>0</v>
      </c>
      <c r="F159" s="171" t="s">
        <v>147</v>
      </c>
      <c r="G159" s="171"/>
      <c r="H159" s="172">
        <v>0.002433</v>
      </c>
      <c r="I159" s="172">
        <v>0.00145641680800512</v>
      </c>
      <c r="J159" s="173">
        <v>0.59860945664</v>
      </c>
      <c r="K159" s="171">
        <v>80</v>
      </c>
      <c r="L159" s="171">
        <v>0</v>
      </c>
      <c r="M159" s="171">
        <v>596.5</v>
      </c>
      <c r="N159" s="171">
        <v>1</v>
      </c>
      <c r="O159" s="171">
        <v>0.00145641680800512</v>
      </c>
      <c r="P159" s="171">
        <v>76.6</v>
      </c>
      <c r="Q159" s="171">
        <v>38.5</v>
      </c>
      <c r="R159" s="171">
        <v>0</v>
      </c>
      <c r="S159" s="171">
        <v>32</v>
      </c>
      <c r="T159" s="171">
        <v>5.1</v>
      </c>
      <c r="U159" s="171">
        <v>165.7</v>
      </c>
      <c r="V159" s="171">
        <v>372.5</v>
      </c>
      <c r="W159" s="171">
        <v>1</v>
      </c>
      <c r="X159" s="171">
        <v>0</v>
      </c>
      <c r="Y159" s="171">
        <v>0</v>
      </c>
      <c r="Z159" s="171">
        <v>62.9</v>
      </c>
      <c r="AA159" s="171">
        <v>13.7</v>
      </c>
      <c r="AB159" s="171">
        <v>0</v>
      </c>
      <c r="AC159" s="171">
        <v>38.3</v>
      </c>
      <c r="AD159" s="171">
        <v>4.1</v>
      </c>
      <c r="AE159" s="171">
        <v>748.9</v>
      </c>
      <c r="AF159" s="174">
        <v>1121.5</v>
      </c>
      <c r="AG159" s="171">
        <v>955.8</v>
      </c>
      <c r="AH159" s="171">
        <v>1121.5</v>
      </c>
      <c r="AI159" s="171">
        <v>748.7</v>
      </c>
      <c r="AJ159" s="172"/>
      <c r="AK159" s="171">
        <v>0.8862437696865311</v>
      </c>
      <c r="AL159" s="171">
        <v>182.4380598696631</v>
      </c>
      <c r="AM159" s="175">
        <v>0.38733795315355957</v>
      </c>
      <c r="AN159" s="171">
        <v>0.0014554128874308906</v>
      </c>
      <c r="AO159" s="172"/>
      <c r="AP159" s="171">
        <v>0.8086230000000004</v>
      </c>
      <c r="AQ159" s="171">
        <v>216.26164389999985</v>
      </c>
      <c r="AR159" s="175">
        <v>0.3072374398681507</v>
      </c>
      <c r="AS159" s="171">
        <v>0.0024418606073615392</v>
      </c>
      <c r="AT159" s="171"/>
      <c r="AU159" s="173"/>
      <c r="AV159" s="239">
        <v>0</v>
      </c>
      <c r="AW159" s="239">
        <v>0.03961511974446246</v>
      </c>
      <c r="AX159" s="239">
        <v>0.005087205653689563</v>
      </c>
      <c r="AY159" s="239">
        <v>0.0025568853481337884</v>
      </c>
      <c r="AZ159" s="239">
        <v>0</v>
      </c>
      <c r="BA159" s="239">
        <v>0.024738695900774963</v>
      </c>
      <c r="BB159" s="239">
        <v>0.004177352945392605</v>
      </c>
      <c r="BC159" s="239">
        <v>0</v>
      </c>
      <c r="BD159" s="173">
        <v>0.0025436028268447813</v>
      </c>
      <c r="BE159" s="171">
        <v>0.07871886241929817</v>
      </c>
      <c r="BF159" s="173"/>
      <c r="BG159" s="174">
        <v>0</v>
      </c>
      <c r="BH159" s="174">
        <v>0.0726277195315145</v>
      </c>
      <c r="BI159" s="174">
        <v>0.013565881743172168</v>
      </c>
      <c r="BJ159" s="242">
        <f t="shared" si="22"/>
        <v>0.0025568853481337884</v>
      </c>
      <c r="BK159" s="174">
        <v>0</v>
      </c>
      <c r="BL159" s="174">
        <v>0.024738695900774963</v>
      </c>
      <c r="BM159" s="174">
        <v>0.011139607854380281</v>
      </c>
      <c r="BN159" s="174">
        <v>0</v>
      </c>
      <c r="BO159" s="173">
        <f t="shared" si="23"/>
        <v>0.0025436028268447813</v>
      </c>
      <c r="BP159" s="173">
        <f t="shared" si="24"/>
        <v>0.1271723932048205</v>
      </c>
      <c r="BQ159" s="240">
        <f t="shared" si="25"/>
        <v>0.09665101883566357</v>
      </c>
      <c r="BR159" s="241">
        <f t="shared" si="26"/>
        <v>66.36219679999999</v>
      </c>
      <c r="BS159" s="243">
        <f t="shared" si="27"/>
        <v>0.9109496273106082</v>
      </c>
      <c r="BT159" s="247" t="s">
        <v>28</v>
      </c>
    </row>
    <row r="160" spans="1:72" s="176" customFormat="1" ht="15">
      <c r="A160" s="171">
        <v>1078</v>
      </c>
      <c r="B160" s="171" t="s">
        <v>546</v>
      </c>
      <c r="C160" s="171" t="s">
        <v>529</v>
      </c>
      <c r="D160" s="51">
        <v>9</v>
      </c>
      <c r="E160" s="51">
        <v>0</v>
      </c>
      <c r="F160" s="171" t="s">
        <v>9</v>
      </c>
      <c r="G160" s="171"/>
      <c r="H160" s="172">
        <v>0.002108</v>
      </c>
      <c r="I160" s="172">
        <v>0.00063380342743432</v>
      </c>
      <c r="J160" s="173">
        <v>0.30066576254</v>
      </c>
      <c r="K160" s="171">
        <v>80</v>
      </c>
      <c r="L160" s="171">
        <v>0</v>
      </c>
      <c r="M160" s="171">
        <v>959.5</v>
      </c>
      <c r="N160" s="171">
        <v>1</v>
      </c>
      <c r="O160" s="171">
        <v>0.00063380342743432</v>
      </c>
      <c r="P160" s="171">
        <v>41.2</v>
      </c>
      <c r="Q160" s="171">
        <v>11.1</v>
      </c>
      <c r="R160" s="171">
        <v>0</v>
      </c>
      <c r="S160" s="171">
        <v>34</v>
      </c>
      <c r="T160" s="171">
        <v>0.4</v>
      </c>
      <c r="U160" s="171">
        <v>231.5</v>
      </c>
      <c r="V160" s="171">
        <v>0</v>
      </c>
      <c r="W160" s="171">
        <v>0</v>
      </c>
      <c r="X160" s="171">
        <v>0</v>
      </c>
      <c r="Y160" s="171">
        <v>0</v>
      </c>
      <c r="Z160" s="171">
        <v>19.3</v>
      </c>
      <c r="AA160" s="171">
        <v>21.9</v>
      </c>
      <c r="AB160" s="171">
        <v>0</v>
      </c>
      <c r="AC160" s="171">
        <v>11.1</v>
      </c>
      <c r="AD160" s="171">
        <v>0</v>
      </c>
      <c r="AE160" s="171">
        <v>1046.3</v>
      </c>
      <c r="AF160" s="174">
        <v>1046.3</v>
      </c>
      <c r="AG160" s="171">
        <v>814.8</v>
      </c>
      <c r="AH160" s="171">
        <v>1046.3</v>
      </c>
      <c r="AI160" s="171">
        <v>1046.2</v>
      </c>
      <c r="AJ160" s="172"/>
      <c r="AK160" s="171">
        <v>0.8629237468046436</v>
      </c>
      <c r="AL160" s="171">
        <v>162.00580561386818</v>
      </c>
      <c r="AM160" s="175">
        <v>0.34395781883615484</v>
      </c>
      <c r="AN160" s="171">
        <v>0.0006581379809263968</v>
      </c>
      <c r="AO160" s="172"/>
      <c r="AP160" s="171">
        <v>0.7662750000000003</v>
      </c>
      <c r="AQ160" s="171">
        <v>179.0435505999999</v>
      </c>
      <c r="AR160" s="175">
        <v>0.254362637401776</v>
      </c>
      <c r="AS160" s="171">
        <v>0.002158922689841472</v>
      </c>
      <c r="AT160" s="171"/>
      <c r="AU160" s="173"/>
      <c r="AV160" s="239">
        <v>0</v>
      </c>
      <c r="AW160" s="239">
        <v>0.02773092812121929</v>
      </c>
      <c r="AX160" s="239">
        <v>0.0011907391751894059</v>
      </c>
      <c r="AY160" s="239">
        <v>0.0003208059428301554</v>
      </c>
      <c r="AZ160" s="239">
        <v>0</v>
      </c>
      <c r="BA160" s="239">
        <v>0</v>
      </c>
      <c r="BB160" s="239">
        <v>0.0005577977204163963</v>
      </c>
      <c r="BC160" s="239">
        <v>0</v>
      </c>
      <c r="BD160" s="173">
        <v>0.0003208059428301554</v>
      </c>
      <c r="BE160" s="171">
        <v>0.0301210769024854</v>
      </c>
      <c r="BF160" s="173"/>
      <c r="BG160" s="174">
        <v>0</v>
      </c>
      <c r="BH160" s="174">
        <v>0.05084003488890203</v>
      </c>
      <c r="BI160" s="174">
        <v>0.003175304467171749</v>
      </c>
      <c r="BJ160" s="242">
        <f t="shared" si="22"/>
        <v>0.0003208059428301554</v>
      </c>
      <c r="BK160" s="174">
        <v>0</v>
      </c>
      <c r="BL160" s="174">
        <v>0</v>
      </c>
      <c r="BM160" s="174">
        <v>0.001487460587777057</v>
      </c>
      <c r="BN160" s="174">
        <v>0</v>
      </c>
      <c r="BO160" s="173">
        <f t="shared" si="23"/>
        <v>0.0003208059428301554</v>
      </c>
      <c r="BP160" s="173">
        <f t="shared" si="24"/>
        <v>0.056144411829511146</v>
      </c>
      <c r="BQ160" s="240">
        <f t="shared" si="25"/>
        <v>0.042669752990428474</v>
      </c>
      <c r="BR160" s="241">
        <f t="shared" si="26"/>
        <v>67.3233232</v>
      </c>
      <c r="BS160" s="243">
        <f t="shared" si="27"/>
        <v>0.9118246596546472</v>
      </c>
      <c r="BT160" s="247" t="s">
        <v>28</v>
      </c>
    </row>
    <row r="161" spans="1:72" s="176" customFormat="1" ht="15">
      <c r="A161" s="171">
        <v>1048</v>
      </c>
      <c r="B161" s="171" t="s">
        <v>546</v>
      </c>
      <c r="C161" s="171" t="s">
        <v>529</v>
      </c>
      <c r="D161" s="51">
        <v>9</v>
      </c>
      <c r="E161" s="51">
        <v>0</v>
      </c>
      <c r="F161" s="171" t="s">
        <v>147</v>
      </c>
      <c r="G161" s="171"/>
      <c r="H161" s="172">
        <v>0.000848</v>
      </c>
      <c r="I161" s="172">
        <v>0.00050762081923072</v>
      </c>
      <c r="J161" s="173">
        <v>0.59860945664</v>
      </c>
      <c r="K161" s="171">
        <v>80</v>
      </c>
      <c r="L161" s="171">
        <v>0</v>
      </c>
      <c r="M161" s="171">
        <v>549.1</v>
      </c>
      <c r="N161" s="171">
        <v>1</v>
      </c>
      <c r="O161" s="171">
        <v>0.00050762081923072</v>
      </c>
      <c r="P161" s="171">
        <v>66.1</v>
      </c>
      <c r="Q161" s="171">
        <v>0</v>
      </c>
      <c r="R161" s="171">
        <v>0</v>
      </c>
      <c r="S161" s="171">
        <v>70.5</v>
      </c>
      <c r="T161" s="171">
        <v>0</v>
      </c>
      <c r="U161" s="171">
        <v>151.7</v>
      </c>
      <c r="V161" s="171">
        <v>663.4</v>
      </c>
      <c r="W161" s="171">
        <v>1</v>
      </c>
      <c r="X161" s="171">
        <v>0</v>
      </c>
      <c r="Y161" s="171">
        <v>0</v>
      </c>
      <c r="Z161" s="171">
        <v>55.8</v>
      </c>
      <c r="AA161" s="171">
        <v>10.3</v>
      </c>
      <c r="AB161" s="171">
        <v>0</v>
      </c>
      <c r="AC161" s="171">
        <v>0</v>
      </c>
      <c r="AD161" s="171">
        <v>11.4</v>
      </c>
      <c r="AE161" s="171">
        <v>685.8</v>
      </c>
      <c r="AF161" s="174">
        <v>1349.3</v>
      </c>
      <c r="AG161" s="171">
        <v>1197.6</v>
      </c>
      <c r="AH161" s="171">
        <v>1349.3</v>
      </c>
      <c r="AI161" s="171">
        <v>685.7</v>
      </c>
      <c r="AJ161" s="172"/>
      <c r="AK161" s="171">
        <v>0.9221404172132204</v>
      </c>
      <c r="AL161" s="171">
        <v>220.65978138322774</v>
      </c>
      <c r="AM161" s="175">
        <v>0.46848726699545334</v>
      </c>
      <c r="AN161" s="171">
        <v>0.00046096507558656855</v>
      </c>
      <c r="AO161" s="172"/>
      <c r="AP161" s="171">
        <v>0.8676820000000003</v>
      </c>
      <c r="AQ161" s="171">
        <v>279.00585229999984</v>
      </c>
      <c r="AR161" s="175">
        <v>0.39637654751445917</v>
      </c>
      <c r="AS161" s="171">
        <v>0.0007998384269512461</v>
      </c>
      <c r="AT161" s="171"/>
      <c r="AU161" s="173"/>
      <c r="AV161" s="239">
        <v>0</v>
      </c>
      <c r="AW161" s="239">
        <v>0.01271029738788523</v>
      </c>
      <c r="AX161" s="239">
        <v>0.0015300503684924668</v>
      </c>
      <c r="AY161" s="239">
        <v>0</v>
      </c>
      <c r="AZ161" s="239">
        <v>0</v>
      </c>
      <c r="BA161" s="239">
        <v>0.01535605770738128</v>
      </c>
      <c r="BB161" s="239">
        <v>0.0012916310221161825</v>
      </c>
      <c r="BC161" s="239">
        <v>0</v>
      </c>
      <c r="BD161" s="173">
        <v>0</v>
      </c>
      <c r="BE161" s="171">
        <v>0.030888036485875157</v>
      </c>
      <c r="BF161" s="173"/>
      <c r="BG161" s="174">
        <v>0</v>
      </c>
      <c r="BH161" s="174">
        <v>0.023302211877789587</v>
      </c>
      <c r="BI161" s="174">
        <v>0.004080134315979912</v>
      </c>
      <c r="BJ161" s="242">
        <f t="shared" si="22"/>
        <v>0</v>
      </c>
      <c r="BK161" s="174">
        <v>0</v>
      </c>
      <c r="BL161" s="174">
        <v>0.01535605770738128</v>
      </c>
      <c r="BM161" s="174">
        <v>0.0034443493923098202</v>
      </c>
      <c r="BN161" s="174">
        <v>0</v>
      </c>
      <c r="BO161" s="173">
        <f t="shared" si="23"/>
        <v>0</v>
      </c>
      <c r="BP161" s="173">
        <f t="shared" si="24"/>
        <v>0.0461827532934606</v>
      </c>
      <c r="BQ161" s="240">
        <f t="shared" si="25"/>
        <v>0.03509889250303006</v>
      </c>
      <c r="BR161" s="241">
        <f t="shared" si="26"/>
        <v>69.14391840000002</v>
      </c>
      <c r="BS161" s="243">
        <f t="shared" si="27"/>
        <v>0.9125254836264148</v>
      </c>
      <c r="BT161" s="247" t="s">
        <v>28</v>
      </c>
    </row>
    <row r="162" spans="1:72" s="176" customFormat="1" ht="15">
      <c r="A162" s="171">
        <v>71035</v>
      </c>
      <c r="B162" s="171" t="s">
        <v>294</v>
      </c>
      <c r="C162" s="171" t="s">
        <v>530</v>
      </c>
      <c r="D162" s="51">
        <v>9</v>
      </c>
      <c r="E162" s="51">
        <v>0</v>
      </c>
      <c r="F162" s="171" t="s">
        <v>147</v>
      </c>
      <c r="G162" s="171"/>
      <c r="H162" s="172">
        <v>0.007628</v>
      </c>
      <c r="I162" s="172">
        <v>0.00456619293524992</v>
      </c>
      <c r="J162" s="173">
        <v>0.59860945664</v>
      </c>
      <c r="K162" s="171">
        <v>80</v>
      </c>
      <c r="L162" s="171">
        <v>36.8</v>
      </c>
      <c r="M162" s="171">
        <v>198.6</v>
      </c>
      <c r="N162" s="171">
        <v>1</v>
      </c>
      <c r="O162" s="171">
        <v>0.00456619293524992</v>
      </c>
      <c r="P162" s="171">
        <v>106.9</v>
      </c>
      <c r="Q162" s="171">
        <v>150.9</v>
      </c>
      <c r="R162" s="171">
        <v>0</v>
      </c>
      <c r="S162" s="171">
        <v>49.7</v>
      </c>
      <c r="T162" s="171">
        <v>15.3</v>
      </c>
      <c r="U162" s="171">
        <v>45.3</v>
      </c>
      <c r="V162" s="171">
        <v>873.5</v>
      </c>
      <c r="W162" s="171">
        <v>1</v>
      </c>
      <c r="X162" s="171">
        <v>7.7</v>
      </c>
      <c r="Y162" s="171">
        <v>0</v>
      </c>
      <c r="Z162" s="171">
        <v>85</v>
      </c>
      <c r="AA162" s="171">
        <v>21.9</v>
      </c>
      <c r="AB162" s="171">
        <v>0</v>
      </c>
      <c r="AC162" s="171">
        <v>150.9</v>
      </c>
      <c r="AD162" s="171">
        <v>7.3</v>
      </c>
      <c r="AE162" s="171">
        <v>558.7</v>
      </c>
      <c r="AF162" s="174">
        <v>1395.6</v>
      </c>
      <c r="AG162" s="171">
        <v>1387</v>
      </c>
      <c r="AH162" s="171">
        <v>1432.4</v>
      </c>
      <c r="AI162" s="171">
        <v>521.4</v>
      </c>
      <c r="AJ162" s="172"/>
      <c r="AK162" s="171">
        <v>0.9369119335558184</v>
      </c>
      <c r="AL162" s="171">
        <v>240.25525671744523</v>
      </c>
      <c r="AM162" s="175">
        <v>0.5100908189760507</v>
      </c>
      <c r="AN162" s="171">
        <v>0.00393844375590296</v>
      </c>
      <c r="AO162" s="172"/>
      <c r="AP162" s="171">
        <v>0.8930990000000003</v>
      </c>
      <c r="AQ162" s="171">
        <v>312.7372693999999</v>
      </c>
      <c r="AR162" s="175">
        <v>0.4442979174163772</v>
      </c>
      <c r="AS162" s="171">
        <v>0.006903377791661007</v>
      </c>
      <c r="AT162" s="171"/>
      <c r="AU162" s="173"/>
      <c r="AV162" s="239">
        <v>0.007662437040784184</v>
      </c>
      <c r="AW162" s="239">
        <v>0.04135217381249291</v>
      </c>
      <c r="AX162" s="239">
        <v>0.02225854672988667</v>
      </c>
      <c r="AY162" s="239">
        <v>0.03142015623517211</v>
      </c>
      <c r="AZ162" s="239">
        <v>0</v>
      </c>
      <c r="BA162" s="239">
        <v>0.1818787705197007</v>
      </c>
      <c r="BB162" s="239">
        <v>0.01769856381702869</v>
      </c>
      <c r="BC162" s="239">
        <v>0</v>
      </c>
      <c r="BD162" s="173">
        <v>0.03142015623517211</v>
      </c>
      <c r="BE162" s="171">
        <v>0.33369080439023735</v>
      </c>
      <c r="BF162" s="173"/>
      <c r="BG162" s="174">
        <v>0.007662437040784184</v>
      </c>
      <c r="BH162" s="174">
        <v>0.07581231865623701</v>
      </c>
      <c r="BI162" s="174">
        <v>0.05935612461303112</v>
      </c>
      <c r="BJ162" s="242">
        <f t="shared" si="22"/>
        <v>0.03142015623517211</v>
      </c>
      <c r="BK162" s="174">
        <v>0</v>
      </c>
      <c r="BL162" s="174">
        <v>0.1818787705197007</v>
      </c>
      <c r="BM162" s="174">
        <v>0.047196170178743176</v>
      </c>
      <c r="BN162" s="174">
        <v>0</v>
      </c>
      <c r="BO162" s="173">
        <f t="shared" si="23"/>
        <v>0.03142015623517211</v>
      </c>
      <c r="BP162" s="173">
        <f t="shared" si="24"/>
        <v>0.4347461334788404</v>
      </c>
      <c r="BQ162" s="240">
        <f t="shared" si="25"/>
        <v>0.3304070614439187</v>
      </c>
      <c r="BR162" s="241">
        <f t="shared" si="26"/>
        <v>72.35941759999999</v>
      </c>
      <c r="BS162" s="243">
        <f t="shared" si="27"/>
        <v>0.9188295935988716</v>
      </c>
      <c r="BT162" s="247" t="s">
        <v>28</v>
      </c>
    </row>
    <row r="163" spans="1:72" s="176" customFormat="1" ht="15">
      <c r="A163" s="171">
        <v>72022</v>
      </c>
      <c r="B163" s="171" t="s">
        <v>531</v>
      </c>
      <c r="C163" s="171" t="s">
        <v>530</v>
      </c>
      <c r="D163" s="51">
        <v>9</v>
      </c>
      <c r="E163" s="51">
        <v>0</v>
      </c>
      <c r="F163" s="171" t="s">
        <v>409</v>
      </c>
      <c r="G163" s="171"/>
      <c r="H163" s="172">
        <v>0.002123</v>
      </c>
      <c r="I163" s="172">
        <v>0.00127084787644672</v>
      </c>
      <c r="J163" s="173">
        <v>0.59860945664</v>
      </c>
      <c r="K163" s="171">
        <v>82</v>
      </c>
      <c r="L163" s="171">
        <v>0</v>
      </c>
      <c r="M163" s="171">
        <v>311.1</v>
      </c>
      <c r="N163" s="171">
        <v>1</v>
      </c>
      <c r="O163" s="171">
        <v>0.00127084787644672</v>
      </c>
      <c r="P163" s="171">
        <v>97.7</v>
      </c>
      <c r="Q163" s="171">
        <v>42.5</v>
      </c>
      <c r="R163" s="171">
        <v>0</v>
      </c>
      <c r="S163" s="171">
        <v>32.4</v>
      </c>
      <c r="T163" s="171">
        <v>0</v>
      </c>
      <c r="U163" s="171">
        <v>13.1</v>
      </c>
      <c r="V163" s="171">
        <v>1103.3</v>
      </c>
      <c r="W163" s="171">
        <v>1</v>
      </c>
      <c r="X163" s="171">
        <v>0</v>
      </c>
      <c r="Y163" s="171">
        <v>0</v>
      </c>
      <c r="Z163" s="171">
        <v>56.9</v>
      </c>
      <c r="AA163" s="171">
        <v>40.6</v>
      </c>
      <c r="AB163" s="171">
        <v>0</v>
      </c>
      <c r="AC163" s="171">
        <v>36</v>
      </c>
      <c r="AD163" s="171">
        <v>4.3</v>
      </c>
      <c r="AE163" s="171">
        <v>484.1</v>
      </c>
      <c r="AF163" s="174">
        <v>1587.6</v>
      </c>
      <c r="AG163" s="171">
        <v>1574.5</v>
      </c>
      <c r="AH163" s="171">
        <v>1587.6</v>
      </c>
      <c r="AI163" s="171">
        <v>483.7</v>
      </c>
      <c r="AJ163" s="172"/>
      <c r="AK163" s="171">
        <v>0.9391515107314958</v>
      </c>
      <c r="AL163" s="171">
        <v>243.752703235292</v>
      </c>
      <c r="AM163" s="175">
        <v>0.5175163187673477</v>
      </c>
      <c r="AN163" s="171">
        <v>0.0010754522114810015</v>
      </c>
      <c r="AO163" s="172"/>
      <c r="AP163" s="171">
        <v>0.8969180000000002</v>
      </c>
      <c r="AQ163" s="171">
        <v>318.70211849999987</v>
      </c>
      <c r="AR163" s="175">
        <v>0.45277202745103157</v>
      </c>
      <c r="AS163" s="171">
        <v>0.0018914184521777572</v>
      </c>
      <c r="AT163" s="171"/>
      <c r="AU163" s="173"/>
      <c r="AV163" s="239">
        <v>0</v>
      </c>
      <c r="AW163" s="239">
        <v>0.0180284513109334</v>
      </c>
      <c r="AX163" s="239">
        <v>0.0056617797913153115</v>
      </c>
      <c r="AY163" s="239">
        <v>0.002462903184553743</v>
      </c>
      <c r="AZ163" s="239">
        <v>0</v>
      </c>
      <c r="BA163" s="239">
        <v>0.06393696667101517</v>
      </c>
      <c r="BB163" s="239">
        <v>0.0032973927341437173</v>
      </c>
      <c r="BC163" s="239">
        <v>0</v>
      </c>
      <c r="BD163" s="173">
        <v>0.0020862238739749353</v>
      </c>
      <c r="BE163" s="171">
        <v>0.09547371756593627</v>
      </c>
      <c r="BF163" s="173"/>
      <c r="BG163" s="174">
        <v>0</v>
      </c>
      <c r="BH163" s="174">
        <v>0.03305216073671124</v>
      </c>
      <c r="BI163" s="174">
        <v>0.015098079443507497</v>
      </c>
      <c r="BJ163" s="242">
        <f t="shared" si="22"/>
        <v>0.002462903184553743</v>
      </c>
      <c r="BK163" s="174">
        <v>0</v>
      </c>
      <c r="BL163" s="174">
        <v>0.06393696667101517</v>
      </c>
      <c r="BM163" s="174">
        <v>0.008793047291049913</v>
      </c>
      <c r="BN163" s="174">
        <v>0</v>
      </c>
      <c r="BO163" s="173">
        <f t="shared" si="23"/>
        <v>0.0020862238739749353</v>
      </c>
      <c r="BP163" s="173">
        <f t="shared" si="24"/>
        <v>0.1254293812008125</v>
      </c>
      <c r="BQ163" s="240">
        <f t="shared" si="25"/>
        <v>0.09532632971261751</v>
      </c>
      <c r="BR163" s="241">
        <f t="shared" si="26"/>
        <v>75.010024</v>
      </c>
      <c r="BS163" s="243">
        <f t="shared" si="27"/>
        <v>0.9205841328583795</v>
      </c>
      <c r="BT163" s="247" t="s">
        <v>28</v>
      </c>
    </row>
    <row r="164" spans="1:72" s="176" customFormat="1" ht="15">
      <c r="A164" s="171">
        <v>1045</v>
      </c>
      <c r="B164" s="171" t="s">
        <v>546</v>
      </c>
      <c r="C164" s="171" t="s">
        <v>529</v>
      </c>
      <c r="D164" s="51">
        <v>9</v>
      </c>
      <c r="E164" s="51">
        <v>0</v>
      </c>
      <c r="F164" s="171" t="s">
        <v>147</v>
      </c>
      <c r="G164" s="171"/>
      <c r="H164" s="172">
        <v>0.001488</v>
      </c>
      <c r="I164" s="172">
        <v>0.00044739065465952</v>
      </c>
      <c r="J164" s="173">
        <v>0.30066576254</v>
      </c>
      <c r="K164" s="171">
        <v>80</v>
      </c>
      <c r="L164" s="171">
        <v>730.9</v>
      </c>
      <c r="M164" s="171">
        <v>699.2</v>
      </c>
      <c r="N164" s="171">
        <v>1</v>
      </c>
      <c r="O164" s="171">
        <v>0.00044739065465952</v>
      </c>
      <c r="P164" s="171">
        <v>39.9</v>
      </c>
      <c r="Q164" s="171">
        <v>10.8</v>
      </c>
      <c r="R164" s="171">
        <v>0</v>
      </c>
      <c r="S164" s="171">
        <v>39</v>
      </c>
      <c r="T164" s="171">
        <v>0</v>
      </c>
      <c r="U164" s="171">
        <v>174.6</v>
      </c>
      <c r="V164" s="171">
        <v>0</v>
      </c>
      <c r="W164" s="171">
        <v>0</v>
      </c>
      <c r="X164" s="171">
        <v>0</v>
      </c>
      <c r="Y164" s="171">
        <v>0</v>
      </c>
      <c r="Z164" s="171">
        <v>21.2</v>
      </c>
      <c r="AA164" s="171">
        <v>18.7</v>
      </c>
      <c r="AB164" s="171">
        <v>0</v>
      </c>
      <c r="AC164" s="171">
        <v>10.8</v>
      </c>
      <c r="AD164" s="171">
        <v>0</v>
      </c>
      <c r="AE164" s="171">
        <v>1520.1</v>
      </c>
      <c r="AF164" s="174">
        <v>789.1</v>
      </c>
      <c r="AG164" s="171">
        <v>1345.4</v>
      </c>
      <c r="AH164" s="171">
        <v>1520</v>
      </c>
      <c r="AI164" s="171">
        <v>788.9</v>
      </c>
      <c r="AJ164" s="172"/>
      <c r="AK164" s="171">
        <v>0.9305762510667406</v>
      </c>
      <c r="AL164" s="171">
        <v>231.49141649167117</v>
      </c>
      <c r="AM164" s="175">
        <v>0.49148413165849597</v>
      </c>
      <c r="AN164" s="171">
        <v>0.00039326300479020136</v>
      </c>
      <c r="AO164" s="172"/>
      <c r="AP164" s="171">
        <v>0.8825150000000004</v>
      </c>
      <c r="AQ164" s="171">
        <v>298.09693899999985</v>
      </c>
      <c r="AR164" s="175">
        <v>0.42349877083724646</v>
      </c>
      <c r="AS164" s="171">
        <v>0.0013680502150325029</v>
      </c>
      <c r="AT164" s="171"/>
      <c r="AU164" s="173"/>
      <c r="AV164" s="239">
        <v>0.014911101024773325</v>
      </c>
      <c r="AW164" s="239">
        <v>0.0142643888856499</v>
      </c>
      <c r="AX164" s="239">
        <v>0.0008140004527137169</v>
      </c>
      <c r="AY164" s="239">
        <v>0.0002203309496067204</v>
      </c>
      <c r="AZ164" s="239">
        <v>0</v>
      </c>
      <c r="BA164" s="239">
        <v>0</v>
      </c>
      <c r="BB164" s="239">
        <v>0.00043250149367245113</v>
      </c>
      <c r="BC164" s="239">
        <v>0</v>
      </c>
      <c r="BD164" s="173">
        <v>0.0002203309496067204</v>
      </c>
      <c r="BE164" s="171">
        <v>0.030862653756022835</v>
      </c>
      <c r="BF164" s="173"/>
      <c r="BG164" s="174">
        <v>0.014911101024773325</v>
      </c>
      <c r="BH164" s="174">
        <v>0.026151379623691483</v>
      </c>
      <c r="BI164" s="174">
        <v>0.0021706678739032456</v>
      </c>
      <c r="BJ164" s="242">
        <f t="shared" si="22"/>
        <v>0.0002203309496067204</v>
      </c>
      <c r="BK164" s="174">
        <v>0</v>
      </c>
      <c r="BL164" s="174">
        <v>0</v>
      </c>
      <c r="BM164" s="174">
        <v>0.0011533373164598697</v>
      </c>
      <c r="BN164" s="174">
        <v>0</v>
      </c>
      <c r="BO164" s="173">
        <f t="shared" si="23"/>
        <v>0.0002203309496067204</v>
      </c>
      <c r="BP164" s="173">
        <f t="shared" si="24"/>
        <v>0.044827147738041355</v>
      </c>
      <c r="BQ164" s="240">
        <f t="shared" si="25"/>
        <v>0.03406863228091143</v>
      </c>
      <c r="BR164" s="241">
        <f t="shared" si="26"/>
        <v>76.14962879999997</v>
      </c>
      <c r="BS164" s="243">
        <f t="shared" si="27"/>
        <v>0.9212018027482893</v>
      </c>
      <c r="BT164" s="247" t="s">
        <v>28</v>
      </c>
    </row>
    <row r="165" spans="1:72" s="176" customFormat="1" ht="15">
      <c r="A165" s="171">
        <v>1020</v>
      </c>
      <c r="B165" s="171" t="s">
        <v>546</v>
      </c>
      <c r="C165" s="171" t="s">
        <v>529</v>
      </c>
      <c r="D165" s="51">
        <v>9</v>
      </c>
      <c r="E165" s="51">
        <v>0</v>
      </c>
      <c r="F165" s="171" t="s">
        <v>147</v>
      </c>
      <c r="G165" s="171"/>
      <c r="H165" s="172">
        <v>0.002108</v>
      </c>
      <c r="I165" s="172">
        <v>0.00126186873459712</v>
      </c>
      <c r="J165" s="173">
        <v>0.59860945664</v>
      </c>
      <c r="K165" s="171">
        <v>80</v>
      </c>
      <c r="L165" s="171">
        <v>220.2</v>
      </c>
      <c r="M165" s="171">
        <v>696.4</v>
      </c>
      <c r="N165" s="171">
        <v>1</v>
      </c>
      <c r="O165" s="171">
        <v>0.00126186873459712</v>
      </c>
      <c r="P165" s="171">
        <v>25.7</v>
      </c>
      <c r="Q165" s="171">
        <v>0.7</v>
      </c>
      <c r="R165" s="171">
        <v>0</v>
      </c>
      <c r="S165" s="171">
        <v>18.4</v>
      </c>
      <c r="T165" s="171">
        <v>0</v>
      </c>
      <c r="U165" s="171">
        <v>164</v>
      </c>
      <c r="V165" s="171">
        <v>581.6</v>
      </c>
      <c r="W165" s="171">
        <v>1</v>
      </c>
      <c r="X165" s="171">
        <v>0</v>
      </c>
      <c r="Y165" s="171">
        <v>0</v>
      </c>
      <c r="Z165" s="171">
        <v>21.8</v>
      </c>
      <c r="AA165" s="171">
        <v>3.9</v>
      </c>
      <c r="AB165" s="171">
        <v>0</v>
      </c>
      <c r="AC165" s="171">
        <v>0.7</v>
      </c>
      <c r="AD165" s="171">
        <v>3.1</v>
      </c>
      <c r="AE165" s="171">
        <v>961.5</v>
      </c>
      <c r="AF165" s="174">
        <v>1323</v>
      </c>
      <c r="AG165" s="171">
        <v>1379.2</v>
      </c>
      <c r="AH165" s="171">
        <v>1543.2</v>
      </c>
      <c r="AI165" s="171">
        <v>741.2</v>
      </c>
      <c r="AJ165" s="172"/>
      <c r="AK165" s="171">
        <v>0.9323457406205684</v>
      </c>
      <c r="AL165" s="171">
        <v>233.9219471162536</v>
      </c>
      <c r="AM165" s="175">
        <v>0.49664444063062263</v>
      </c>
      <c r="AN165" s="171">
        <v>0.001102666005543683</v>
      </c>
      <c r="AO165" s="172"/>
      <c r="AP165" s="171">
        <v>0.8854710000000003</v>
      </c>
      <c r="AQ165" s="171">
        <v>302.1572333999999</v>
      </c>
      <c r="AR165" s="175">
        <v>0.4292671282494552</v>
      </c>
      <c r="AS165" s="171">
        <v>0.001927618750131489</v>
      </c>
      <c r="AT165" s="171"/>
      <c r="AU165" s="173"/>
      <c r="AV165" s="239">
        <v>0.012670575388337834</v>
      </c>
      <c r="AW165" s="239">
        <v>0.04007170163686861</v>
      </c>
      <c r="AX165" s="239">
        <v>0.0014788092074490568</v>
      </c>
      <c r="AY165" s="239">
        <v>4.027885000834007E-05</v>
      </c>
      <c r="AZ165" s="239">
        <v>0</v>
      </c>
      <c r="BA165" s="239">
        <v>0.03346597023550084</v>
      </c>
      <c r="BB165" s="239">
        <v>0.0012543984716883053</v>
      </c>
      <c r="BC165" s="239">
        <v>0</v>
      </c>
      <c r="BD165" s="173">
        <v>4.027885000834007E-05</v>
      </c>
      <c r="BE165" s="171">
        <v>0.08902201263986133</v>
      </c>
      <c r="BF165" s="173"/>
      <c r="BG165" s="174">
        <v>0.012670575388337834</v>
      </c>
      <c r="BH165" s="174">
        <v>0.07346478633425911</v>
      </c>
      <c r="BI165" s="174">
        <v>0.003943491219864152</v>
      </c>
      <c r="BJ165" s="242">
        <f t="shared" si="22"/>
        <v>4.027885000834007E-05</v>
      </c>
      <c r="BK165" s="174">
        <v>0</v>
      </c>
      <c r="BL165" s="174">
        <v>0.03346597023550084</v>
      </c>
      <c r="BM165" s="174">
        <v>0.003345062591168814</v>
      </c>
      <c r="BN165" s="174">
        <v>0</v>
      </c>
      <c r="BO165" s="173">
        <f t="shared" si="23"/>
        <v>4.027885000834007E-05</v>
      </c>
      <c r="BP165" s="173">
        <f t="shared" si="24"/>
        <v>0.12697044346914743</v>
      </c>
      <c r="BQ165" s="240">
        <f t="shared" si="25"/>
        <v>0.09649753703655205</v>
      </c>
      <c r="BR165" s="241">
        <f t="shared" si="26"/>
        <v>76.4719296</v>
      </c>
      <c r="BS165" s="243">
        <f t="shared" si="27"/>
        <v>0.9229439453573531</v>
      </c>
      <c r="BT165" s="247" t="s">
        <v>28</v>
      </c>
    </row>
    <row r="166" spans="1:72" s="176" customFormat="1" ht="15">
      <c r="A166" s="171">
        <v>91037</v>
      </c>
      <c r="B166" s="171" t="s">
        <v>540</v>
      </c>
      <c r="C166" s="171" t="s">
        <v>541</v>
      </c>
      <c r="D166" s="51">
        <v>9</v>
      </c>
      <c r="E166" s="51">
        <v>0</v>
      </c>
      <c r="F166" s="171" t="s">
        <v>9</v>
      </c>
      <c r="G166" s="171"/>
      <c r="H166" s="172">
        <v>0.001466</v>
      </c>
      <c r="I166" s="172">
        <v>0.0008775614634342401</v>
      </c>
      <c r="J166" s="173">
        <v>0.5986094566400001</v>
      </c>
      <c r="K166" s="171">
        <v>80</v>
      </c>
      <c r="L166" s="171">
        <v>0</v>
      </c>
      <c r="M166" s="171">
        <v>655</v>
      </c>
      <c r="N166" s="171">
        <v>1</v>
      </c>
      <c r="O166" s="171">
        <v>0.0008775614634342401</v>
      </c>
      <c r="P166" s="171">
        <v>139.8</v>
      </c>
      <c r="Q166" s="171">
        <v>0</v>
      </c>
      <c r="R166" s="171">
        <v>0</v>
      </c>
      <c r="S166" s="171">
        <v>25.3</v>
      </c>
      <c r="T166" s="171">
        <v>11.6</v>
      </c>
      <c r="U166" s="171">
        <v>75.9</v>
      </c>
      <c r="V166" s="171">
        <v>347.3</v>
      </c>
      <c r="W166" s="171">
        <v>1</v>
      </c>
      <c r="X166" s="171">
        <v>0</v>
      </c>
      <c r="Y166" s="171">
        <v>0</v>
      </c>
      <c r="Z166" s="171">
        <v>125.5</v>
      </c>
      <c r="AA166" s="171">
        <v>14.3</v>
      </c>
      <c r="AB166" s="171">
        <v>0</v>
      </c>
      <c r="AC166" s="171">
        <v>0</v>
      </c>
      <c r="AD166" s="171">
        <v>7.1</v>
      </c>
      <c r="AE166" s="171">
        <v>831.9</v>
      </c>
      <c r="AF166" s="174">
        <v>1179.3</v>
      </c>
      <c r="AG166" s="171">
        <v>1103.4</v>
      </c>
      <c r="AH166" s="171">
        <v>1179.3</v>
      </c>
      <c r="AI166" s="171">
        <v>831.7</v>
      </c>
      <c r="AJ166" s="172"/>
      <c r="AK166" s="171">
        <v>0.9087430616619072</v>
      </c>
      <c r="AL166" s="171">
        <v>205.3433955812195</v>
      </c>
      <c r="AM166" s="175">
        <v>0.4359687369776573</v>
      </c>
      <c r="AN166" s="171">
        <v>0.0008308110509593868</v>
      </c>
      <c r="AO166" s="172"/>
      <c r="AP166" s="171">
        <v>0.8466310000000004</v>
      </c>
      <c r="AQ166" s="171">
        <v>254.95090999999988</v>
      </c>
      <c r="AR166" s="175">
        <v>0.36220230026862993</v>
      </c>
      <c r="AS166" s="171">
        <v>0.0014215647493107482</v>
      </c>
      <c r="AT166" s="171"/>
      <c r="AU166" s="173"/>
      <c r="AV166" s="239">
        <v>0</v>
      </c>
      <c r="AW166" s="239">
        <v>0.026211005789853883</v>
      </c>
      <c r="AX166" s="239">
        <v>0.005594349022017669</v>
      </c>
      <c r="AY166" s="239">
        <v>0</v>
      </c>
      <c r="AZ166" s="239">
        <v>0</v>
      </c>
      <c r="BA166" s="239">
        <v>0.013897835589032449</v>
      </c>
      <c r="BB166" s="239">
        <v>0.00502210874294147</v>
      </c>
      <c r="BC166" s="239">
        <v>0</v>
      </c>
      <c r="BD166" s="173">
        <v>0</v>
      </c>
      <c r="BE166" s="171">
        <v>0.050725299143845465</v>
      </c>
      <c r="BF166" s="173"/>
      <c r="BG166" s="174">
        <v>0</v>
      </c>
      <c r="BH166" s="174">
        <v>0.04805351061473212</v>
      </c>
      <c r="BI166" s="174">
        <v>0.014918264058713784</v>
      </c>
      <c r="BJ166" s="242">
        <f t="shared" si="22"/>
        <v>0</v>
      </c>
      <c r="BK166" s="174">
        <v>0</v>
      </c>
      <c r="BL166" s="174">
        <v>0.013897835589032449</v>
      </c>
      <c r="BM166" s="174">
        <v>0.013392289981177252</v>
      </c>
      <c r="BN166" s="174">
        <v>0</v>
      </c>
      <c r="BO166" s="173">
        <f t="shared" si="23"/>
        <v>0</v>
      </c>
      <c r="BP166" s="173">
        <f t="shared" si="24"/>
        <v>0.0902619002436556</v>
      </c>
      <c r="BQ166" s="240">
        <f t="shared" si="25"/>
        <v>0.06859904418517826</v>
      </c>
      <c r="BR166" s="241">
        <f t="shared" si="26"/>
        <v>78.17007360000001</v>
      </c>
      <c r="BS166" s="243">
        <f t="shared" si="27"/>
        <v>0.9241555113274137</v>
      </c>
      <c r="BT166" s="247" t="s">
        <v>28</v>
      </c>
    </row>
    <row r="167" spans="1:72" s="176" customFormat="1" ht="15">
      <c r="A167" s="171">
        <v>83001</v>
      </c>
      <c r="B167" s="171" t="s">
        <v>428</v>
      </c>
      <c r="C167" s="171" t="s">
        <v>532</v>
      </c>
      <c r="D167" s="51">
        <v>9</v>
      </c>
      <c r="E167" s="51">
        <v>0</v>
      </c>
      <c r="F167" s="171" t="s">
        <v>147</v>
      </c>
      <c r="G167" s="171"/>
      <c r="H167" s="172">
        <v>0.002433</v>
      </c>
      <c r="I167" s="172">
        <v>0.00073151980025982</v>
      </c>
      <c r="J167" s="173">
        <v>0.30066576254000005</v>
      </c>
      <c r="K167" s="171">
        <v>80</v>
      </c>
      <c r="L167" s="171">
        <v>0</v>
      </c>
      <c r="M167" s="171">
        <v>1047.5</v>
      </c>
      <c r="N167" s="171">
        <v>1</v>
      </c>
      <c r="O167" s="171">
        <v>0.00073151980025982</v>
      </c>
      <c r="P167" s="171">
        <v>111.5</v>
      </c>
      <c r="Q167" s="171">
        <v>0</v>
      </c>
      <c r="R167" s="171">
        <v>0</v>
      </c>
      <c r="S167" s="171">
        <v>59.9</v>
      </c>
      <c r="T167" s="171">
        <v>0</v>
      </c>
      <c r="U167" s="171">
        <v>269.7</v>
      </c>
      <c r="V167" s="171">
        <v>0</v>
      </c>
      <c r="W167" s="171">
        <v>0</v>
      </c>
      <c r="X167" s="171">
        <v>0</v>
      </c>
      <c r="Y167" s="171">
        <v>0</v>
      </c>
      <c r="Z167" s="171">
        <v>83.7</v>
      </c>
      <c r="AA167" s="171">
        <v>27.8</v>
      </c>
      <c r="AB167" s="171">
        <v>0</v>
      </c>
      <c r="AC167" s="171">
        <v>0</v>
      </c>
      <c r="AD167" s="171">
        <v>0</v>
      </c>
      <c r="AE167" s="171">
        <v>1219</v>
      </c>
      <c r="AF167" s="174">
        <v>1219</v>
      </c>
      <c r="AG167" s="171">
        <v>949.3</v>
      </c>
      <c r="AH167" s="171">
        <v>1219</v>
      </c>
      <c r="AI167" s="171">
        <v>1218.9</v>
      </c>
      <c r="AJ167" s="172"/>
      <c r="AK167" s="171">
        <v>0.884787352878526</v>
      </c>
      <c r="AL167" s="171">
        <v>181.0460166845718</v>
      </c>
      <c r="AM167" s="175">
        <v>0.3843824779725593</v>
      </c>
      <c r="AN167" s="171">
        <v>0.0007326555521721108</v>
      </c>
      <c r="AO167" s="172"/>
      <c r="AP167" s="171">
        <v>0.8061900000000004</v>
      </c>
      <c r="AQ167" s="171">
        <v>213.93618249999986</v>
      </c>
      <c r="AR167" s="175">
        <v>0.30393371575802336</v>
      </c>
      <c r="AS167" s="171">
        <v>0.002446042888038837</v>
      </c>
      <c r="AT167" s="171"/>
      <c r="AU167" s="173"/>
      <c r="AV167" s="239">
        <v>0</v>
      </c>
      <c r="AW167" s="239">
        <v>0.03494177477921056</v>
      </c>
      <c r="AX167" s="239">
        <v>0.0037193392724410284</v>
      </c>
      <c r="AY167" s="239">
        <v>0</v>
      </c>
      <c r="AZ167" s="239">
        <v>0</v>
      </c>
      <c r="BA167" s="239">
        <v>0</v>
      </c>
      <c r="BB167" s="239">
        <v>0.00279200625204766</v>
      </c>
      <c r="BC167" s="239">
        <v>0</v>
      </c>
      <c r="BD167" s="173">
        <v>0</v>
      </c>
      <c r="BE167" s="171">
        <v>0.04145312030369925</v>
      </c>
      <c r="BF167" s="173"/>
      <c r="BG167" s="174">
        <v>0</v>
      </c>
      <c r="BH167" s="174">
        <v>0.0640599204285527</v>
      </c>
      <c r="BI167" s="174">
        <v>0.009918238059842743</v>
      </c>
      <c r="BJ167" s="242">
        <f t="shared" si="22"/>
        <v>0</v>
      </c>
      <c r="BK167" s="174">
        <v>0</v>
      </c>
      <c r="BL167" s="174">
        <v>0</v>
      </c>
      <c r="BM167" s="174">
        <v>0.007445350005460427</v>
      </c>
      <c r="BN167" s="174">
        <v>0</v>
      </c>
      <c r="BO167" s="173">
        <f t="shared" si="23"/>
        <v>0</v>
      </c>
      <c r="BP167" s="173">
        <f t="shared" si="24"/>
        <v>0.08142350849385586</v>
      </c>
      <c r="BQ167" s="240">
        <f t="shared" si="25"/>
        <v>0.061881866455330455</v>
      </c>
      <c r="BR167" s="241">
        <f t="shared" si="26"/>
        <v>84.59356319999999</v>
      </c>
      <c r="BS167" s="243">
        <f t="shared" si="27"/>
        <v>0.9251654514095042</v>
      </c>
      <c r="BT167" s="247" t="s">
        <v>28</v>
      </c>
    </row>
    <row r="168" spans="1:72" s="176" customFormat="1" ht="15">
      <c r="A168" s="171">
        <v>1064</v>
      </c>
      <c r="B168" s="171" t="s">
        <v>546</v>
      </c>
      <c r="C168" s="171" t="s">
        <v>529</v>
      </c>
      <c r="D168" s="51">
        <v>9</v>
      </c>
      <c r="E168" s="51">
        <v>0</v>
      </c>
      <c r="F168" s="171" t="s">
        <v>147</v>
      </c>
      <c r="G168" s="171"/>
      <c r="H168" s="172">
        <v>0.000848</v>
      </c>
      <c r="I168" s="172">
        <v>0.00025496456663392</v>
      </c>
      <c r="J168" s="173">
        <v>0.30066576254</v>
      </c>
      <c r="K168" s="171">
        <v>80</v>
      </c>
      <c r="L168" s="171">
        <v>0</v>
      </c>
      <c r="M168" s="171">
        <v>1105.3</v>
      </c>
      <c r="N168" s="171">
        <v>1</v>
      </c>
      <c r="O168" s="171">
        <v>0.00025496456663392</v>
      </c>
      <c r="P168" s="171">
        <v>83.3</v>
      </c>
      <c r="Q168" s="171">
        <v>8.5</v>
      </c>
      <c r="R168" s="171">
        <v>0</v>
      </c>
      <c r="S168" s="171">
        <v>91.5</v>
      </c>
      <c r="T168" s="171">
        <v>4.2</v>
      </c>
      <c r="U168" s="171">
        <v>286.1</v>
      </c>
      <c r="V168" s="171">
        <v>0</v>
      </c>
      <c r="W168" s="171">
        <v>0</v>
      </c>
      <c r="X168" s="171">
        <v>0</v>
      </c>
      <c r="Y168" s="171">
        <v>0</v>
      </c>
      <c r="Z168" s="171">
        <v>66.4</v>
      </c>
      <c r="AA168" s="171">
        <v>16.8</v>
      </c>
      <c r="AB168" s="171">
        <v>0</v>
      </c>
      <c r="AC168" s="171">
        <v>8.5</v>
      </c>
      <c r="AD168" s="171">
        <v>0</v>
      </c>
      <c r="AE168" s="171">
        <v>1293.1</v>
      </c>
      <c r="AF168" s="174">
        <v>1293.1</v>
      </c>
      <c r="AG168" s="171">
        <v>1007</v>
      </c>
      <c r="AH168" s="171">
        <v>1293.1</v>
      </c>
      <c r="AI168" s="171">
        <v>1292.8</v>
      </c>
      <c r="AJ168" s="172"/>
      <c r="AK168" s="171">
        <v>0.8935976437994587</v>
      </c>
      <c r="AL168" s="171">
        <v>189.71982213310244</v>
      </c>
      <c r="AM168" s="175">
        <v>0.4027980106244976</v>
      </c>
      <c r="AN168" s="171">
        <v>0.0002503470082804672</v>
      </c>
      <c r="AO168" s="172"/>
      <c r="AP168" s="171">
        <v>0.8213300000000003</v>
      </c>
      <c r="AQ168" s="171">
        <v>228.85113279999985</v>
      </c>
      <c r="AR168" s="175">
        <v>0.3251230078733262</v>
      </c>
      <c r="AS168" s="171">
        <v>0.000841876718775521</v>
      </c>
      <c r="AT168" s="171"/>
      <c r="AU168" s="173"/>
      <c r="AV168" s="239">
        <v>0</v>
      </c>
      <c r="AW168" s="239">
        <v>0.012850642498821513</v>
      </c>
      <c r="AX168" s="239">
        <v>0.0009684778070676124</v>
      </c>
      <c r="AY168" s="239">
        <v>9.88242660273074E-05</v>
      </c>
      <c r="AZ168" s="239">
        <v>0</v>
      </c>
      <c r="BA168" s="239">
        <v>0</v>
      </c>
      <c r="BB168" s="239">
        <v>0.0007719919134368484</v>
      </c>
      <c r="BC168" s="239">
        <v>0</v>
      </c>
      <c r="BD168" s="173">
        <v>9.88242660273074E-05</v>
      </c>
      <c r="BE168" s="171">
        <v>0.014788760751380588</v>
      </c>
      <c r="BF168" s="173"/>
      <c r="BG168" s="174">
        <v>0</v>
      </c>
      <c r="BH168" s="174">
        <v>0.02355951124783944</v>
      </c>
      <c r="BI168" s="174">
        <v>0.0025826074855136334</v>
      </c>
      <c r="BJ168" s="242">
        <f t="shared" si="22"/>
        <v>9.88242660273074E-05</v>
      </c>
      <c r="BK168" s="174">
        <v>0</v>
      </c>
      <c r="BL168" s="174">
        <v>0</v>
      </c>
      <c r="BM168" s="174">
        <v>0.0020586451024982625</v>
      </c>
      <c r="BN168" s="174">
        <v>0</v>
      </c>
      <c r="BO168" s="173">
        <f t="shared" si="23"/>
        <v>9.88242660273074E-05</v>
      </c>
      <c r="BP168" s="173">
        <f t="shared" si="24"/>
        <v>0.028398412367905954</v>
      </c>
      <c r="BQ168" s="240">
        <f t="shared" si="25"/>
        <v>0.021582793399608526</v>
      </c>
      <c r="BR168" s="241">
        <f t="shared" si="26"/>
        <v>84.65016800000001</v>
      </c>
      <c r="BS168" s="243">
        <f t="shared" si="27"/>
        <v>0.9255174568306357</v>
      </c>
      <c r="BT168" s="247" t="s">
        <v>28</v>
      </c>
    </row>
    <row r="169" spans="1:72" s="176" customFormat="1" ht="15">
      <c r="A169" s="171">
        <v>91002</v>
      </c>
      <c r="B169" s="171" t="s">
        <v>540</v>
      </c>
      <c r="C169" s="171" t="s">
        <v>541</v>
      </c>
      <c r="D169" s="51">
        <v>9</v>
      </c>
      <c r="E169" s="51">
        <v>0</v>
      </c>
      <c r="F169" s="171" t="s">
        <v>9</v>
      </c>
      <c r="G169" s="171"/>
      <c r="H169" s="172">
        <v>0.001466</v>
      </c>
      <c r="I169" s="172">
        <v>0.0008775614634342401</v>
      </c>
      <c r="J169" s="173">
        <v>0.5986094566400001</v>
      </c>
      <c r="K169" s="171">
        <v>80</v>
      </c>
      <c r="L169" s="171">
        <v>0</v>
      </c>
      <c r="M169" s="171">
        <v>832</v>
      </c>
      <c r="N169" s="171">
        <v>1</v>
      </c>
      <c r="O169" s="171">
        <v>0.0008775614634342401</v>
      </c>
      <c r="P169" s="171">
        <v>89.4</v>
      </c>
      <c r="Q169" s="171">
        <v>0.7</v>
      </c>
      <c r="R169" s="171">
        <v>0</v>
      </c>
      <c r="S169" s="171">
        <v>42.9</v>
      </c>
      <c r="T169" s="171">
        <v>2</v>
      </c>
      <c r="U169" s="171">
        <v>214</v>
      </c>
      <c r="V169" s="171">
        <v>473.6</v>
      </c>
      <c r="W169" s="171">
        <v>1</v>
      </c>
      <c r="X169" s="171">
        <v>0</v>
      </c>
      <c r="Y169" s="171">
        <v>0</v>
      </c>
      <c r="Z169" s="171">
        <v>77.2</v>
      </c>
      <c r="AA169" s="171">
        <v>12.2</v>
      </c>
      <c r="AB169" s="171">
        <v>0</v>
      </c>
      <c r="AC169" s="171">
        <v>0</v>
      </c>
      <c r="AD169" s="171">
        <v>0</v>
      </c>
      <c r="AE169" s="171">
        <v>967.3</v>
      </c>
      <c r="AF169" s="174">
        <v>1441</v>
      </c>
      <c r="AG169" s="171">
        <v>1227</v>
      </c>
      <c r="AH169" s="171">
        <v>1441</v>
      </c>
      <c r="AI169" s="171">
        <v>967</v>
      </c>
      <c r="AJ169" s="172"/>
      <c r="AK169" s="171">
        <v>0.9230179786766546</v>
      </c>
      <c r="AL169" s="171">
        <v>221.73654929886155</v>
      </c>
      <c r="AM169" s="175">
        <v>0.47077337484356896</v>
      </c>
      <c r="AN169" s="171">
        <v>0.0007949809587666272</v>
      </c>
      <c r="AO169" s="172"/>
      <c r="AP169" s="171">
        <v>0.8691480000000003</v>
      </c>
      <c r="AQ169" s="171">
        <v>280.80463429999986</v>
      </c>
      <c r="AR169" s="175">
        <v>0.39893203154109713</v>
      </c>
      <c r="AS169" s="171">
        <v>0.0013802704031045244</v>
      </c>
      <c r="AT169" s="171"/>
      <c r="AU169" s="173"/>
      <c r="AV169" s="239">
        <v>0</v>
      </c>
      <c r="AW169" s="239">
        <v>0.033293979873524324</v>
      </c>
      <c r="AX169" s="239">
        <v>0.003577502164294561</v>
      </c>
      <c r="AY169" s="239">
        <v>2.801176191282094E-05</v>
      </c>
      <c r="AZ169" s="239">
        <v>0</v>
      </c>
      <c r="BA169" s="239">
        <v>0.01895195777416</v>
      </c>
      <c r="BB169" s="239">
        <v>0.003089297170956824</v>
      </c>
      <c r="BC169" s="239">
        <v>0</v>
      </c>
      <c r="BD169" s="173">
        <v>0</v>
      </c>
      <c r="BE169" s="171">
        <v>0.058940748744848524</v>
      </c>
      <c r="BF169" s="173"/>
      <c r="BG169" s="174">
        <v>0</v>
      </c>
      <c r="BH169" s="174">
        <v>0.061038963101461265</v>
      </c>
      <c r="BI169" s="174">
        <v>0.009540005771452163</v>
      </c>
      <c r="BJ169" s="242">
        <f t="shared" si="22"/>
        <v>2.801176191282094E-05</v>
      </c>
      <c r="BK169" s="174">
        <v>0</v>
      </c>
      <c r="BL169" s="174">
        <v>0.01895195777416</v>
      </c>
      <c r="BM169" s="174">
        <v>0.008238125789218198</v>
      </c>
      <c r="BN169" s="174">
        <v>0</v>
      </c>
      <c r="BO169" s="173">
        <f t="shared" si="23"/>
        <v>0</v>
      </c>
      <c r="BP169" s="173">
        <f t="shared" si="24"/>
        <v>0.09779706419820444</v>
      </c>
      <c r="BQ169" s="240">
        <f t="shared" si="25"/>
        <v>0.07432576879063538</v>
      </c>
      <c r="BR169" s="241">
        <f t="shared" si="26"/>
        <v>84.6957984</v>
      </c>
      <c r="BS169" s="243">
        <f t="shared" si="27"/>
        <v>0.9267290228006962</v>
      </c>
      <c r="BT169" s="247" t="s">
        <v>28</v>
      </c>
    </row>
    <row r="170" spans="1:72" s="176" customFormat="1" ht="15">
      <c r="A170" s="171">
        <v>1041</v>
      </c>
      <c r="B170" s="171" t="s">
        <v>546</v>
      </c>
      <c r="C170" s="171" t="s">
        <v>529</v>
      </c>
      <c r="D170" s="51">
        <v>9</v>
      </c>
      <c r="E170" s="51">
        <v>0</v>
      </c>
      <c r="F170" s="171" t="s">
        <v>147</v>
      </c>
      <c r="G170" s="171"/>
      <c r="H170" s="172">
        <v>0.001488</v>
      </c>
      <c r="I170" s="172">
        <v>0.00089073087148032</v>
      </c>
      <c r="J170" s="173">
        <v>0.5986094566400001</v>
      </c>
      <c r="K170" s="171">
        <v>80</v>
      </c>
      <c r="L170" s="171">
        <v>0</v>
      </c>
      <c r="M170" s="171">
        <v>664.9</v>
      </c>
      <c r="N170" s="171">
        <v>1</v>
      </c>
      <c r="O170" s="171">
        <v>0.00089073087148032</v>
      </c>
      <c r="P170" s="171">
        <v>161.2</v>
      </c>
      <c r="Q170" s="171">
        <v>0</v>
      </c>
      <c r="R170" s="171">
        <v>0</v>
      </c>
      <c r="S170" s="171">
        <v>39.8</v>
      </c>
      <c r="T170" s="171">
        <v>0.4</v>
      </c>
      <c r="U170" s="171">
        <v>191.7</v>
      </c>
      <c r="V170" s="171">
        <v>513.7</v>
      </c>
      <c r="W170" s="171">
        <v>1</v>
      </c>
      <c r="X170" s="171">
        <v>0</v>
      </c>
      <c r="Y170" s="171">
        <v>0</v>
      </c>
      <c r="Z170" s="171">
        <v>130.9</v>
      </c>
      <c r="AA170" s="171">
        <v>30.3</v>
      </c>
      <c r="AB170" s="171">
        <v>0</v>
      </c>
      <c r="AC170" s="171">
        <v>0</v>
      </c>
      <c r="AD170" s="171">
        <v>5</v>
      </c>
      <c r="AE170" s="171">
        <v>866.4</v>
      </c>
      <c r="AF170" s="174">
        <v>1380.2</v>
      </c>
      <c r="AG170" s="171">
        <v>1188.5</v>
      </c>
      <c r="AH170" s="171">
        <v>1380.2</v>
      </c>
      <c r="AI170" s="171">
        <v>866.3</v>
      </c>
      <c r="AJ170" s="172"/>
      <c r="AK170" s="171">
        <v>0.9203619485175429</v>
      </c>
      <c r="AL170" s="171">
        <v>218.5357331735161</v>
      </c>
      <c r="AM170" s="175">
        <v>0.46397765706791433</v>
      </c>
      <c r="AN170" s="171">
        <v>0.0008142397664062972</v>
      </c>
      <c r="AO170" s="172"/>
      <c r="AP170" s="171">
        <v>0.8647110000000003</v>
      </c>
      <c r="AQ170" s="171">
        <v>275.45754849999986</v>
      </c>
      <c r="AR170" s="175">
        <v>0.3913355621796278</v>
      </c>
      <c r="AS170" s="171">
        <v>0.0014102896787623906</v>
      </c>
      <c r="AT170" s="171"/>
      <c r="AU170" s="173"/>
      <c r="AV170" s="239">
        <v>0</v>
      </c>
      <c r="AW170" s="239">
        <v>0.027006461213995275</v>
      </c>
      <c r="AX170" s="239">
        <v>0.0065475132316078185</v>
      </c>
      <c r="AY170" s="239">
        <v>0</v>
      </c>
      <c r="AZ170" s="239">
        <v>0</v>
      </c>
      <c r="BA170" s="239">
        <v>0.020865121259782484</v>
      </c>
      <c r="BB170" s="239">
        <v>0.00531680820110089</v>
      </c>
      <c r="BC170" s="239">
        <v>0</v>
      </c>
      <c r="BD170" s="173">
        <v>0</v>
      </c>
      <c r="BE170" s="171">
        <v>0.059735903906486476</v>
      </c>
      <c r="BF170" s="173"/>
      <c r="BG170" s="174">
        <v>0</v>
      </c>
      <c r="BH170" s="174">
        <v>0.04951184555899134</v>
      </c>
      <c r="BI170" s="174">
        <v>0.017460035284287516</v>
      </c>
      <c r="BJ170" s="242">
        <f aca="true" t="shared" si="28" ref="BJ170:BJ198">AY170</f>
        <v>0</v>
      </c>
      <c r="BK170" s="174">
        <v>0</v>
      </c>
      <c r="BL170" s="174">
        <v>0.020865121259782484</v>
      </c>
      <c r="BM170" s="174">
        <v>0.014178155202935708</v>
      </c>
      <c r="BN170" s="174">
        <v>0</v>
      </c>
      <c r="BO170" s="173">
        <f aca="true" t="shared" si="29" ref="BO170:BO198">BD170</f>
        <v>0</v>
      </c>
      <c r="BP170" s="173">
        <f aca="true" t="shared" si="30" ref="BP170:BP198">SUM(BG170:BO170)</f>
        <v>0.10201515730599704</v>
      </c>
      <c r="BQ170" s="240">
        <f aca="true" t="shared" si="31" ref="BQ170:BQ198">BP170*0.76</f>
        <v>0.07753151955255776</v>
      </c>
      <c r="BR170" s="241">
        <f aca="true" t="shared" si="32" ref="BR170:BR198">BQ170/I170</f>
        <v>87.04258720000001</v>
      </c>
      <c r="BS170" s="243">
        <f t="shared" si="27"/>
        <v>0.9279587705247413</v>
      </c>
      <c r="BT170" s="247" t="s">
        <v>28</v>
      </c>
    </row>
    <row r="171" spans="1:72" s="176" customFormat="1" ht="15">
      <c r="A171" s="171">
        <v>1007</v>
      </c>
      <c r="B171" s="171" t="s">
        <v>546</v>
      </c>
      <c r="C171" s="171" t="s">
        <v>529</v>
      </c>
      <c r="D171" s="51">
        <v>9</v>
      </c>
      <c r="E171" s="51">
        <v>0</v>
      </c>
      <c r="F171" s="171" t="s">
        <v>152</v>
      </c>
      <c r="G171" s="171"/>
      <c r="H171" s="172">
        <v>0.000848</v>
      </c>
      <c r="I171" s="172">
        <v>0.00025496456663392</v>
      </c>
      <c r="J171" s="173">
        <v>0.30066576254</v>
      </c>
      <c r="K171" s="171">
        <v>82</v>
      </c>
      <c r="L171" s="171">
        <v>0</v>
      </c>
      <c r="M171" s="171">
        <v>1329.6</v>
      </c>
      <c r="N171" s="171">
        <v>1</v>
      </c>
      <c r="O171" s="171">
        <v>0.00025496456663392</v>
      </c>
      <c r="P171" s="171">
        <v>33.5</v>
      </c>
      <c r="Q171" s="171">
        <v>32.4</v>
      </c>
      <c r="R171" s="171">
        <v>0</v>
      </c>
      <c r="S171" s="171">
        <v>35.8</v>
      </c>
      <c r="T171" s="171">
        <v>2.2</v>
      </c>
      <c r="U171" s="171">
        <v>317.2</v>
      </c>
      <c r="V171" s="171">
        <v>0</v>
      </c>
      <c r="W171" s="171">
        <v>0</v>
      </c>
      <c r="X171" s="171">
        <v>0</v>
      </c>
      <c r="Y171" s="171">
        <v>0</v>
      </c>
      <c r="Z171" s="171">
        <v>0</v>
      </c>
      <c r="AA171" s="171">
        <v>22.5</v>
      </c>
      <c r="AB171" s="171">
        <v>11</v>
      </c>
      <c r="AC171" s="171">
        <v>24.8</v>
      </c>
      <c r="AD171" s="171">
        <v>2.8</v>
      </c>
      <c r="AE171" s="171">
        <v>1433.7</v>
      </c>
      <c r="AF171" s="174">
        <v>1433.7</v>
      </c>
      <c r="AG171" s="171">
        <v>1116.5</v>
      </c>
      <c r="AH171" s="171">
        <v>1433.7</v>
      </c>
      <c r="AI171" s="171">
        <v>1433.5</v>
      </c>
      <c r="AJ171" s="172"/>
      <c r="AK171" s="171">
        <v>0.912022799812943</v>
      </c>
      <c r="AL171" s="171">
        <v>208.98953229619076</v>
      </c>
      <c r="AM171" s="175">
        <v>0.44370992394875297</v>
      </c>
      <c r="AN171" s="171">
        <v>0.00023889546853505758</v>
      </c>
      <c r="AO171" s="172"/>
      <c r="AP171" s="171">
        <v>0.8525320000000003</v>
      </c>
      <c r="AQ171" s="171">
        <v>261.5131641999999</v>
      </c>
      <c r="AR171" s="175">
        <v>0.3715251285973756</v>
      </c>
      <c r="AS171" s="171">
        <v>0.0008162091806333886</v>
      </c>
      <c r="AT171" s="171"/>
      <c r="AU171" s="173"/>
      <c r="AV171" s="239">
        <v>0</v>
      </c>
      <c r="AW171" s="239">
        <v>0.015458440483518576</v>
      </c>
      <c r="AX171" s="239">
        <v>0.0003894838719899762</v>
      </c>
      <c r="AY171" s="239">
        <v>0.00037669484932761877</v>
      </c>
      <c r="AZ171" s="239">
        <v>0</v>
      </c>
      <c r="BA171" s="239">
        <v>0</v>
      </c>
      <c r="BB171" s="239">
        <v>0</v>
      </c>
      <c r="BC171" s="239">
        <v>0.0001278902266235743</v>
      </c>
      <c r="BD171" s="173">
        <v>0.0002883343291149675</v>
      </c>
      <c r="BE171" s="171">
        <v>0.016640843760574713</v>
      </c>
      <c r="BF171" s="173"/>
      <c r="BG171" s="174">
        <v>0</v>
      </c>
      <c r="BH171" s="174">
        <v>0.028340474219784056</v>
      </c>
      <c r="BI171" s="174">
        <v>0.0010386236586399364</v>
      </c>
      <c r="BJ171" s="242">
        <f t="shared" si="28"/>
        <v>0.00037669484932761877</v>
      </c>
      <c r="BK171" s="174">
        <v>0</v>
      </c>
      <c r="BL171" s="174">
        <v>0</v>
      </c>
      <c r="BM171" s="174">
        <v>0</v>
      </c>
      <c r="BN171" s="174">
        <v>0.00034104060432953143</v>
      </c>
      <c r="BO171" s="173">
        <f t="shared" si="29"/>
        <v>0.0002883343291149675</v>
      </c>
      <c r="BP171" s="173">
        <f t="shared" si="30"/>
        <v>0.030385167661196113</v>
      </c>
      <c r="BQ171" s="240">
        <f t="shared" si="31"/>
        <v>0.023092727422509046</v>
      </c>
      <c r="BR171" s="241">
        <f t="shared" si="32"/>
        <v>90.5723008</v>
      </c>
      <c r="BS171" s="243">
        <f t="shared" si="27"/>
        <v>0.9283107759458727</v>
      </c>
      <c r="BT171" s="247" t="s">
        <v>28</v>
      </c>
    </row>
    <row r="172" spans="1:72" s="176" customFormat="1" ht="15">
      <c r="A172" s="171">
        <v>72009</v>
      </c>
      <c r="B172" s="171" t="s">
        <v>531</v>
      </c>
      <c r="C172" s="171" t="s">
        <v>530</v>
      </c>
      <c r="D172" s="51">
        <v>9</v>
      </c>
      <c r="E172" s="51">
        <v>0</v>
      </c>
      <c r="F172" s="171" t="s">
        <v>252</v>
      </c>
      <c r="G172" s="171"/>
      <c r="H172" s="172">
        <v>0.008568</v>
      </c>
      <c r="I172" s="172">
        <v>0.00512888582449152</v>
      </c>
      <c r="J172" s="173">
        <v>0.5986094566400001</v>
      </c>
      <c r="K172" s="171">
        <v>82</v>
      </c>
      <c r="L172" s="171">
        <v>278.2</v>
      </c>
      <c r="M172" s="171">
        <v>394.3</v>
      </c>
      <c r="N172" s="171">
        <v>1</v>
      </c>
      <c r="O172" s="171">
        <v>0.00512888582449152</v>
      </c>
      <c r="P172" s="171">
        <v>117</v>
      </c>
      <c r="Q172" s="171">
        <v>86.5</v>
      </c>
      <c r="R172" s="171">
        <v>0</v>
      </c>
      <c r="S172" s="171">
        <v>100.9</v>
      </c>
      <c r="T172" s="171">
        <v>8.3</v>
      </c>
      <c r="U172" s="171">
        <v>69.9</v>
      </c>
      <c r="V172" s="171">
        <v>936.1</v>
      </c>
      <c r="W172" s="171">
        <v>1</v>
      </c>
      <c r="X172" s="171">
        <v>270.5</v>
      </c>
      <c r="Y172" s="171">
        <v>7.7</v>
      </c>
      <c r="Z172" s="171">
        <v>89.3</v>
      </c>
      <c r="AA172" s="171">
        <v>27.5</v>
      </c>
      <c r="AB172" s="171">
        <v>0</v>
      </c>
      <c r="AC172" s="171">
        <v>86.5</v>
      </c>
      <c r="AD172" s="171">
        <v>17.5</v>
      </c>
      <c r="AE172" s="171">
        <v>985.7</v>
      </c>
      <c r="AF172" s="174">
        <v>1643.6</v>
      </c>
      <c r="AG172" s="171">
        <v>1851.8</v>
      </c>
      <c r="AH172" s="171">
        <v>1921.8</v>
      </c>
      <c r="AI172" s="171">
        <v>707</v>
      </c>
      <c r="AJ172" s="172"/>
      <c r="AK172" s="171">
        <v>0.9610693908809922</v>
      </c>
      <c r="AL172" s="171">
        <v>282.65346757653685</v>
      </c>
      <c r="AM172" s="175">
        <v>0.6001073222389447</v>
      </c>
      <c r="AN172" s="171">
        <v>0.003779783437290691</v>
      </c>
      <c r="AO172" s="172"/>
      <c r="AP172" s="171">
        <v>0.9336690000000003</v>
      </c>
      <c r="AQ172" s="171">
        <v>383.93744059999995</v>
      </c>
      <c r="AR172" s="175">
        <v>0.5454501972343245</v>
      </c>
      <c r="AS172" s="171">
        <v>0.0067722358430257375</v>
      </c>
      <c r="AT172" s="171"/>
      <c r="AU172" s="173"/>
      <c r="AV172" s="239">
        <v>0.06506463525863346</v>
      </c>
      <c r="AW172" s="239">
        <v>0.0922177774352235</v>
      </c>
      <c r="AX172" s="239">
        <v>0.027363631650827155</v>
      </c>
      <c r="AY172" s="239">
        <v>0.02023037724612435</v>
      </c>
      <c r="AZ172" s="239">
        <v>0</v>
      </c>
      <c r="BA172" s="239">
        <v>0.21893244092597694</v>
      </c>
      <c r="BB172" s="239">
        <v>0.020885233388195427</v>
      </c>
      <c r="BC172" s="239">
        <v>0</v>
      </c>
      <c r="BD172" s="173">
        <v>0.02023037724612435</v>
      </c>
      <c r="BE172" s="171">
        <v>0.4649244731511052</v>
      </c>
      <c r="BF172" s="173"/>
      <c r="BG172" s="174">
        <v>0.06506463525863346</v>
      </c>
      <c r="BH172" s="174">
        <v>0.16906592529790973</v>
      </c>
      <c r="BI172" s="174">
        <v>0.07296968440220575</v>
      </c>
      <c r="BJ172" s="242">
        <f t="shared" si="28"/>
        <v>0.02023037724612435</v>
      </c>
      <c r="BK172" s="174">
        <v>0</v>
      </c>
      <c r="BL172" s="174">
        <v>0.21893244092597694</v>
      </c>
      <c r="BM172" s="174">
        <v>0.055693955701854474</v>
      </c>
      <c r="BN172" s="174">
        <v>0</v>
      </c>
      <c r="BO172" s="173">
        <f t="shared" si="29"/>
        <v>0.02023037724612435</v>
      </c>
      <c r="BP172" s="173">
        <f t="shared" si="30"/>
        <v>0.622187396078829</v>
      </c>
      <c r="BQ172" s="240">
        <f t="shared" si="31"/>
        <v>0.47286242101991005</v>
      </c>
      <c r="BR172" s="241">
        <f t="shared" si="32"/>
        <v>92.1959344</v>
      </c>
      <c r="BS172" s="243">
        <f t="shared" si="27"/>
        <v>0.9353917426794871</v>
      </c>
      <c r="BT172" s="247" t="s">
        <v>28</v>
      </c>
    </row>
    <row r="173" spans="1:72" s="176" customFormat="1" ht="15">
      <c r="A173" s="171">
        <v>91004</v>
      </c>
      <c r="B173" s="171" t="s">
        <v>540</v>
      </c>
      <c r="C173" s="171" t="s">
        <v>541</v>
      </c>
      <c r="D173" s="51">
        <v>9</v>
      </c>
      <c r="E173" s="51">
        <v>0</v>
      </c>
      <c r="F173" s="171" t="s">
        <v>9</v>
      </c>
      <c r="G173" s="171"/>
      <c r="H173" s="172">
        <v>0.005959</v>
      </c>
      <c r="I173" s="172">
        <v>0.00356711375211776</v>
      </c>
      <c r="J173" s="173">
        <v>0.59860945664</v>
      </c>
      <c r="K173" s="171">
        <v>80</v>
      </c>
      <c r="L173" s="171">
        <v>0</v>
      </c>
      <c r="M173" s="171">
        <v>1106.7</v>
      </c>
      <c r="N173" s="171">
        <v>1</v>
      </c>
      <c r="O173" s="171">
        <v>0.00356711375211776</v>
      </c>
      <c r="P173" s="171">
        <v>125.5</v>
      </c>
      <c r="Q173" s="171">
        <v>7.1</v>
      </c>
      <c r="R173" s="171">
        <v>0</v>
      </c>
      <c r="S173" s="171">
        <v>18.9</v>
      </c>
      <c r="T173" s="171">
        <v>0</v>
      </c>
      <c r="U173" s="171">
        <v>278.4</v>
      </c>
      <c r="V173" s="171">
        <v>31.9</v>
      </c>
      <c r="W173" s="171">
        <v>1</v>
      </c>
      <c r="X173" s="171">
        <v>0</v>
      </c>
      <c r="Y173" s="171">
        <v>0</v>
      </c>
      <c r="Z173" s="171">
        <v>118</v>
      </c>
      <c r="AA173" s="171">
        <v>7.5</v>
      </c>
      <c r="AB173" s="171">
        <v>0</v>
      </c>
      <c r="AC173" s="171">
        <v>6.8</v>
      </c>
      <c r="AD173" s="171">
        <v>0</v>
      </c>
      <c r="AE173" s="171">
        <v>1258.3</v>
      </c>
      <c r="AF173" s="174">
        <v>1290.3</v>
      </c>
      <c r="AG173" s="171">
        <v>1011.9</v>
      </c>
      <c r="AH173" s="171">
        <v>1290.3</v>
      </c>
      <c r="AI173" s="171">
        <v>1258.2</v>
      </c>
      <c r="AJ173" s="172"/>
      <c r="AK173" s="171">
        <v>0.9016722867600756</v>
      </c>
      <c r="AL173" s="171">
        <v>197.89039327678205</v>
      </c>
      <c r="AM173" s="175">
        <v>0.4201451162950433</v>
      </c>
      <c r="AN173" s="171">
        <v>0.0034499367852483614</v>
      </c>
      <c r="AO173" s="172"/>
      <c r="AP173" s="171">
        <v>0.8348190000000004</v>
      </c>
      <c r="AQ173" s="171">
        <v>242.50038449999985</v>
      </c>
      <c r="AR173" s="175">
        <v>0.34451415404607577</v>
      </c>
      <c r="AS173" s="171">
        <v>0.005858991505144667</v>
      </c>
      <c r="AT173" s="171"/>
      <c r="AU173" s="173"/>
      <c r="AV173" s="239">
        <v>0</v>
      </c>
      <c r="AW173" s="239">
        <v>0.18001625039977384</v>
      </c>
      <c r="AX173" s="239">
        <v>0.020413878580619518</v>
      </c>
      <c r="AY173" s="239">
        <v>0.0011548887483856457</v>
      </c>
      <c r="AZ173" s="239">
        <v>0</v>
      </c>
      <c r="BA173" s="239">
        <v>0.005188866348380578</v>
      </c>
      <c r="BB173" s="239">
        <v>0.01919392567739524</v>
      </c>
      <c r="BC173" s="239">
        <v>0</v>
      </c>
      <c r="BD173" s="173">
        <v>0.0011060906322566749</v>
      </c>
      <c r="BE173" s="171">
        <v>0.22707390038681152</v>
      </c>
      <c r="BF173" s="173"/>
      <c r="BG173" s="174">
        <v>0</v>
      </c>
      <c r="BH173" s="174">
        <v>0.3300297923995854</v>
      </c>
      <c r="BI173" s="174">
        <v>0.05443700954831871</v>
      </c>
      <c r="BJ173" s="242">
        <f t="shared" si="28"/>
        <v>0.0011548887483856457</v>
      </c>
      <c r="BK173" s="174">
        <v>0</v>
      </c>
      <c r="BL173" s="174">
        <v>0.005188866348380578</v>
      </c>
      <c r="BM173" s="174">
        <v>0.05118380180638731</v>
      </c>
      <c r="BN173" s="174">
        <v>0</v>
      </c>
      <c r="BO173" s="173">
        <f t="shared" si="29"/>
        <v>0.0011060906322566749</v>
      </c>
      <c r="BP173" s="173">
        <f t="shared" si="30"/>
        <v>0.44310044948331434</v>
      </c>
      <c r="BQ173" s="240">
        <f t="shared" si="31"/>
        <v>0.3367563416073189</v>
      </c>
      <c r="BR173" s="241">
        <f t="shared" si="32"/>
        <v>94.405832</v>
      </c>
      <c r="BS173" s="243">
        <f t="shared" si="27"/>
        <v>0.9403165186792078</v>
      </c>
      <c r="BT173" s="247" t="s">
        <v>28</v>
      </c>
    </row>
    <row r="174" spans="1:72" s="176" customFormat="1" ht="15">
      <c r="A174" s="171">
        <v>83009</v>
      </c>
      <c r="B174" s="171" t="s">
        <v>428</v>
      </c>
      <c r="C174" s="171" t="s">
        <v>532</v>
      </c>
      <c r="D174" s="51">
        <v>9</v>
      </c>
      <c r="E174" s="51">
        <v>0</v>
      </c>
      <c r="F174" s="171" t="s">
        <v>9</v>
      </c>
      <c r="G174" s="171"/>
      <c r="H174" s="172">
        <v>0.005767</v>
      </c>
      <c r="I174" s="172">
        <v>0.00345218073644288</v>
      </c>
      <c r="J174" s="173">
        <v>0.59860945664</v>
      </c>
      <c r="K174" s="171">
        <v>80</v>
      </c>
      <c r="L174" s="171">
        <v>0</v>
      </c>
      <c r="M174" s="171">
        <v>628.3</v>
      </c>
      <c r="N174" s="171">
        <v>1</v>
      </c>
      <c r="O174" s="171">
        <v>0.00345218073644288</v>
      </c>
      <c r="P174" s="171">
        <v>268.5</v>
      </c>
      <c r="Q174" s="171">
        <v>123.9</v>
      </c>
      <c r="R174" s="171">
        <v>0</v>
      </c>
      <c r="S174" s="171">
        <v>45.5</v>
      </c>
      <c r="T174" s="171">
        <v>0</v>
      </c>
      <c r="U174" s="171">
        <v>235.9</v>
      </c>
      <c r="V174" s="171">
        <v>33.2</v>
      </c>
      <c r="W174" s="171">
        <v>1</v>
      </c>
      <c r="X174" s="171">
        <v>0</v>
      </c>
      <c r="Y174" s="171">
        <v>0</v>
      </c>
      <c r="Z174" s="171">
        <v>227.3</v>
      </c>
      <c r="AA174" s="171">
        <v>41.1</v>
      </c>
      <c r="AB174" s="171">
        <v>0</v>
      </c>
      <c r="AC174" s="171">
        <v>123.9</v>
      </c>
      <c r="AD174" s="171">
        <v>0</v>
      </c>
      <c r="AE174" s="171">
        <v>1066.4</v>
      </c>
      <c r="AF174" s="174">
        <v>1099.7</v>
      </c>
      <c r="AG174" s="171">
        <v>863.8</v>
      </c>
      <c r="AH174" s="171">
        <v>1099.7</v>
      </c>
      <c r="AI174" s="171">
        <v>1066.2</v>
      </c>
      <c r="AJ174" s="172"/>
      <c r="AK174" s="171">
        <v>0.8745092342284542</v>
      </c>
      <c r="AL174" s="171">
        <v>171.7938016109663</v>
      </c>
      <c r="AM174" s="175">
        <v>0.36473891208884435</v>
      </c>
      <c r="AN174" s="171">
        <v>0.0035295772304972314</v>
      </c>
      <c r="AO174" s="172"/>
      <c r="AP174" s="171">
        <v>0.7856290000000002</v>
      </c>
      <c r="AQ174" s="171">
        <v>195.39477239999988</v>
      </c>
      <c r="AR174" s="175">
        <v>0.2775924040582769</v>
      </c>
      <c r="AS174" s="171">
        <v>0.005867249675148022</v>
      </c>
      <c r="AT174" s="171"/>
      <c r="AU174" s="173"/>
      <c r="AV174" s="239">
        <v>0</v>
      </c>
      <c r="AW174" s="239">
        <v>0.098906635145842</v>
      </c>
      <c r="AX174" s="239">
        <v>0.042267120064712047</v>
      </c>
      <c r="AY174" s="239">
        <v>0.019504268811984443</v>
      </c>
      <c r="AZ174" s="239">
        <v>0</v>
      </c>
      <c r="BA174" s="239">
        <v>0.005226325460515606</v>
      </c>
      <c r="BB174" s="239">
        <v>0.035781439071542076</v>
      </c>
      <c r="BC174" s="239">
        <v>0</v>
      </c>
      <c r="BD174" s="173">
        <v>0.019504268811984443</v>
      </c>
      <c r="BE174" s="171">
        <v>0.2211900573665806</v>
      </c>
      <c r="BF174" s="173"/>
      <c r="BG174" s="174">
        <v>0</v>
      </c>
      <c r="BH174" s="174">
        <v>0.18132883110071035</v>
      </c>
      <c r="BI174" s="174">
        <v>0.11271232017256547</v>
      </c>
      <c r="BJ174" s="242">
        <f t="shared" si="28"/>
        <v>0.019504268811984443</v>
      </c>
      <c r="BK174" s="174">
        <v>0</v>
      </c>
      <c r="BL174" s="174">
        <v>0.005226325460515606</v>
      </c>
      <c r="BM174" s="174">
        <v>0.09541717085744555</v>
      </c>
      <c r="BN174" s="174">
        <v>0</v>
      </c>
      <c r="BO174" s="173">
        <f t="shared" si="29"/>
        <v>0.019504268811984443</v>
      </c>
      <c r="BP174" s="173">
        <f t="shared" si="30"/>
        <v>0.43369318521520583</v>
      </c>
      <c r="BQ174" s="240">
        <f t="shared" si="31"/>
        <v>0.32960682076355646</v>
      </c>
      <c r="BR174" s="241">
        <f t="shared" si="32"/>
        <v>95.47785760000001</v>
      </c>
      <c r="BS174" s="243">
        <f t="shared" si="27"/>
        <v>0.9450826175532454</v>
      </c>
      <c r="BT174" s="247" t="s">
        <v>28</v>
      </c>
    </row>
    <row r="175" spans="1:72" s="176" customFormat="1" ht="15">
      <c r="A175" s="171">
        <v>81004</v>
      </c>
      <c r="B175" s="171" t="s">
        <v>547</v>
      </c>
      <c r="C175" s="171" t="s">
        <v>532</v>
      </c>
      <c r="D175" s="51">
        <v>9</v>
      </c>
      <c r="E175" s="51">
        <v>0</v>
      </c>
      <c r="F175" s="171" t="s">
        <v>9</v>
      </c>
      <c r="G175" s="171"/>
      <c r="H175" s="172">
        <v>0.00293</v>
      </c>
      <c r="I175" s="172">
        <v>0.0017539257079552</v>
      </c>
      <c r="J175" s="173">
        <v>0.59860945664</v>
      </c>
      <c r="K175" s="171">
        <v>80</v>
      </c>
      <c r="L175" s="171">
        <v>75.2</v>
      </c>
      <c r="M175" s="171">
        <v>477.5</v>
      </c>
      <c r="N175" s="171">
        <v>1</v>
      </c>
      <c r="O175" s="171">
        <v>0.0017539257079552</v>
      </c>
      <c r="P175" s="171">
        <v>96.4</v>
      </c>
      <c r="Q175" s="171">
        <v>0</v>
      </c>
      <c r="R175" s="171">
        <v>0</v>
      </c>
      <c r="S175" s="171">
        <v>27.1</v>
      </c>
      <c r="T175" s="171">
        <v>0</v>
      </c>
      <c r="U175" s="171">
        <v>57.2</v>
      </c>
      <c r="V175" s="171">
        <v>1345</v>
      </c>
      <c r="W175" s="171">
        <v>1</v>
      </c>
      <c r="X175" s="171">
        <v>0</v>
      </c>
      <c r="Y175" s="171">
        <v>0</v>
      </c>
      <c r="Z175" s="171">
        <v>90.9</v>
      </c>
      <c r="AA175" s="171">
        <v>5.5</v>
      </c>
      <c r="AB175" s="171">
        <v>0</v>
      </c>
      <c r="AC175" s="171">
        <v>0</v>
      </c>
      <c r="AD175" s="171">
        <v>0</v>
      </c>
      <c r="AE175" s="171">
        <v>676.4</v>
      </c>
      <c r="AF175" s="174">
        <v>1946.2</v>
      </c>
      <c r="AG175" s="171">
        <v>1964.2</v>
      </c>
      <c r="AH175" s="171">
        <v>2021.4</v>
      </c>
      <c r="AI175" s="171">
        <v>601</v>
      </c>
      <c r="AJ175" s="172"/>
      <c r="AK175" s="171">
        <v>0.9645552729453941</v>
      </c>
      <c r="AL175" s="171">
        <v>289.3474054692985</v>
      </c>
      <c r="AM175" s="175">
        <v>0.6143193578403521</v>
      </c>
      <c r="AN175" s="171">
        <v>0.0012383279968836204</v>
      </c>
      <c r="AO175" s="172"/>
      <c r="AP175" s="171">
        <v>0.9395700000000002</v>
      </c>
      <c r="AQ175" s="171">
        <v>395.26889539999996</v>
      </c>
      <c r="AR175" s="175">
        <v>0.5615485080579651</v>
      </c>
      <c r="AS175" s="171">
        <v>0.002230577113422564</v>
      </c>
      <c r="AT175" s="171"/>
      <c r="AU175" s="173"/>
      <c r="AV175" s="239">
        <v>0.006014421723663335</v>
      </c>
      <c r="AW175" s="239">
        <v>0.03818997836501652</v>
      </c>
      <c r="AX175" s="239">
        <v>0.007709976784057786</v>
      </c>
      <c r="AY175" s="239">
        <v>0</v>
      </c>
      <c r="AZ175" s="239">
        <v>0</v>
      </c>
      <c r="BA175" s="239">
        <v>0.10757177152030832</v>
      </c>
      <c r="BB175" s="239">
        <v>0.007270092216502623</v>
      </c>
      <c r="BC175" s="239">
        <v>0</v>
      </c>
      <c r="BD175" s="173">
        <v>0</v>
      </c>
      <c r="BE175" s="171">
        <v>0.1667562406095486</v>
      </c>
      <c r="BF175" s="173"/>
      <c r="BG175" s="174">
        <v>0.006014421723663335</v>
      </c>
      <c r="BH175" s="174">
        <v>0.07001496033586363</v>
      </c>
      <c r="BI175" s="174">
        <v>0.020559938090820764</v>
      </c>
      <c r="BJ175" s="242">
        <f t="shared" si="28"/>
        <v>0</v>
      </c>
      <c r="BK175" s="174">
        <v>0</v>
      </c>
      <c r="BL175" s="174">
        <v>0.10757177152030832</v>
      </c>
      <c r="BM175" s="174">
        <v>0.019386912577340328</v>
      </c>
      <c r="BN175" s="174">
        <v>0</v>
      </c>
      <c r="BO175" s="173">
        <f t="shared" si="29"/>
        <v>0</v>
      </c>
      <c r="BP175" s="173">
        <f t="shared" si="30"/>
        <v>0.22354800424799637</v>
      </c>
      <c r="BQ175" s="240">
        <f t="shared" si="31"/>
        <v>0.16989648322847725</v>
      </c>
      <c r="BR175" s="241">
        <f t="shared" si="32"/>
        <v>96.86640799999999</v>
      </c>
      <c r="BS175" s="243">
        <f t="shared" si="27"/>
        <v>0.9475040966066406</v>
      </c>
      <c r="BT175" s="247" t="s">
        <v>28</v>
      </c>
    </row>
    <row r="176" spans="1:72" s="176" customFormat="1" ht="15">
      <c r="A176" s="171">
        <v>71019</v>
      </c>
      <c r="B176" s="171" t="s">
        <v>294</v>
      </c>
      <c r="C176" s="171" t="s">
        <v>530</v>
      </c>
      <c r="D176" s="51">
        <v>9</v>
      </c>
      <c r="E176" s="51">
        <v>0</v>
      </c>
      <c r="F176" s="171" t="s">
        <v>252</v>
      </c>
      <c r="G176" s="171"/>
      <c r="H176" s="172">
        <v>0.007628</v>
      </c>
      <c r="I176" s="172">
        <v>0.00456619293524992</v>
      </c>
      <c r="J176" s="173">
        <v>0.59860945664</v>
      </c>
      <c r="K176" s="171">
        <v>82</v>
      </c>
      <c r="L176" s="171">
        <v>127.2</v>
      </c>
      <c r="M176" s="171">
        <v>451.9</v>
      </c>
      <c r="N176" s="171">
        <v>1</v>
      </c>
      <c r="O176" s="171">
        <v>0.00456619293524992</v>
      </c>
      <c r="P176" s="171">
        <v>162.8</v>
      </c>
      <c r="Q176" s="171">
        <v>198.5</v>
      </c>
      <c r="R176" s="171">
        <v>41.1</v>
      </c>
      <c r="S176" s="171">
        <v>66.1</v>
      </c>
      <c r="T176" s="171">
        <v>20</v>
      </c>
      <c r="U176" s="171">
        <v>871.7</v>
      </c>
      <c r="V176" s="171">
        <v>792.6</v>
      </c>
      <c r="W176" s="171">
        <v>1</v>
      </c>
      <c r="X176" s="171">
        <v>35.8</v>
      </c>
      <c r="Y176" s="171">
        <v>52.2</v>
      </c>
      <c r="Z176" s="171">
        <v>86.7</v>
      </c>
      <c r="AA176" s="171">
        <v>75.9</v>
      </c>
      <c r="AB176" s="171">
        <v>0</v>
      </c>
      <c r="AC176" s="171">
        <v>198.5</v>
      </c>
      <c r="AD176" s="171">
        <v>13.3</v>
      </c>
      <c r="AE176" s="171">
        <v>1068.3</v>
      </c>
      <c r="AF176" s="174">
        <v>1733.7</v>
      </c>
      <c r="AG176" s="171">
        <v>989.2</v>
      </c>
      <c r="AH176" s="171">
        <v>1860.9</v>
      </c>
      <c r="AI176" s="171">
        <v>940.4</v>
      </c>
      <c r="AJ176" s="172"/>
      <c r="AK176" s="171">
        <v>0.8920808104982277</v>
      </c>
      <c r="AL176" s="171">
        <v>188.2114252166552</v>
      </c>
      <c r="AM176" s="175">
        <v>0.3995955024714443</v>
      </c>
      <c r="AN176" s="171">
        <v>0.00452050497275222</v>
      </c>
      <c r="AO176" s="172"/>
      <c r="AP176" s="171">
        <v>0.8183740000000004</v>
      </c>
      <c r="AQ176" s="171">
        <v>225.90627159999985</v>
      </c>
      <c r="AR176" s="175">
        <v>0.3209393181559142</v>
      </c>
      <c r="AS176" s="171">
        <v>0.007612448273821001</v>
      </c>
      <c r="AT176" s="171"/>
      <c r="AU176" s="173"/>
      <c r="AV176" s="239">
        <v>0.026485380206188815</v>
      </c>
      <c r="AW176" s="239">
        <v>0.0940938939872384</v>
      </c>
      <c r="AX176" s="239">
        <v>0.03389795516955613</v>
      </c>
      <c r="AY176" s="239">
        <v>0.04133135197270817</v>
      </c>
      <c r="AZ176" s="239">
        <v>0.00855777615152799</v>
      </c>
      <c r="BA176" s="239">
        <v>0.16503390213384633</v>
      </c>
      <c r="BB176" s="239">
        <v>0.018052535093369262</v>
      </c>
      <c r="BC176" s="239">
        <v>0</v>
      </c>
      <c r="BD176" s="173">
        <v>0.04133135197270817</v>
      </c>
      <c r="BE176" s="171">
        <v>0.42878414668714326</v>
      </c>
      <c r="BF176" s="173"/>
      <c r="BG176" s="174">
        <v>0.026485380206188815</v>
      </c>
      <c r="BH176" s="174">
        <v>0.17250547230993707</v>
      </c>
      <c r="BI176" s="174">
        <v>0.09039454711881634</v>
      </c>
      <c r="BJ176" s="242">
        <f t="shared" si="28"/>
        <v>0.04133135197270817</v>
      </c>
      <c r="BK176" s="174">
        <v>0.00855777615152799</v>
      </c>
      <c r="BL176" s="174">
        <v>0.16503390213384633</v>
      </c>
      <c r="BM176" s="174">
        <v>0.048140093582318036</v>
      </c>
      <c r="BN176" s="174">
        <v>0</v>
      </c>
      <c r="BO176" s="173">
        <f t="shared" si="29"/>
        <v>0.04133135197270817</v>
      </c>
      <c r="BP176" s="173">
        <f t="shared" si="30"/>
        <v>0.593779875448051</v>
      </c>
      <c r="BQ176" s="240">
        <f t="shared" si="31"/>
        <v>0.4512727053405188</v>
      </c>
      <c r="BR176" s="241">
        <f t="shared" si="32"/>
        <v>98.8290928</v>
      </c>
      <c r="BS176" s="243">
        <f t="shared" si="27"/>
        <v>0.9538082065790974</v>
      </c>
      <c r="BT176" s="247" t="s">
        <v>28</v>
      </c>
    </row>
    <row r="177" spans="1:72" s="176" customFormat="1" ht="15">
      <c r="A177" s="171">
        <v>92007</v>
      </c>
      <c r="B177" s="171" t="s">
        <v>42</v>
      </c>
      <c r="C177" s="171" t="s">
        <v>541</v>
      </c>
      <c r="D177" s="51">
        <v>9</v>
      </c>
      <c r="E177" s="51">
        <v>0</v>
      </c>
      <c r="F177" s="171" t="s">
        <v>9</v>
      </c>
      <c r="G177" s="171"/>
      <c r="H177" s="172">
        <v>0.00438</v>
      </c>
      <c r="I177" s="172">
        <v>0.0013169160399252</v>
      </c>
      <c r="J177" s="173">
        <v>0.30066576254</v>
      </c>
      <c r="K177" s="171">
        <v>80</v>
      </c>
      <c r="L177" s="171">
        <v>0</v>
      </c>
      <c r="M177" s="171">
        <v>788.7</v>
      </c>
      <c r="N177" s="171">
        <v>1</v>
      </c>
      <c r="O177" s="171">
        <v>0.0013169160399252</v>
      </c>
      <c r="P177" s="171">
        <v>306.6</v>
      </c>
      <c r="Q177" s="171">
        <v>0.2</v>
      </c>
      <c r="R177" s="171">
        <v>0</v>
      </c>
      <c r="S177" s="171">
        <v>44.5</v>
      </c>
      <c r="T177" s="171">
        <v>0</v>
      </c>
      <c r="U177" s="171">
        <v>252.2</v>
      </c>
      <c r="V177" s="171">
        <v>0</v>
      </c>
      <c r="W177" s="171">
        <v>0</v>
      </c>
      <c r="X177" s="171">
        <v>0</v>
      </c>
      <c r="Y177" s="171">
        <v>0</v>
      </c>
      <c r="Z177" s="171">
        <v>278.2</v>
      </c>
      <c r="AA177" s="171">
        <v>28.4</v>
      </c>
      <c r="AB177" s="171">
        <v>0</v>
      </c>
      <c r="AC177" s="171">
        <v>0.2</v>
      </c>
      <c r="AD177" s="171">
        <v>0</v>
      </c>
      <c r="AE177" s="171">
        <v>1140.1</v>
      </c>
      <c r="AF177" s="174">
        <v>1140.1</v>
      </c>
      <c r="AG177" s="171">
        <v>887.9</v>
      </c>
      <c r="AH177" s="171">
        <v>1140.1</v>
      </c>
      <c r="AI177" s="171">
        <v>1140</v>
      </c>
      <c r="AJ177" s="172"/>
      <c r="AK177" s="171">
        <v>0.8784708068478149</v>
      </c>
      <c r="AL177" s="171">
        <v>175.2777480773795</v>
      </c>
      <c r="AM177" s="175">
        <v>0.37213574964654006</v>
      </c>
      <c r="AN177" s="171">
        <v>0.0013351365494381525</v>
      </c>
      <c r="AO177" s="172"/>
      <c r="AP177" s="171">
        <v>0.7944270000000003</v>
      </c>
      <c r="AQ177" s="171">
        <v>203.15049699999986</v>
      </c>
      <c r="AR177" s="175">
        <v>0.28861076555528037</v>
      </c>
      <c r="AS177" s="171">
        <v>0.004435965342810842</v>
      </c>
      <c r="AT177" s="171"/>
      <c r="AU177" s="173"/>
      <c r="AV177" s="239">
        <v>0</v>
      </c>
      <c r="AW177" s="239">
        <v>0.04736251663941864</v>
      </c>
      <c r="AX177" s="239">
        <v>0.018411750477552627</v>
      </c>
      <c r="AY177" s="239">
        <v>1.2010274284117825E-05</v>
      </c>
      <c r="AZ177" s="239">
        <v>0</v>
      </c>
      <c r="BA177" s="239">
        <v>0</v>
      </c>
      <c r="BB177" s="239">
        <v>0.01670629152920789</v>
      </c>
      <c r="BC177" s="239">
        <v>0</v>
      </c>
      <c r="BD177" s="173">
        <v>1.2010274284117825E-05</v>
      </c>
      <c r="BE177" s="171">
        <v>0.0825045791947474</v>
      </c>
      <c r="BF177" s="173"/>
      <c r="BG177" s="174">
        <v>0</v>
      </c>
      <c r="BH177" s="174">
        <v>0.08683128050560085</v>
      </c>
      <c r="BI177" s="174">
        <v>0.04909800127347367</v>
      </c>
      <c r="BJ177" s="242">
        <f t="shared" si="28"/>
        <v>1.2010274284117825E-05</v>
      </c>
      <c r="BK177" s="174">
        <v>0</v>
      </c>
      <c r="BL177" s="174">
        <v>0</v>
      </c>
      <c r="BM177" s="174">
        <v>0.04455011074455438</v>
      </c>
      <c r="BN177" s="174">
        <v>0</v>
      </c>
      <c r="BO177" s="173">
        <f t="shared" si="29"/>
        <v>1.2010274284117825E-05</v>
      </c>
      <c r="BP177" s="173">
        <f t="shared" si="30"/>
        <v>0.18050341307219717</v>
      </c>
      <c r="BQ177" s="240">
        <f t="shared" si="31"/>
        <v>0.13718259393486984</v>
      </c>
      <c r="BR177" s="241">
        <f t="shared" si="32"/>
        <v>104.16958240000001</v>
      </c>
      <c r="BS177" s="243">
        <f t="shared" si="27"/>
        <v>0.9556263477872998</v>
      </c>
      <c r="BT177" s="247" t="s">
        <v>28</v>
      </c>
    </row>
    <row r="178" spans="1:72" s="176" customFormat="1" ht="15">
      <c r="A178" s="171">
        <v>81003</v>
      </c>
      <c r="B178" s="171" t="s">
        <v>547</v>
      </c>
      <c r="C178" s="171" t="s">
        <v>532</v>
      </c>
      <c r="D178" s="51">
        <v>9</v>
      </c>
      <c r="E178" s="51">
        <v>0</v>
      </c>
      <c r="F178" s="171" t="s">
        <v>252</v>
      </c>
      <c r="G178" s="171"/>
      <c r="H178" s="172">
        <v>0.006897</v>
      </c>
      <c r="I178" s="172">
        <v>0.00412860942244608</v>
      </c>
      <c r="J178" s="173">
        <v>0.59860945664</v>
      </c>
      <c r="K178" s="171">
        <v>82</v>
      </c>
      <c r="L178" s="171">
        <v>205</v>
      </c>
      <c r="M178" s="171">
        <v>640.8</v>
      </c>
      <c r="N178" s="171">
        <v>1</v>
      </c>
      <c r="O178" s="171">
        <v>0.00412860942244608</v>
      </c>
      <c r="P178" s="171">
        <v>195.7</v>
      </c>
      <c r="Q178" s="171">
        <v>0</v>
      </c>
      <c r="R178" s="171">
        <v>0</v>
      </c>
      <c r="S178" s="171">
        <v>51.5</v>
      </c>
      <c r="T178" s="171">
        <v>26.5</v>
      </c>
      <c r="U178" s="171">
        <v>235</v>
      </c>
      <c r="V178" s="171">
        <v>729.6</v>
      </c>
      <c r="W178" s="171">
        <v>1</v>
      </c>
      <c r="X178" s="171">
        <v>0</v>
      </c>
      <c r="Y178" s="171">
        <v>0</v>
      </c>
      <c r="Z178" s="171">
        <v>145.6</v>
      </c>
      <c r="AA178" s="171">
        <v>50.1</v>
      </c>
      <c r="AB178" s="171">
        <v>0</v>
      </c>
      <c r="AC178" s="171">
        <v>0</v>
      </c>
      <c r="AD178" s="171">
        <v>0</v>
      </c>
      <c r="AE178" s="171">
        <v>1119.7</v>
      </c>
      <c r="AF178" s="174">
        <v>1644.3</v>
      </c>
      <c r="AG178" s="171">
        <v>1614.3</v>
      </c>
      <c r="AH178" s="171">
        <v>1849.3</v>
      </c>
      <c r="AI178" s="171">
        <v>914.5</v>
      </c>
      <c r="AJ178" s="172"/>
      <c r="AK178" s="171">
        <v>0.9432801201539419</v>
      </c>
      <c r="AL178" s="171">
        <v>250.4175174259467</v>
      </c>
      <c r="AM178" s="175">
        <v>0.5316665212448421</v>
      </c>
      <c r="AN178" s="171">
        <v>0.0034401588092410978</v>
      </c>
      <c r="AO178" s="172"/>
      <c r="AP178" s="171">
        <v>0.9038150000000003</v>
      </c>
      <c r="AQ178" s="171">
        <v>329.8359455999999</v>
      </c>
      <c r="AR178" s="175">
        <v>0.46858957360692965</v>
      </c>
      <c r="AS178" s="171">
        <v>0.006065024538503282</v>
      </c>
      <c r="AT178" s="171"/>
      <c r="AU178" s="173"/>
      <c r="AV178" s="239">
        <v>0.038594240881025955</v>
      </c>
      <c r="AW178" s="239">
        <v>0.12063994905639723</v>
      </c>
      <c r="AX178" s="239">
        <v>0.036843380197155016</v>
      </c>
      <c r="AY178" s="239">
        <v>0</v>
      </c>
      <c r="AZ178" s="239">
        <v>0</v>
      </c>
      <c r="BA178" s="239">
        <v>0.1373578446185197</v>
      </c>
      <c r="BB178" s="239">
        <v>0.027411324255011606</v>
      </c>
      <c r="BC178" s="239">
        <v>0</v>
      </c>
      <c r="BD178" s="173">
        <v>0</v>
      </c>
      <c r="BE178" s="171">
        <v>0.3608467390081095</v>
      </c>
      <c r="BF178" s="173"/>
      <c r="BG178" s="174">
        <v>0.038594240881025955</v>
      </c>
      <c r="BH178" s="174">
        <v>0.22117323993672827</v>
      </c>
      <c r="BI178" s="174">
        <v>0.09824901385908005</v>
      </c>
      <c r="BJ178" s="242">
        <f t="shared" si="28"/>
        <v>0</v>
      </c>
      <c r="BK178" s="174">
        <v>0</v>
      </c>
      <c r="BL178" s="174">
        <v>0.1373578446185197</v>
      </c>
      <c r="BM178" s="174">
        <v>0.07309686468003095</v>
      </c>
      <c r="BN178" s="174">
        <v>0</v>
      </c>
      <c r="BO178" s="173">
        <f t="shared" si="29"/>
        <v>0</v>
      </c>
      <c r="BP178" s="173">
        <f t="shared" si="30"/>
        <v>0.5684712039753849</v>
      </c>
      <c r="BQ178" s="240">
        <f t="shared" si="31"/>
        <v>0.4320381150212925</v>
      </c>
      <c r="BR178" s="241">
        <f t="shared" si="32"/>
        <v>104.6449472</v>
      </c>
      <c r="BS178" s="243">
        <f t="shared" si="27"/>
        <v>0.9613263276614522</v>
      </c>
      <c r="BT178" s="247" t="s">
        <v>28</v>
      </c>
    </row>
    <row r="179" spans="1:72" s="176" customFormat="1" ht="15">
      <c r="A179" s="171">
        <v>1072</v>
      </c>
      <c r="B179" s="171" t="s">
        <v>546</v>
      </c>
      <c r="C179" s="171" t="s">
        <v>529</v>
      </c>
      <c r="D179" s="51">
        <v>9</v>
      </c>
      <c r="E179" s="51">
        <v>0</v>
      </c>
      <c r="F179" s="171" t="s">
        <v>9</v>
      </c>
      <c r="G179" s="171"/>
      <c r="H179" s="172">
        <v>0.000848</v>
      </c>
      <c r="I179" s="172">
        <v>0.00050762081923072</v>
      </c>
      <c r="J179" s="173">
        <v>0.59860945664</v>
      </c>
      <c r="K179" s="171">
        <v>80</v>
      </c>
      <c r="L179" s="171">
        <v>0</v>
      </c>
      <c r="M179" s="171">
        <v>1469.7</v>
      </c>
      <c r="N179" s="171">
        <v>1</v>
      </c>
      <c r="O179" s="171">
        <v>0.00050762081923072</v>
      </c>
      <c r="P179" s="171">
        <v>61.5</v>
      </c>
      <c r="Q179" s="171">
        <v>32.6</v>
      </c>
      <c r="R179" s="171">
        <v>0</v>
      </c>
      <c r="S179" s="171">
        <v>90.2</v>
      </c>
      <c r="T179" s="171">
        <v>0</v>
      </c>
      <c r="U179" s="171">
        <v>366</v>
      </c>
      <c r="V179" s="171">
        <v>231</v>
      </c>
      <c r="W179" s="171">
        <v>1</v>
      </c>
      <c r="X179" s="171">
        <v>0</v>
      </c>
      <c r="Y179" s="171">
        <v>0</v>
      </c>
      <c r="Z179" s="171">
        <v>41.6</v>
      </c>
      <c r="AA179" s="171">
        <v>19.9</v>
      </c>
      <c r="AB179" s="171">
        <v>0</v>
      </c>
      <c r="AC179" s="171">
        <v>32.6</v>
      </c>
      <c r="AD179" s="171">
        <v>1</v>
      </c>
      <c r="AE179" s="171">
        <v>1654.1</v>
      </c>
      <c r="AF179" s="174">
        <v>1885.1</v>
      </c>
      <c r="AG179" s="171">
        <v>1519.1</v>
      </c>
      <c r="AH179" s="171">
        <v>1885.1</v>
      </c>
      <c r="AI179" s="171">
        <v>1654</v>
      </c>
      <c r="AJ179" s="172"/>
      <c r="AK179" s="171">
        <v>0.9374195543750491</v>
      </c>
      <c r="AL179" s="171">
        <v>241.02638350393863</v>
      </c>
      <c r="AM179" s="175">
        <v>0.5117280139304129</v>
      </c>
      <c r="AN179" s="171">
        <v>0.00043275317234804845</v>
      </c>
      <c r="AO179" s="172"/>
      <c r="AP179" s="171">
        <v>0.8939470000000003</v>
      </c>
      <c r="AQ179" s="171">
        <v>314.02546619999987</v>
      </c>
      <c r="AR179" s="175">
        <v>0.446128025981821</v>
      </c>
      <c r="AS179" s="171">
        <v>0.0007603338079982924</v>
      </c>
      <c r="AT179" s="171"/>
      <c r="AU179" s="173"/>
      <c r="AV179" s="239">
        <v>0</v>
      </c>
      <c r="AW179" s="239">
        <v>0.03401989450186654</v>
      </c>
      <c r="AX179" s="239">
        <v>0.0014235718254506312</v>
      </c>
      <c r="AY179" s="239">
        <v>0.0007546088050356191</v>
      </c>
      <c r="AZ179" s="239">
        <v>0</v>
      </c>
      <c r="BA179" s="239">
        <v>0.005347074661448712</v>
      </c>
      <c r="BB179" s="239">
        <v>0.0009629363892479067</v>
      </c>
      <c r="BC179" s="239">
        <v>0</v>
      </c>
      <c r="BD179" s="173">
        <v>0.0007546088050356191</v>
      </c>
      <c r="BE179" s="171">
        <v>0.04326269498808503</v>
      </c>
      <c r="BF179" s="173"/>
      <c r="BG179" s="174">
        <v>0</v>
      </c>
      <c r="BH179" s="174">
        <v>0.06236980658675534</v>
      </c>
      <c r="BI179" s="174">
        <v>0.003796191534535017</v>
      </c>
      <c r="BJ179" s="242">
        <f t="shared" si="28"/>
        <v>0.0007546088050356191</v>
      </c>
      <c r="BK179" s="174">
        <v>0</v>
      </c>
      <c r="BL179" s="174">
        <v>0.005347074661448712</v>
      </c>
      <c r="BM179" s="174">
        <v>0.002567830371327751</v>
      </c>
      <c r="BN179" s="174">
        <v>0</v>
      </c>
      <c r="BO179" s="173">
        <f t="shared" si="29"/>
        <v>0.0007546088050356191</v>
      </c>
      <c r="BP179" s="173">
        <f t="shared" si="30"/>
        <v>0.07559012076413807</v>
      </c>
      <c r="BQ179" s="240">
        <f t="shared" si="31"/>
        <v>0.05744849178074493</v>
      </c>
      <c r="BR179" s="241">
        <f t="shared" si="32"/>
        <v>113.17205600000001</v>
      </c>
      <c r="BS179" s="243">
        <f t="shared" si="27"/>
        <v>0.9620271516332198</v>
      </c>
      <c r="BT179" s="247" t="s">
        <v>28</v>
      </c>
    </row>
    <row r="180" spans="1:72" s="176" customFormat="1" ht="15">
      <c r="A180" s="171">
        <v>82006</v>
      </c>
      <c r="B180" s="171" t="s">
        <v>533</v>
      </c>
      <c r="C180" s="171" t="s">
        <v>532</v>
      </c>
      <c r="D180" s="51">
        <v>9</v>
      </c>
      <c r="E180" s="51">
        <v>0</v>
      </c>
      <c r="F180" s="171" t="s">
        <v>9</v>
      </c>
      <c r="G180" s="171"/>
      <c r="H180" s="172">
        <v>0.004135</v>
      </c>
      <c r="I180" s="172">
        <v>0.0024752501032063996</v>
      </c>
      <c r="J180" s="173">
        <v>0.59860945664</v>
      </c>
      <c r="K180" s="171">
        <v>80</v>
      </c>
      <c r="L180" s="171">
        <v>0</v>
      </c>
      <c r="M180" s="171">
        <v>828.4</v>
      </c>
      <c r="N180" s="171">
        <v>1</v>
      </c>
      <c r="O180" s="171">
        <v>0.0024752501032063996</v>
      </c>
      <c r="P180" s="171">
        <v>60.7</v>
      </c>
      <c r="Q180" s="171">
        <v>0</v>
      </c>
      <c r="R180" s="171">
        <v>0</v>
      </c>
      <c r="S180" s="171">
        <v>38.7</v>
      </c>
      <c r="T180" s="171">
        <v>0</v>
      </c>
      <c r="U180" s="171">
        <v>205.3</v>
      </c>
      <c r="V180" s="171">
        <v>1503.1</v>
      </c>
      <c r="W180" s="171">
        <v>1</v>
      </c>
      <c r="X180" s="171">
        <v>0</v>
      </c>
      <c r="Y180" s="171">
        <v>0</v>
      </c>
      <c r="Z180" s="171">
        <v>50.5</v>
      </c>
      <c r="AA180" s="171">
        <v>10.1</v>
      </c>
      <c r="AB180" s="171">
        <v>0</v>
      </c>
      <c r="AC180" s="171">
        <v>0</v>
      </c>
      <c r="AD180" s="171">
        <v>2.9</v>
      </c>
      <c r="AE180" s="171">
        <v>927.9</v>
      </c>
      <c r="AF180" s="174">
        <v>2431.1</v>
      </c>
      <c r="AG180" s="171">
        <v>2225.8</v>
      </c>
      <c r="AH180" s="171">
        <v>2431.1</v>
      </c>
      <c r="AI180" s="171">
        <v>927.8</v>
      </c>
      <c r="AJ180" s="172"/>
      <c r="AK180" s="171">
        <v>0.9720695743927011</v>
      </c>
      <c r="AL180" s="171">
        <v>305.63511494994134</v>
      </c>
      <c r="AM180" s="175">
        <v>0.6489001249034264</v>
      </c>
      <c r="AN180" s="171">
        <v>0.0016226769200290763</v>
      </c>
      <c r="AO180" s="172"/>
      <c r="AP180" s="171">
        <v>0.9525450000000002</v>
      </c>
      <c r="AQ180" s="171">
        <v>423.31919999999997</v>
      </c>
      <c r="AR180" s="175">
        <v>0.6013988653261769</v>
      </c>
      <c r="AS180" s="171">
        <v>0.0029409472503449277</v>
      </c>
      <c r="AT180" s="171"/>
      <c r="AU180" s="173"/>
      <c r="AV180" s="239">
        <v>0</v>
      </c>
      <c r="AW180" s="239">
        <v>0.09350267165862587</v>
      </c>
      <c r="AX180" s="239">
        <v>0.006851294265667058</v>
      </c>
      <c r="AY180" s="239">
        <v>0</v>
      </c>
      <c r="AZ180" s="239">
        <v>0</v>
      </c>
      <c r="BA180" s="239">
        <v>0.169657008413907</v>
      </c>
      <c r="BB180" s="239">
        <v>0.005700005937663697</v>
      </c>
      <c r="BC180" s="239">
        <v>0</v>
      </c>
      <c r="BD180" s="173">
        <v>0</v>
      </c>
      <c r="BE180" s="171">
        <v>0.2757109802758636</v>
      </c>
      <c r="BF180" s="173"/>
      <c r="BG180" s="174">
        <v>0</v>
      </c>
      <c r="BH180" s="174">
        <v>0.17142156470748077</v>
      </c>
      <c r="BI180" s="174">
        <v>0.018270118041778822</v>
      </c>
      <c r="BJ180" s="242">
        <f t="shared" si="28"/>
        <v>0</v>
      </c>
      <c r="BK180" s="174">
        <v>0</v>
      </c>
      <c r="BL180" s="174">
        <v>0.169657008413907</v>
      </c>
      <c r="BM180" s="174">
        <v>0.01520001583376986</v>
      </c>
      <c r="BN180" s="174">
        <v>0</v>
      </c>
      <c r="BO180" s="173">
        <f t="shared" si="29"/>
        <v>0</v>
      </c>
      <c r="BP180" s="173">
        <f t="shared" si="30"/>
        <v>0.37454870699693643</v>
      </c>
      <c r="BQ180" s="240">
        <f t="shared" si="31"/>
        <v>0.2846570173176717</v>
      </c>
      <c r="BR180" s="241">
        <f t="shared" si="32"/>
        <v>115.0013152</v>
      </c>
      <c r="BS180" s="243">
        <f t="shared" si="27"/>
        <v>0.9654444949389499</v>
      </c>
      <c r="BT180" s="247" t="s">
        <v>28</v>
      </c>
    </row>
    <row r="181" spans="1:72" s="176" customFormat="1" ht="15">
      <c r="A181" s="171">
        <v>71008</v>
      </c>
      <c r="B181" s="171" t="s">
        <v>294</v>
      </c>
      <c r="C181" s="171" t="s">
        <v>530</v>
      </c>
      <c r="D181" s="51">
        <v>9</v>
      </c>
      <c r="E181" s="51">
        <v>0</v>
      </c>
      <c r="F181" s="171" t="s">
        <v>147</v>
      </c>
      <c r="G181" s="171"/>
      <c r="H181" s="172">
        <v>0.003289</v>
      </c>
      <c r="I181" s="172">
        <v>0.00196882650288896</v>
      </c>
      <c r="J181" s="173">
        <v>0.59860945664</v>
      </c>
      <c r="K181" s="171">
        <v>80</v>
      </c>
      <c r="L181" s="171">
        <v>63.1</v>
      </c>
      <c r="M181" s="171">
        <v>98.1</v>
      </c>
      <c r="N181" s="171">
        <v>1</v>
      </c>
      <c r="O181" s="171">
        <v>0.00196882650288896</v>
      </c>
      <c r="P181" s="171">
        <v>144.4</v>
      </c>
      <c r="Q181" s="171">
        <v>166.7</v>
      </c>
      <c r="R181" s="171">
        <v>0</v>
      </c>
      <c r="S181" s="171">
        <v>38.8</v>
      </c>
      <c r="T181" s="171">
        <v>19.7</v>
      </c>
      <c r="U181" s="171">
        <v>33.5</v>
      </c>
      <c r="V181" s="171">
        <v>2240.9</v>
      </c>
      <c r="W181" s="171">
        <v>1</v>
      </c>
      <c r="X181" s="171">
        <v>30.5</v>
      </c>
      <c r="Y181" s="171">
        <v>0</v>
      </c>
      <c r="Z181" s="171">
        <v>104.2</v>
      </c>
      <c r="AA181" s="171">
        <v>40.1</v>
      </c>
      <c r="AB181" s="171">
        <v>0</v>
      </c>
      <c r="AC181" s="171">
        <v>166.6</v>
      </c>
      <c r="AD181" s="171">
        <v>5.1</v>
      </c>
      <c r="AE181" s="171">
        <v>531.5</v>
      </c>
      <c r="AF181" s="174">
        <v>2709.4</v>
      </c>
      <c r="AG181" s="171">
        <v>2739</v>
      </c>
      <c r="AH181" s="171">
        <v>2772.5</v>
      </c>
      <c r="AI181" s="171">
        <v>467.7</v>
      </c>
      <c r="AJ181" s="172"/>
      <c r="AK181" s="171">
        <v>0.982670528458726</v>
      </c>
      <c r="AL181" s="171">
        <v>331.9264597999285</v>
      </c>
      <c r="AM181" s="175">
        <v>0.7047198135535018</v>
      </c>
      <c r="AN181" s="171">
        <v>0.0011131386238644027</v>
      </c>
      <c r="AO181" s="172"/>
      <c r="AP181" s="171">
        <v>0.9703320000000002</v>
      </c>
      <c r="AQ181" s="171">
        <v>467.42939379999996</v>
      </c>
      <c r="AR181" s="175">
        <v>0.6640651004051381</v>
      </c>
      <c r="AS181" s="171">
        <v>0.0020458995843269066</v>
      </c>
      <c r="AT181" s="171"/>
      <c r="AU181" s="173"/>
      <c r="AV181" s="239">
        <v>0.005665022626352579</v>
      </c>
      <c r="AW181" s="239">
        <v>0.008807269724963358</v>
      </c>
      <c r="AX181" s="239">
        <v>0.012964013743982762</v>
      </c>
      <c r="AY181" s="239">
        <v>0.014966074038240487</v>
      </c>
      <c r="AZ181" s="239">
        <v>0</v>
      </c>
      <c r="BA181" s="239">
        <v>0.2011846149507685</v>
      </c>
      <c r="BB181" s="239">
        <v>0.009354918505006951</v>
      </c>
      <c r="BC181" s="239">
        <v>0</v>
      </c>
      <c r="BD181" s="173">
        <v>0.014957096189387313</v>
      </c>
      <c r="BE181" s="171">
        <v>0.26789900977870196</v>
      </c>
      <c r="BF181" s="173"/>
      <c r="BG181" s="174">
        <v>0.005665022626352579</v>
      </c>
      <c r="BH181" s="174">
        <v>0.016146661162432824</v>
      </c>
      <c r="BI181" s="174">
        <v>0.03457070331728737</v>
      </c>
      <c r="BJ181" s="242">
        <f t="shared" si="28"/>
        <v>0.014966074038240487</v>
      </c>
      <c r="BK181" s="174">
        <v>0</v>
      </c>
      <c r="BL181" s="174">
        <v>0.2011846149507685</v>
      </c>
      <c r="BM181" s="174">
        <v>0.024946449346685204</v>
      </c>
      <c r="BN181" s="174">
        <v>0</v>
      </c>
      <c r="BO181" s="173">
        <f t="shared" si="29"/>
        <v>0.014957096189387313</v>
      </c>
      <c r="BP181" s="173">
        <f t="shared" si="30"/>
        <v>0.31243662163115427</v>
      </c>
      <c r="BQ181" s="240">
        <f t="shared" si="31"/>
        <v>0.23745183243967724</v>
      </c>
      <c r="BR181" s="241">
        <f t="shared" si="32"/>
        <v>120.605768</v>
      </c>
      <c r="BS181" s="243">
        <f t="shared" si="27"/>
        <v>0.9681626671596382</v>
      </c>
      <c r="BT181" s="247" t="s">
        <v>28</v>
      </c>
    </row>
    <row r="182" spans="1:72" s="176" customFormat="1" ht="15">
      <c r="A182" s="171">
        <v>91018</v>
      </c>
      <c r="B182" s="171" t="s">
        <v>540</v>
      </c>
      <c r="C182" s="171" t="s">
        <v>541</v>
      </c>
      <c r="D182" s="51">
        <v>9</v>
      </c>
      <c r="E182" s="51">
        <v>0</v>
      </c>
      <c r="F182" s="171" t="s">
        <v>9</v>
      </c>
      <c r="G182" s="171"/>
      <c r="H182" s="172">
        <v>0.001466</v>
      </c>
      <c r="I182" s="172">
        <v>0.0008775614634342401</v>
      </c>
      <c r="J182" s="173">
        <v>0.5986094566400001</v>
      </c>
      <c r="K182" s="171">
        <v>80</v>
      </c>
      <c r="L182" s="171">
        <v>45.8</v>
      </c>
      <c r="M182" s="171">
        <v>907.2</v>
      </c>
      <c r="N182" s="171">
        <v>1</v>
      </c>
      <c r="O182" s="171">
        <v>0.0008775614634342401</v>
      </c>
      <c r="P182" s="171">
        <v>104.6</v>
      </c>
      <c r="Q182" s="171">
        <v>23.2</v>
      </c>
      <c r="R182" s="171">
        <v>0</v>
      </c>
      <c r="S182" s="171">
        <v>93.6</v>
      </c>
      <c r="T182" s="171">
        <v>11.5</v>
      </c>
      <c r="U182" s="171">
        <v>252.3</v>
      </c>
      <c r="V182" s="171">
        <v>1283.1</v>
      </c>
      <c r="W182" s="171">
        <v>1</v>
      </c>
      <c r="X182" s="171">
        <v>2</v>
      </c>
      <c r="Y182" s="171">
        <v>0</v>
      </c>
      <c r="Z182" s="171">
        <v>79.3</v>
      </c>
      <c r="AA182" s="171">
        <v>24.9</v>
      </c>
      <c r="AB182" s="171">
        <v>0</v>
      </c>
      <c r="AC182" s="171">
        <v>22.5</v>
      </c>
      <c r="AD182" s="171">
        <v>4.6</v>
      </c>
      <c r="AE182" s="171">
        <v>1186.3</v>
      </c>
      <c r="AF182" s="174">
        <v>2423.6</v>
      </c>
      <c r="AG182" s="171">
        <v>2217.1</v>
      </c>
      <c r="AH182" s="171">
        <v>2469.4</v>
      </c>
      <c r="AI182" s="171">
        <v>1140.1</v>
      </c>
      <c r="AJ182" s="172"/>
      <c r="AK182" s="171">
        <v>0.9695943242894948</v>
      </c>
      <c r="AL182" s="171">
        <v>300.12570327022456</v>
      </c>
      <c r="AM182" s="175">
        <v>0.637202980981668</v>
      </c>
      <c r="AN182" s="171">
        <v>0.000586242611359862</v>
      </c>
      <c r="AO182" s="172"/>
      <c r="AP182" s="171">
        <v>0.9484100000000002</v>
      </c>
      <c r="AQ182" s="171">
        <v>414.11551699999995</v>
      </c>
      <c r="AR182" s="175">
        <v>0.5883234260051591</v>
      </c>
      <c r="AS182" s="171">
        <v>0.0010603940428400413</v>
      </c>
      <c r="AT182" s="171"/>
      <c r="AU182" s="173"/>
      <c r="AV182" s="239">
        <v>0.0018327695651531417</v>
      </c>
      <c r="AW182" s="239">
        <v>0.03630324343901594</v>
      </c>
      <c r="AX182" s="239">
        <v>0.004185757565830101</v>
      </c>
      <c r="AY182" s="239">
        <v>0.0009283898233963513</v>
      </c>
      <c r="AZ182" s="239">
        <v>0</v>
      </c>
      <c r="BA182" s="239">
        <v>0.05134555958620078</v>
      </c>
      <c r="BB182" s="239">
        <v>0.0031733324566952867</v>
      </c>
      <c r="BC182" s="239">
        <v>0</v>
      </c>
      <c r="BD182" s="173">
        <v>0.0009003780614835304</v>
      </c>
      <c r="BE182" s="171">
        <v>0.09866943049777514</v>
      </c>
      <c r="BF182" s="173"/>
      <c r="BG182" s="174">
        <v>0.0018327695651531417</v>
      </c>
      <c r="BH182" s="174">
        <v>0.06655594630486257</v>
      </c>
      <c r="BI182" s="174">
        <v>0.011162020175546936</v>
      </c>
      <c r="BJ182" s="242">
        <f t="shared" si="28"/>
        <v>0.0009283898233963513</v>
      </c>
      <c r="BK182" s="174">
        <v>0</v>
      </c>
      <c r="BL182" s="174">
        <v>0.05134555958620078</v>
      </c>
      <c r="BM182" s="174">
        <v>0.008462219884520766</v>
      </c>
      <c r="BN182" s="174">
        <v>0</v>
      </c>
      <c r="BO182" s="173">
        <f t="shared" si="29"/>
        <v>0.0009003780614835304</v>
      </c>
      <c r="BP182" s="173">
        <f t="shared" si="30"/>
        <v>0.14118728340116407</v>
      </c>
      <c r="BQ182" s="240">
        <f t="shared" si="31"/>
        <v>0.10730233538488469</v>
      </c>
      <c r="BR182" s="241">
        <f t="shared" si="32"/>
        <v>122.2732992</v>
      </c>
      <c r="BS182" s="243">
        <f t="shared" si="27"/>
        <v>0.9693742331296987</v>
      </c>
      <c r="BT182" s="247" t="s">
        <v>28</v>
      </c>
    </row>
    <row r="183" spans="1:72" s="176" customFormat="1" ht="15">
      <c r="A183" s="171">
        <v>91003</v>
      </c>
      <c r="B183" s="171" t="s">
        <v>540</v>
      </c>
      <c r="C183" s="171" t="s">
        <v>541</v>
      </c>
      <c r="D183" s="51">
        <v>9</v>
      </c>
      <c r="E183" s="51">
        <v>0</v>
      </c>
      <c r="F183" s="171" t="s">
        <v>9</v>
      </c>
      <c r="G183" s="171"/>
      <c r="H183" s="172">
        <v>0.001466</v>
      </c>
      <c r="I183" s="172">
        <v>0.0008775614634342401</v>
      </c>
      <c r="J183" s="173">
        <v>0.5986094566400001</v>
      </c>
      <c r="K183" s="171">
        <v>80</v>
      </c>
      <c r="L183" s="171">
        <v>66</v>
      </c>
      <c r="M183" s="171">
        <v>638.7</v>
      </c>
      <c r="N183" s="171">
        <v>1</v>
      </c>
      <c r="O183" s="171">
        <v>0.0008775614634342401</v>
      </c>
      <c r="P183" s="171">
        <v>289.9</v>
      </c>
      <c r="Q183" s="171">
        <v>22.4</v>
      </c>
      <c r="R183" s="171">
        <v>0</v>
      </c>
      <c r="S183" s="171">
        <v>67.1</v>
      </c>
      <c r="T183" s="171">
        <v>2.7</v>
      </c>
      <c r="U183" s="171">
        <v>225.9</v>
      </c>
      <c r="V183" s="171">
        <v>825</v>
      </c>
      <c r="W183" s="171">
        <v>1</v>
      </c>
      <c r="X183" s="171">
        <v>66</v>
      </c>
      <c r="Y183" s="171">
        <v>0</v>
      </c>
      <c r="Z183" s="171">
        <v>251.5</v>
      </c>
      <c r="AA183" s="171">
        <v>38.4</v>
      </c>
      <c r="AB183" s="171">
        <v>0</v>
      </c>
      <c r="AC183" s="171">
        <v>20.6</v>
      </c>
      <c r="AD183" s="171">
        <v>0</v>
      </c>
      <c r="AE183" s="171">
        <v>1087.1</v>
      </c>
      <c r="AF183" s="174">
        <v>1846</v>
      </c>
      <c r="AG183" s="171">
        <v>1686.1</v>
      </c>
      <c r="AH183" s="171">
        <v>1912</v>
      </c>
      <c r="AI183" s="171">
        <v>1020.8</v>
      </c>
      <c r="AJ183" s="172"/>
      <c r="AK183" s="171">
        <v>0.9441576816173761</v>
      </c>
      <c r="AL183" s="171">
        <v>251.89717380944316</v>
      </c>
      <c r="AM183" s="175">
        <v>0.5348080097882063</v>
      </c>
      <c r="AN183" s="171">
        <v>0.0007204457292948087</v>
      </c>
      <c r="AO183" s="172"/>
      <c r="AP183" s="171">
        <v>0.9052810000000002</v>
      </c>
      <c r="AQ183" s="171">
        <v>332.3077681999999</v>
      </c>
      <c r="AR183" s="175">
        <v>0.47210122936676197</v>
      </c>
      <c r="AS183" s="171">
        <v>0.0012730820188405405</v>
      </c>
      <c r="AT183" s="171"/>
      <c r="AU183" s="173"/>
      <c r="AV183" s="239">
        <v>0.002641108980351689</v>
      </c>
      <c r="AW183" s="239">
        <v>0.025558731905312482</v>
      </c>
      <c r="AX183" s="239">
        <v>0.01160087111218113</v>
      </c>
      <c r="AY183" s="239">
        <v>0.0008963763812102701</v>
      </c>
      <c r="AZ183" s="239">
        <v>0</v>
      </c>
      <c r="BA183" s="239">
        <v>0.03301386225439611</v>
      </c>
      <c r="BB183" s="239">
        <v>0.010064225887249239</v>
      </c>
      <c r="BC183" s="239">
        <v>0</v>
      </c>
      <c r="BD183" s="173">
        <v>0.0008243461362915878</v>
      </c>
      <c r="BE183" s="171">
        <v>0.08459952265699251</v>
      </c>
      <c r="BF183" s="173"/>
      <c r="BG183" s="174">
        <v>0.002641108980351689</v>
      </c>
      <c r="BH183" s="174">
        <v>0.04685767515973955</v>
      </c>
      <c r="BI183" s="174">
        <v>0.030935656299149683</v>
      </c>
      <c r="BJ183" s="242">
        <f t="shared" si="28"/>
        <v>0.0008963763812102701</v>
      </c>
      <c r="BK183" s="174">
        <v>0</v>
      </c>
      <c r="BL183" s="174">
        <v>0.03301386225439611</v>
      </c>
      <c r="BM183" s="174">
        <v>0.026837935699331305</v>
      </c>
      <c r="BN183" s="174">
        <v>0</v>
      </c>
      <c r="BO183" s="173">
        <f t="shared" si="29"/>
        <v>0.0008243461362915878</v>
      </c>
      <c r="BP183" s="173">
        <f t="shared" si="30"/>
        <v>0.1420069609104702</v>
      </c>
      <c r="BQ183" s="240">
        <f t="shared" si="31"/>
        <v>0.10792529029195734</v>
      </c>
      <c r="BR183" s="241">
        <f t="shared" si="32"/>
        <v>122.9831696</v>
      </c>
      <c r="BS183" s="243">
        <f t="shared" si="27"/>
        <v>0.9705857990997593</v>
      </c>
      <c r="BT183" s="247" t="s">
        <v>28</v>
      </c>
    </row>
    <row r="184" spans="1:72" s="176" customFormat="1" ht="15">
      <c r="A184" s="171">
        <v>92023</v>
      </c>
      <c r="B184" s="171" t="s">
        <v>42</v>
      </c>
      <c r="C184" s="171" t="s">
        <v>541</v>
      </c>
      <c r="D184" s="51">
        <v>9</v>
      </c>
      <c r="E184" s="51">
        <v>0</v>
      </c>
      <c r="F184" s="171" t="s">
        <v>252</v>
      </c>
      <c r="G184" s="171"/>
      <c r="H184" s="172">
        <v>0.00438</v>
      </c>
      <c r="I184" s="172">
        <v>0.0026219094200832</v>
      </c>
      <c r="J184" s="173">
        <v>0.59860945664</v>
      </c>
      <c r="K184" s="171">
        <v>82</v>
      </c>
      <c r="L184" s="171">
        <v>83.7</v>
      </c>
      <c r="M184" s="171">
        <v>978.8</v>
      </c>
      <c r="N184" s="171">
        <v>1</v>
      </c>
      <c r="O184" s="171">
        <v>0.0026219094200832</v>
      </c>
      <c r="P184" s="171">
        <v>236.2</v>
      </c>
      <c r="Q184" s="171">
        <v>2</v>
      </c>
      <c r="R184" s="171">
        <v>0</v>
      </c>
      <c r="S184" s="171">
        <v>59</v>
      </c>
      <c r="T184" s="171">
        <v>14.6</v>
      </c>
      <c r="U184" s="171">
        <v>285.6</v>
      </c>
      <c r="V184" s="171">
        <v>659.8</v>
      </c>
      <c r="W184" s="171">
        <v>1</v>
      </c>
      <c r="X184" s="171">
        <v>83.7</v>
      </c>
      <c r="Y184" s="171">
        <v>0</v>
      </c>
      <c r="Z184" s="171">
        <v>177.1</v>
      </c>
      <c r="AA184" s="171">
        <v>59</v>
      </c>
      <c r="AB184" s="171">
        <v>0</v>
      </c>
      <c r="AC184" s="171">
        <v>2</v>
      </c>
      <c r="AD184" s="171">
        <v>4</v>
      </c>
      <c r="AE184" s="171">
        <v>1374.6</v>
      </c>
      <c r="AF184" s="174">
        <v>1950.6</v>
      </c>
      <c r="AG184" s="171">
        <v>1748.7</v>
      </c>
      <c r="AH184" s="171">
        <v>2034.3</v>
      </c>
      <c r="AI184" s="171">
        <v>1290.6</v>
      </c>
      <c r="AJ184" s="172"/>
      <c r="AK184" s="171">
        <v>0.9480414597720564</v>
      </c>
      <c r="AL184" s="171">
        <v>258.6411642172383</v>
      </c>
      <c r="AM184" s="175">
        <v>0.549126312901651</v>
      </c>
      <c r="AN184" s="171">
        <v>0.00211048697563493</v>
      </c>
      <c r="AO184" s="172"/>
      <c r="AP184" s="171">
        <v>0.9117690000000003</v>
      </c>
      <c r="AQ184" s="171">
        <v>343.5738621999999</v>
      </c>
      <c r="AR184" s="175">
        <v>0.4881066837573449</v>
      </c>
      <c r="AS184" s="171">
        <v>0.0037397579435952313</v>
      </c>
      <c r="AT184" s="171"/>
      <c r="AU184" s="173"/>
      <c r="AV184" s="239">
        <v>0.010007094121819951</v>
      </c>
      <c r="AW184" s="239">
        <v>0.1170244172812111</v>
      </c>
      <c r="AX184" s="239">
        <v>0.028239852229078523</v>
      </c>
      <c r="AY184" s="239">
        <v>0.00023911813911158786</v>
      </c>
      <c r="AZ184" s="239">
        <v>0</v>
      </c>
      <c r="BA184" s="239">
        <v>0.07888507409291282</v>
      </c>
      <c r="BB184" s="239">
        <v>0.021173911218331103</v>
      </c>
      <c r="BC184" s="239">
        <v>0</v>
      </c>
      <c r="BD184" s="173">
        <v>0.00023911813911158786</v>
      </c>
      <c r="BE184" s="171">
        <v>0.2558085852215767</v>
      </c>
      <c r="BF184" s="173"/>
      <c r="BG184" s="174">
        <v>0.010007094121819951</v>
      </c>
      <c r="BH184" s="174">
        <v>0.2145447650155537</v>
      </c>
      <c r="BI184" s="174">
        <v>0.07530627261087607</v>
      </c>
      <c r="BJ184" s="242">
        <f t="shared" si="28"/>
        <v>0.00023911813911158786</v>
      </c>
      <c r="BK184" s="174">
        <v>0</v>
      </c>
      <c r="BL184" s="174">
        <v>0.07888507409291282</v>
      </c>
      <c r="BM184" s="174">
        <v>0.05646376324888294</v>
      </c>
      <c r="BN184" s="174">
        <v>0</v>
      </c>
      <c r="BO184" s="173">
        <f t="shared" si="29"/>
        <v>0.00023911813911158786</v>
      </c>
      <c r="BP184" s="173">
        <f t="shared" si="30"/>
        <v>0.4356852053682686</v>
      </c>
      <c r="BQ184" s="240">
        <f t="shared" si="31"/>
        <v>0.3311207560798841</v>
      </c>
      <c r="BR184" s="241">
        <f t="shared" si="32"/>
        <v>126.2899296</v>
      </c>
      <c r="BS184" s="243">
        <f t="shared" si="27"/>
        <v>0.9742056210294081</v>
      </c>
      <c r="BT184" s="247" t="s">
        <v>28</v>
      </c>
    </row>
    <row r="185" spans="1:72" s="176" customFormat="1" ht="15">
      <c r="A185" s="171">
        <v>1008</v>
      </c>
      <c r="B185" s="171" t="s">
        <v>546</v>
      </c>
      <c r="C185" s="171" t="s">
        <v>529</v>
      </c>
      <c r="D185" s="51">
        <v>9</v>
      </c>
      <c r="E185" s="51">
        <v>0</v>
      </c>
      <c r="F185" s="171" t="s">
        <v>147</v>
      </c>
      <c r="G185" s="171"/>
      <c r="H185" s="172">
        <v>0.002108</v>
      </c>
      <c r="I185" s="172">
        <v>0.00126186873459712</v>
      </c>
      <c r="J185" s="173">
        <v>0.59860945664</v>
      </c>
      <c r="K185" s="171">
        <v>80</v>
      </c>
      <c r="L185" s="171">
        <v>0</v>
      </c>
      <c r="M185" s="171">
        <v>1773.1</v>
      </c>
      <c r="N185" s="171">
        <v>1</v>
      </c>
      <c r="O185" s="171">
        <v>0.00126186873459712</v>
      </c>
      <c r="P185" s="171">
        <v>67.2</v>
      </c>
      <c r="Q185" s="171">
        <v>9.4</v>
      </c>
      <c r="R185" s="171">
        <v>0</v>
      </c>
      <c r="S185" s="171">
        <v>10.1</v>
      </c>
      <c r="T185" s="171">
        <v>0</v>
      </c>
      <c r="U185" s="171">
        <v>411.5</v>
      </c>
      <c r="V185" s="171">
        <v>262.5</v>
      </c>
      <c r="W185" s="171">
        <v>1</v>
      </c>
      <c r="X185" s="171">
        <v>0</v>
      </c>
      <c r="Y185" s="171">
        <v>0</v>
      </c>
      <c r="Z185" s="171">
        <v>52.6</v>
      </c>
      <c r="AA185" s="171">
        <v>14.5</v>
      </c>
      <c r="AB185" s="171">
        <v>0</v>
      </c>
      <c r="AC185" s="171">
        <v>9.4</v>
      </c>
      <c r="AD185" s="171">
        <v>0</v>
      </c>
      <c r="AE185" s="171">
        <v>1860</v>
      </c>
      <c r="AF185" s="174">
        <v>2122.5</v>
      </c>
      <c r="AG185" s="171">
        <v>1711</v>
      </c>
      <c r="AH185" s="171">
        <v>2122.5</v>
      </c>
      <c r="AI185" s="171">
        <v>1859.8</v>
      </c>
      <c r="AJ185" s="172"/>
      <c r="AK185" s="171">
        <v>0.9454195503519732</v>
      </c>
      <c r="AL185" s="171">
        <v>254.05623121433882</v>
      </c>
      <c r="AM185" s="175">
        <v>0.539391948449639</v>
      </c>
      <c r="AN185" s="171">
        <v>0.00102889908862281</v>
      </c>
      <c r="AO185" s="172"/>
      <c r="AP185" s="171">
        <v>0.9073890000000002</v>
      </c>
      <c r="AQ185" s="171">
        <v>335.9145561999999</v>
      </c>
      <c r="AR185" s="175">
        <v>0.47722530172320615</v>
      </c>
      <c r="AS185" s="171">
        <v>0.001819928032462347</v>
      </c>
      <c r="AT185" s="171"/>
      <c r="AU185" s="173"/>
      <c r="AV185" s="239">
        <v>0</v>
      </c>
      <c r="AW185" s="239">
        <v>0.1020263270711254</v>
      </c>
      <c r="AX185" s="239">
        <v>0.003866769600800647</v>
      </c>
      <c r="AY185" s="239">
        <v>0.0005408874143977096</v>
      </c>
      <c r="AZ185" s="239">
        <v>0</v>
      </c>
      <c r="BA185" s="239">
        <v>0.01510456875312753</v>
      </c>
      <c r="BB185" s="239">
        <v>0.0030266678720552685</v>
      </c>
      <c r="BC185" s="239">
        <v>0</v>
      </c>
      <c r="BD185" s="173">
        <v>0.0005408874143977096</v>
      </c>
      <c r="BE185" s="171">
        <v>0.12510610812590428</v>
      </c>
      <c r="BF185" s="173"/>
      <c r="BG185" s="174">
        <v>0</v>
      </c>
      <c r="BH185" s="174">
        <v>0.18704826629706325</v>
      </c>
      <c r="BI185" s="174">
        <v>0.01031138560213506</v>
      </c>
      <c r="BJ185" s="242">
        <f t="shared" si="28"/>
        <v>0.0005408874143977096</v>
      </c>
      <c r="BK185" s="174">
        <v>0</v>
      </c>
      <c r="BL185" s="174">
        <v>0.01510456875312753</v>
      </c>
      <c r="BM185" s="174">
        <v>0.008071114325480716</v>
      </c>
      <c r="BN185" s="174">
        <v>0</v>
      </c>
      <c r="BO185" s="173">
        <f t="shared" si="29"/>
        <v>0.0005408874143977096</v>
      </c>
      <c r="BP185" s="173">
        <f t="shared" si="30"/>
        <v>0.22161710980660196</v>
      </c>
      <c r="BQ185" s="240">
        <f t="shared" si="31"/>
        <v>0.16842900345301748</v>
      </c>
      <c r="BR185" s="241">
        <f t="shared" si="32"/>
        <v>133.4758512</v>
      </c>
      <c r="BS185" s="243">
        <f t="shared" si="27"/>
        <v>0.9759477636384719</v>
      </c>
      <c r="BT185" s="247" t="s">
        <v>28</v>
      </c>
    </row>
    <row r="186" spans="1:72" s="176" customFormat="1" ht="15">
      <c r="A186" s="171">
        <v>71030</v>
      </c>
      <c r="B186" s="171" t="s">
        <v>294</v>
      </c>
      <c r="C186" s="171" t="s">
        <v>530</v>
      </c>
      <c r="D186" s="51">
        <v>9</v>
      </c>
      <c r="E186" s="51">
        <v>0</v>
      </c>
      <c r="F186" s="171" t="s">
        <v>9</v>
      </c>
      <c r="G186" s="171"/>
      <c r="H186" s="172">
        <v>0.001337</v>
      </c>
      <c r="I186" s="172">
        <v>0.0008003408435276801</v>
      </c>
      <c r="J186" s="173">
        <v>0.59860945664</v>
      </c>
      <c r="K186" s="171">
        <v>80</v>
      </c>
      <c r="L186" s="171">
        <v>20.2</v>
      </c>
      <c r="M186" s="171">
        <v>640.3</v>
      </c>
      <c r="N186" s="171">
        <v>1</v>
      </c>
      <c r="O186" s="171">
        <v>0.0008003408435276801</v>
      </c>
      <c r="P186" s="171">
        <v>163.3</v>
      </c>
      <c r="Q186" s="171">
        <v>136.3</v>
      </c>
      <c r="R186" s="171">
        <v>0</v>
      </c>
      <c r="S186" s="171">
        <v>53.2</v>
      </c>
      <c r="T186" s="171">
        <v>0.8</v>
      </c>
      <c r="U186" s="171">
        <v>219.9</v>
      </c>
      <c r="V186" s="171">
        <v>1652.2</v>
      </c>
      <c r="W186" s="171">
        <v>1</v>
      </c>
      <c r="X186" s="171">
        <v>16.7</v>
      </c>
      <c r="Y186" s="171">
        <v>0</v>
      </c>
      <c r="Z186" s="171">
        <v>132.3</v>
      </c>
      <c r="AA186" s="171">
        <v>31</v>
      </c>
      <c r="AB186" s="171">
        <v>0</v>
      </c>
      <c r="AC186" s="171">
        <v>136.3</v>
      </c>
      <c r="AD186" s="171">
        <v>2.8</v>
      </c>
      <c r="AE186" s="171">
        <v>1014.8</v>
      </c>
      <c r="AF186" s="174">
        <v>2646.8</v>
      </c>
      <c r="AG186" s="171">
        <v>2447.1</v>
      </c>
      <c r="AH186" s="171">
        <v>2667</v>
      </c>
      <c r="AI186" s="171">
        <v>993.9</v>
      </c>
      <c r="AJ186" s="172"/>
      <c r="AK186" s="171">
        <v>0.9781600062029436</v>
      </c>
      <c r="AL186" s="171">
        <v>319.9709314049695</v>
      </c>
      <c r="AM186" s="175">
        <v>0.679336788209552</v>
      </c>
      <c r="AN186" s="171">
        <v>0.00048100825336402784</v>
      </c>
      <c r="AO186" s="172"/>
      <c r="AP186" s="171">
        <v>0.9627970000000002</v>
      </c>
      <c r="AQ186" s="171">
        <v>447.4572261999999</v>
      </c>
      <c r="AR186" s="175">
        <v>0.6356911477643312</v>
      </c>
      <c r="AS186" s="171">
        <v>0.0008791080224753895</v>
      </c>
      <c r="AT186" s="171"/>
      <c r="AU186" s="173"/>
      <c r="AV186" s="239">
        <v>0.0007372099577902167</v>
      </c>
      <c r="AW186" s="239">
        <v>0.023368095840251273</v>
      </c>
      <c r="AX186" s="239">
        <v>0.0059597220845120005</v>
      </c>
      <c r="AY186" s="239">
        <v>0.00497434243796072</v>
      </c>
      <c r="AZ186" s="239">
        <v>0</v>
      </c>
      <c r="BA186" s="239">
        <v>0.06029793526044536</v>
      </c>
      <c r="BB186" s="239">
        <v>0.004828360268101271</v>
      </c>
      <c r="BC186" s="239">
        <v>0</v>
      </c>
      <c r="BD186" s="173">
        <v>0.00497434243796072</v>
      </c>
      <c r="BE186" s="171">
        <v>0.10514000828702155</v>
      </c>
      <c r="BF186" s="173"/>
      <c r="BG186" s="174">
        <v>0.0007372099577902167</v>
      </c>
      <c r="BH186" s="174">
        <v>0.04284150904046067</v>
      </c>
      <c r="BI186" s="174">
        <v>0.015892592225365335</v>
      </c>
      <c r="BJ186" s="242">
        <f t="shared" si="28"/>
        <v>0.00497434243796072</v>
      </c>
      <c r="BK186" s="174">
        <v>0</v>
      </c>
      <c r="BL186" s="174">
        <v>0.06029793526044536</v>
      </c>
      <c r="BM186" s="174">
        <v>0.01287562738160339</v>
      </c>
      <c r="BN186" s="174">
        <v>0</v>
      </c>
      <c r="BO186" s="173">
        <f t="shared" si="29"/>
        <v>0.00497434243796072</v>
      </c>
      <c r="BP186" s="173">
        <f t="shared" si="30"/>
        <v>0.1425935587415864</v>
      </c>
      <c r="BQ186" s="240">
        <f t="shared" si="31"/>
        <v>0.10837110464360568</v>
      </c>
      <c r="BR186" s="241">
        <f t="shared" si="32"/>
        <v>135.4061904</v>
      </c>
      <c r="BS186" s="243">
        <f t="shared" si="27"/>
        <v>0.977052718414714</v>
      </c>
      <c r="BT186" s="247" t="s">
        <v>28</v>
      </c>
    </row>
    <row r="187" spans="1:73" s="176" customFormat="1" ht="15.75" thickBot="1">
      <c r="A187" s="171">
        <v>1067</v>
      </c>
      <c r="B187" s="171" t="s">
        <v>546</v>
      </c>
      <c r="C187" s="171" t="s">
        <v>529</v>
      </c>
      <c r="D187" s="51">
        <v>9</v>
      </c>
      <c r="E187" s="51">
        <v>0</v>
      </c>
      <c r="F187" s="171" t="s">
        <v>147</v>
      </c>
      <c r="G187" s="171"/>
      <c r="H187" s="172">
        <v>0.002108</v>
      </c>
      <c r="I187" s="172">
        <v>0.00126186873459712</v>
      </c>
      <c r="J187" s="173">
        <v>0.59860945664</v>
      </c>
      <c r="K187" s="171">
        <v>80</v>
      </c>
      <c r="L187" s="171">
        <v>0</v>
      </c>
      <c r="M187" s="171">
        <v>1261.2</v>
      </c>
      <c r="N187" s="171">
        <v>1</v>
      </c>
      <c r="O187" s="171">
        <v>0.00126186873459712</v>
      </c>
      <c r="P187" s="171">
        <v>144.5</v>
      </c>
      <c r="Q187" s="171">
        <v>249</v>
      </c>
      <c r="R187" s="171">
        <v>0</v>
      </c>
      <c r="S187" s="171">
        <v>52.6</v>
      </c>
      <c r="T187" s="171">
        <v>0</v>
      </c>
      <c r="U187" s="171">
        <v>377.7</v>
      </c>
      <c r="V187" s="171">
        <v>491.3</v>
      </c>
      <c r="W187" s="171">
        <v>1</v>
      </c>
      <c r="X187" s="171">
        <v>0</v>
      </c>
      <c r="Y187" s="171">
        <v>0</v>
      </c>
      <c r="Z187" s="171">
        <v>118.8</v>
      </c>
      <c r="AA187" s="171">
        <v>25.6</v>
      </c>
      <c r="AB187" s="171">
        <v>0</v>
      </c>
      <c r="AC187" s="171">
        <v>249</v>
      </c>
      <c r="AD187" s="171">
        <v>4.7</v>
      </c>
      <c r="AE187" s="171">
        <v>1707.4</v>
      </c>
      <c r="AF187" s="174">
        <v>2198.8</v>
      </c>
      <c r="AG187" s="171">
        <v>1821.1</v>
      </c>
      <c r="AH187" s="171">
        <v>2198.8</v>
      </c>
      <c r="AI187" s="171">
        <v>1707.3</v>
      </c>
      <c r="AJ187" s="172"/>
      <c r="AK187" s="171">
        <v>0.9493033285066536</v>
      </c>
      <c r="AL187" s="171">
        <v>260.93915336981314</v>
      </c>
      <c r="AM187" s="175">
        <v>0.5540052203805144</v>
      </c>
      <c r="AN187" s="171">
        <v>0.0010021928750827374</v>
      </c>
      <c r="AO187" s="172"/>
      <c r="AP187" s="171">
        <v>0.9138770000000003</v>
      </c>
      <c r="AQ187" s="171">
        <v>347.41274099999987</v>
      </c>
      <c r="AR187" s="175">
        <v>0.49356048163479693</v>
      </c>
      <c r="AS187" s="171">
        <v>0.0017791073833533652</v>
      </c>
      <c r="AT187" s="171"/>
      <c r="AU187" s="173"/>
      <c r="AV187" s="239">
        <v>0</v>
      </c>
      <c r="AW187" s="239">
        <v>0.07257097947216928</v>
      </c>
      <c r="AX187" s="239">
        <v>0.008314705466007344</v>
      </c>
      <c r="AY187" s="239">
        <v>0.01432776236010954</v>
      </c>
      <c r="AZ187" s="239">
        <v>0</v>
      </c>
      <c r="BA187" s="239">
        <v>0.028269998584424968</v>
      </c>
      <c r="BB187" s="239">
        <v>0.006835896258558287</v>
      </c>
      <c r="BC187" s="239">
        <v>0</v>
      </c>
      <c r="BD187" s="173">
        <v>0.01432776236010954</v>
      </c>
      <c r="BE187" s="171">
        <v>0.144647104501379</v>
      </c>
      <c r="BF187" s="173"/>
      <c r="BG187" s="174">
        <v>0</v>
      </c>
      <c r="BH187" s="174">
        <v>0.13304679569897704</v>
      </c>
      <c r="BI187" s="174">
        <v>0.02217254790935292</v>
      </c>
      <c r="BJ187" s="242">
        <f t="shared" si="28"/>
        <v>0.01432776236010954</v>
      </c>
      <c r="BK187" s="174">
        <v>0</v>
      </c>
      <c r="BL187" s="174">
        <v>0.028269998584424968</v>
      </c>
      <c r="BM187" s="174">
        <v>0.018229056689488765</v>
      </c>
      <c r="BN187" s="174">
        <v>0</v>
      </c>
      <c r="BO187" s="173">
        <f t="shared" si="29"/>
        <v>0.01432776236010954</v>
      </c>
      <c r="BP187" s="173">
        <f t="shared" si="30"/>
        <v>0.23037392360246278</v>
      </c>
      <c r="BQ187" s="240">
        <f t="shared" si="31"/>
        <v>0.17508418193787173</v>
      </c>
      <c r="BR187" s="241">
        <f t="shared" si="32"/>
        <v>138.74991680000002</v>
      </c>
      <c r="BS187" s="243">
        <f t="shared" si="27"/>
        <v>0.9787948610237778</v>
      </c>
      <c r="BT187" s="247" t="s">
        <v>28</v>
      </c>
      <c r="BU187" s="244">
        <f>SUM(BQ123:BQ187)/SUM(I123:I187)</f>
        <v>70.06499205850137</v>
      </c>
    </row>
    <row r="188" spans="1:72" s="176" customFormat="1" ht="15">
      <c r="A188" s="171">
        <v>1031</v>
      </c>
      <c r="B188" s="171" t="s">
        <v>546</v>
      </c>
      <c r="C188" s="171" t="s">
        <v>529</v>
      </c>
      <c r="D188" s="51">
        <v>9</v>
      </c>
      <c r="E188" s="51">
        <v>0</v>
      </c>
      <c r="F188" s="171" t="s">
        <v>147</v>
      </c>
      <c r="G188" s="171"/>
      <c r="H188" s="172">
        <v>0.002108</v>
      </c>
      <c r="I188" s="172">
        <v>0.00126186873459712</v>
      </c>
      <c r="J188" s="173">
        <v>0.59860945664</v>
      </c>
      <c r="K188" s="171">
        <v>80</v>
      </c>
      <c r="L188" s="171">
        <v>0</v>
      </c>
      <c r="M188" s="171">
        <v>1204.7</v>
      </c>
      <c r="N188" s="171">
        <v>1</v>
      </c>
      <c r="O188" s="171">
        <v>0.00126186873459712</v>
      </c>
      <c r="P188" s="171">
        <v>96</v>
      </c>
      <c r="Q188" s="171">
        <v>115.9</v>
      </c>
      <c r="R188" s="171">
        <v>0</v>
      </c>
      <c r="S188" s="171">
        <v>47.8</v>
      </c>
      <c r="T188" s="171">
        <v>0.8</v>
      </c>
      <c r="U188" s="171">
        <v>324.2</v>
      </c>
      <c r="V188" s="171">
        <v>1226.8</v>
      </c>
      <c r="W188" s="171">
        <v>1</v>
      </c>
      <c r="X188" s="171">
        <v>0</v>
      </c>
      <c r="Y188" s="171">
        <v>0</v>
      </c>
      <c r="Z188" s="171">
        <v>74.8</v>
      </c>
      <c r="AA188" s="171">
        <v>21.1</v>
      </c>
      <c r="AB188" s="171">
        <v>0</v>
      </c>
      <c r="AC188" s="171">
        <v>115.9</v>
      </c>
      <c r="AD188" s="171">
        <v>0</v>
      </c>
      <c r="AE188" s="171">
        <v>1465.4</v>
      </c>
      <c r="AF188" s="174">
        <v>2692.2</v>
      </c>
      <c r="AG188" s="171">
        <v>2368</v>
      </c>
      <c r="AH188" s="171">
        <v>2692.2</v>
      </c>
      <c r="AI188" s="171">
        <v>1465.2</v>
      </c>
      <c r="AJ188" s="172"/>
      <c r="AK188" s="171">
        <v>0.976898556879416</v>
      </c>
      <c r="AL188" s="171">
        <v>316.887865965749</v>
      </c>
      <c r="AM188" s="175">
        <v>0.672791069309015</v>
      </c>
      <c r="AN188" s="171">
        <v>0.0007739005783718554</v>
      </c>
      <c r="AO188" s="172"/>
      <c r="AP188" s="171">
        <v>0.9606120000000002</v>
      </c>
      <c r="AQ188" s="171">
        <v>442.11735109999995</v>
      </c>
      <c r="AR188" s="175">
        <v>0.6281049224617145</v>
      </c>
      <c r="AS188" s="171">
        <v>0.0014123553610152907</v>
      </c>
      <c r="AT188" s="171"/>
      <c r="AU188" s="173"/>
      <c r="AV188" s="239">
        <v>0</v>
      </c>
      <c r="AW188" s="239">
        <v>0.06931990086435326</v>
      </c>
      <c r="AX188" s="239">
        <v>0.005523956572572352</v>
      </c>
      <c r="AY188" s="239">
        <v>0.006669026737095164</v>
      </c>
      <c r="AZ188" s="239">
        <v>0</v>
      </c>
      <c r="BA188" s="239">
        <v>0.07059156170033086</v>
      </c>
      <c r="BB188" s="239">
        <v>0.004304082829462625</v>
      </c>
      <c r="BC188" s="239">
        <v>0</v>
      </c>
      <c r="BD188" s="173">
        <v>0.006669026737095164</v>
      </c>
      <c r="BE188" s="171">
        <v>0.1630775554409094</v>
      </c>
      <c r="BF188" s="173"/>
      <c r="BG188" s="174">
        <v>0</v>
      </c>
      <c r="BH188" s="174">
        <v>0.127086484917981</v>
      </c>
      <c r="BI188" s="174">
        <v>0.014730550860192941</v>
      </c>
      <c r="BJ188" s="242">
        <f t="shared" si="28"/>
        <v>0.006669026737095164</v>
      </c>
      <c r="BK188" s="174">
        <v>0</v>
      </c>
      <c r="BL188" s="174">
        <v>0.07059156170033086</v>
      </c>
      <c r="BM188" s="174">
        <v>0.011477554211900333</v>
      </c>
      <c r="BN188" s="174">
        <v>0</v>
      </c>
      <c r="BO188" s="173">
        <f t="shared" si="29"/>
        <v>0.006669026737095164</v>
      </c>
      <c r="BP188" s="173">
        <f t="shared" si="30"/>
        <v>0.23722420516459544</v>
      </c>
      <c r="BQ188" s="240">
        <f t="shared" si="31"/>
        <v>0.18029039592509255</v>
      </c>
      <c r="BR188" s="241">
        <f t="shared" si="32"/>
        <v>142.8757136</v>
      </c>
      <c r="BS188" s="243">
        <f t="shared" si="27"/>
        <v>0.9805370036328416</v>
      </c>
      <c r="BT188" s="248" t="s">
        <v>31</v>
      </c>
    </row>
    <row r="189" spans="1:72" s="176" customFormat="1" ht="15">
      <c r="A189" s="171">
        <v>1044</v>
      </c>
      <c r="B189" s="171" t="s">
        <v>546</v>
      </c>
      <c r="C189" s="171" t="s">
        <v>529</v>
      </c>
      <c r="D189" s="51">
        <v>9</v>
      </c>
      <c r="E189" s="51">
        <v>0</v>
      </c>
      <c r="F189" s="171" t="s">
        <v>147</v>
      </c>
      <c r="G189" s="171"/>
      <c r="H189" s="172">
        <v>0.002108</v>
      </c>
      <c r="I189" s="172">
        <v>0.00126186873459712</v>
      </c>
      <c r="J189" s="173">
        <v>0.59860945664</v>
      </c>
      <c r="K189" s="171">
        <v>80</v>
      </c>
      <c r="L189" s="171">
        <v>0</v>
      </c>
      <c r="M189" s="171">
        <v>1822.5</v>
      </c>
      <c r="N189" s="171">
        <v>1</v>
      </c>
      <c r="O189" s="171">
        <v>0.00126186873459712</v>
      </c>
      <c r="P189" s="171">
        <v>159.6</v>
      </c>
      <c r="Q189" s="171">
        <v>9.8</v>
      </c>
      <c r="R189" s="171">
        <v>0</v>
      </c>
      <c r="S189" s="171">
        <v>40.5</v>
      </c>
      <c r="T189" s="171">
        <v>0.7</v>
      </c>
      <c r="U189" s="171">
        <v>449.8</v>
      </c>
      <c r="V189" s="171">
        <v>242.2</v>
      </c>
      <c r="W189" s="171">
        <v>1</v>
      </c>
      <c r="X189" s="171">
        <v>0</v>
      </c>
      <c r="Y189" s="171">
        <v>0</v>
      </c>
      <c r="Z189" s="171">
        <v>152.7</v>
      </c>
      <c r="AA189" s="171">
        <v>6.8</v>
      </c>
      <c r="AB189" s="171">
        <v>0</v>
      </c>
      <c r="AC189" s="171">
        <v>9.8</v>
      </c>
      <c r="AD189" s="171">
        <v>0</v>
      </c>
      <c r="AE189" s="171">
        <v>2033.2</v>
      </c>
      <c r="AF189" s="174">
        <v>2275.4</v>
      </c>
      <c r="AG189" s="171">
        <v>1825.6</v>
      </c>
      <c r="AH189" s="171">
        <v>2275.4</v>
      </c>
      <c r="AI189" s="171">
        <v>2033.1</v>
      </c>
      <c r="AJ189" s="172"/>
      <c r="AK189" s="171">
        <v>0.9505651972412507</v>
      </c>
      <c r="AL189" s="171">
        <v>263.24282093169364</v>
      </c>
      <c r="AM189" s="175">
        <v>0.5588961838055941</v>
      </c>
      <c r="AN189" s="171">
        <v>0.0009930492058547091</v>
      </c>
      <c r="AO189" s="172"/>
      <c r="AP189" s="171">
        <v>0.9159850000000003</v>
      </c>
      <c r="AQ189" s="171">
        <v>351.2611057999999</v>
      </c>
      <c r="AR189" s="175">
        <v>0.49902775603218125</v>
      </c>
      <c r="AS189" s="171">
        <v>0.0017649730909980103</v>
      </c>
      <c r="AT189" s="171"/>
      <c r="AU189" s="173"/>
      <c r="AV189" s="239">
        <v>0</v>
      </c>
      <c r="AW189" s="239">
        <v>0.10486886305742826</v>
      </c>
      <c r="AX189" s="239">
        <v>0.009183577801901537</v>
      </c>
      <c r="AY189" s="239">
        <v>0.0005639039001167611</v>
      </c>
      <c r="AZ189" s="239">
        <v>0</v>
      </c>
      <c r="BA189" s="239">
        <v>0.013936482102885665</v>
      </c>
      <c r="BB189" s="239">
        <v>0.0087865434232479</v>
      </c>
      <c r="BC189" s="239">
        <v>0</v>
      </c>
      <c r="BD189" s="173">
        <v>0.0005639039001167611</v>
      </c>
      <c r="BE189" s="171">
        <v>0.1379032741856969</v>
      </c>
      <c r="BF189" s="173"/>
      <c r="BG189" s="174">
        <v>0</v>
      </c>
      <c r="BH189" s="174">
        <v>0.19225958227195183</v>
      </c>
      <c r="BI189" s="174">
        <v>0.024489540805070768</v>
      </c>
      <c r="BJ189" s="242">
        <f t="shared" si="28"/>
        <v>0.0005639039001167611</v>
      </c>
      <c r="BK189" s="174">
        <v>0</v>
      </c>
      <c r="BL189" s="174">
        <v>0.013936482102885665</v>
      </c>
      <c r="BM189" s="174">
        <v>0.0234307824619944</v>
      </c>
      <c r="BN189" s="174">
        <v>0</v>
      </c>
      <c r="BO189" s="173">
        <f t="shared" si="29"/>
        <v>0.0005639039001167611</v>
      </c>
      <c r="BP189" s="173">
        <f t="shared" si="30"/>
        <v>0.25524419544213617</v>
      </c>
      <c r="BQ189" s="240">
        <f t="shared" si="31"/>
        <v>0.1939855885360235</v>
      </c>
      <c r="BR189" s="241">
        <f t="shared" si="32"/>
        <v>153.7288176</v>
      </c>
      <c r="BS189" s="243">
        <f t="shared" si="27"/>
        <v>0.9822791462419054</v>
      </c>
      <c r="BT189" s="249" t="s">
        <v>31</v>
      </c>
    </row>
    <row r="190" spans="1:72" s="176" customFormat="1" ht="15">
      <c r="A190" s="171">
        <v>1024</v>
      </c>
      <c r="B190" s="171" t="s">
        <v>546</v>
      </c>
      <c r="C190" s="171" t="s">
        <v>529</v>
      </c>
      <c r="D190" s="51">
        <v>9</v>
      </c>
      <c r="E190" s="51">
        <v>0</v>
      </c>
      <c r="F190" s="171" t="s">
        <v>147</v>
      </c>
      <c r="G190" s="171"/>
      <c r="H190" s="172">
        <v>0.002108</v>
      </c>
      <c r="I190" s="172">
        <v>0.00126186873459712</v>
      </c>
      <c r="J190" s="173">
        <v>0.59860945664</v>
      </c>
      <c r="K190" s="171">
        <v>80</v>
      </c>
      <c r="L190" s="171">
        <v>0</v>
      </c>
      <c r="M190" s="171">
        <v>1944</v>
      </c>
      <c r="N190" s="171">
        <v>1</v>
      </c>
      <c r="O190" s="171">
        <v>0.00126186873459712</v>
      </c>
      <c r="P190" s="171">
        <v>125.5</v>
      </c>
      <c r="Q190" s="171">
        <v>97.2</v>
      </c>
      <c r="R190" s="171">
        <v>0</v>
      </c>
      <c r="S190" s="171">
        <v>177.3</v>
      </c>
      <c r="T190" s="171">
        <v>0</v>
      </c>
      <c r="U190" s="171">
        <v>518.6</v>
      </c>
      <c r="V190" s="171">
        <v>305.2</v>
      </c>
      <c r="W190" s="171">
        <v>1</v>
      </c>
      <c r="X190" s="171">
        <v>0</v>
      </c>
      <c r="Y190" s="171">
        <v>0</v>
      </c>
      <c r="Z190" s="171">
        <v>36.6</v>
      </c>
      <c r="AA190" s="171">
        <v>88.9</v>
      </c>
      <c r="AB190" s="171">
        <v>0</v>
      </c>
      <c r="AC190" s="171">
        <v>97.2</v>
      </c>
      <c r="AD190" s="171">
        <v>0</v>
      </c>
      <c r="AE190" s="171">
        <v>2344.1</v>
      </c>
      <c r="AF190" s="174">
        <v>2649.4</v>
      </c>
      <c r="AG190" s="171">
        <v>2130.8</v>
      </c>
      <c r="AH190" s="171">
        <v>2649.4</v>
      </c>
      <c r="AI190" s="171">
        <v>2344</v>
      </c>
      <c r="AJ190" s="172"/>
      <c r="AK190" s="171">
        <v>0.9678260319545803</v>
      </c>
      <c r="AL190" s="171">
        <v>296.211546523673</v>
      </c>
      <c r="AM190" s="175">
        <v>0.6288927552337369</v>
      </c>
      <c r="AN190" s="171">
        <v>0.0008609898320733702</v>
      </c>
      <c r="AO190" s="172"/>
      <c r="AP190" s="171">
        <v>0.9454560000000002</v>
      </c>
      <c r="AQ190" s="171">
        <v>407.57676839999993</v>
      </c>
      <c r="AR190" s="175">
        <v>0.5790339914869678</v>
      </c>
      <c r="AS190" s="171">
        <v>0.0015538432661930774</v>
      </c>
      <c r="AT190" s="171"/>
      <c r="AU190" s="173"/>
      <c r="AV190" s="239">
        <v>0</v>
      </c>
      <c r="AW190" s="239">
        <v>0.11186012059459015</v>
      </c>
      <c r="AX190" s="239">
        <v>0.007221422394352399</v>
      </c>
      <c r="AY190" s="239">
        <v>0.005593006029729507</v>
      </c>
      <c r="AZ190" s="239">
        <v>0</v>
      </c>
      <c r="BA190" s="239">
        <v>0.01756157860363627</v>
      </c>
      <c r="BB190" s="239">
        <v>0.0021060084432932094</v>
      </c>
      <c r="BC190" s="239">
        <v>0</v>
      </c>
      <c r="BD190" s="173">
        <v>0.005593006029729507</v>
      </c>
      <c r="BE190" s="171">
        <v>0.14993514209533104</v>
      </c>
      <c r="BF190" s="173"/>
      <c r="BG190" s="174">
        <v>0</v>
      </c>
      <c r="BH190" s="174">
        <v>0.20507688775674862</v>
      </c>
      <c r="BI190" s="174">
        <v>0.019257126384939732</v>
      </c>
      <c r="BJ190" s="242">
        <f t="shared" si="28"/>
        <v>0.005593006029729507</v>
      </c>
      <c r="BK190" s="174">
        <v>0</v>
      </c>
      <c r="BL190" s="174">
        <v>0.01756157860363627</v>
      </c>
      <c r="BM190" s="174">
        <v>0.005616022515448559</v>
      </c>
      <c r="BN190" s="174">
        <v>0</v>
      </c>
      <c r="BO190" s="173">
        <f t="shared" si="29"/>
        <v>0.005593006029729507</v>
      </c>
      <c r="BP190" s="173">
        <f t="shared" si="30"/>
        <v>0.2586976273202322</v>
      </c>
      <c r="BQ190" s="240">
        <f t="shared" si="31"/>
        <v>0.1966101967633765</v>
      </c>
      <c r="BR190" s="241">
        <f t="shared" si="32"/>
        <v>155.80875520000004</v>
      </c>
      <c r="BS190" s="243">
        <f t="shared" si="27"/>
        <v>0.9840212888509692</v>
      </c>
      <c r="BT190" s="249" t="s">
        <v>31</v>
      </c>
    </row>
    <row r="191" spans="1:72" s="176" customFormat="1" ht="15">
      <c r="A191" s="171">
        <v>83016</v>
      </c>
      <c r="B191" s="171" t="s">
        <v>428</v>
      </c>
      <c r="C191" s="171" t="s">
        <v>532</v>
      </c>
      <c r="D191" s="51">
        <v>9</v>
      </c>
      <c r="E191" s="51">
        <v>0</v>
      </c>
      <c r="F191" s="171" t="s">
        <v>147</v>
      </c>
      <c r="G191" s="171"/>
      <c r="H191" s="172">
        <v>0.005767</v>
      </c>
      <c r="I191" s="172">
        <v>0.00345218073644288</v>
      </c>
      <c r="J191" s="173">
        <v>0.59860945664</v>
      </c>
      <c r="K191" s="171">
        <v>80</v>
      </c>
      <c r="L191" s="171">
        <v>0</v>
      </c>
      <c r="M191" s="171">
        <v>481.3</v>
      </c>
      <c r="N191" s="171">
        <v>1</v>
      </c>
      <c r="O191" s="171">
        <v>0.00345218073644288</v>
      </c>
      <c r="P191" s="171">
        <v>99.6</v>
      </c>
      <c r="Q191" s="171">
        <v>22.2</v>
      </c>
      <c r="R191" s="171">
        <v>0</v>
      </c>
      <c r="S191" s="171">
        <v>40.4</v>
      </c>
      <c r="T191" s="171">
        <v>5.3</v>
      </c>
      <c r="U191" s="171">
        <v>143.5</v>
      </c>
      <c r="V191" s="171">
        <v>3372.7</v>
      </c>
      <c r="W191" s="171">
        <v>1</v>
      </c>
      <c r="X191" s="171">
        <v>0</v>
      </c>
      <c r="Y191" s="171">
        <v>0</v>
      </c>
      <c r="Z191" s="171">
        <v>84.5</v>
      </c>
      <c r="AA191" s="171">
        <v>15.1</v>
      </c>
      <c r="AB191" s="171">
        <v>0</v>
      </c>
      <c r="AC191" s="171">
        <v>22.2</v>
      </c>
      <c r="AD191" s="171">
        <v>0</v>
      </c>
      <c r="AE191" s="171">
        <v>648.9</v>
      </c>
      <c r="AF191" s="174">
        <v>4021.7</v>
      </c>
      <c r="AG191" s="171">
        <v>3878.2</v>
      </c>
      <c r="AH191" s="171">
        <v>4021.7</v>
      </c>
      <c r="AI191" s="171">
        <v>648.8</v>
      </c>
      <c r="AJ191" s="172"/>
      <c r="AK191" s="171">
        <v>0.9870914384943997</v>
      </c>
      <c r="AL191" s="171">
        <v>348.6288832220673</v>
      </c>
      <c r="AM191" s="175">
        <v>0.7401810682152605</v>
      </c>
      <c r="AN191" s="171">
        <v>0.0017909686502432997</v>
      </c>
      <c r="AO191" s="172"/>
      <c r="AP191" s="171">
        <v>0.9777950000000001</v>
      </c>
      <c r="AQ191" s="171">
        <v>495.59902439999996</v>
      </c>
      <c r="AR191" s="175">
        <v>0.7040849810991807</v>
      </c>
      <c r="AS191" s="171">
        <v>0.003306954950546748</v>
      </c>
      <c r="AT191" s="171"/>
      <c r="AU191" s="173"/>
      <c r="AV191" s="239">
        <v>0</v>
      </c>
      <c r="AW191" s="239">
        <v>0.0757659772333181</v>
      </c>
      <c r="AX191" s="239">
        <v>0.015678976381546816</v>
      </c>
      <c r="AY191" s="239">
        <v>0.003494711603115856</v>
      </c>
      <c r="AZ191" s="239">
        <v>0</v>
      </c>
      <c r="BA191" s="239">
        <v>0.5309285506229211</v>
      </c>
      <c r="BB191" s="239">
        <v>0.013301942813661706</v>
      </c>
      <c r="BC191" s="239">
        <v>0</v>
      </c>
      <c r="BD191" s="173">
        <v>0.003494711603115856</v>
      </c>
      <c r="BE191" s="171">
        <v>0.6426648702576795</v>
      </c>
      <c r="BF191" s="173"/>
      <c r="BG191" s="174">
        <v>0</v>
      </c>
      <c r="BH191" s="174">
        <v>0.1389042915944165</v>
      </c>
      <c r="BI191" s="174">
        <v>0.04181060368412484</v>
      </c>
      <c r="BJ191" s="242">
        <f t="shared" si="28"/>
        <v>0.003494711603115856</v>
      </c>
      <c r="BK191" s="174">
        <v>0</v>
      </c>
      <c r="BL191" s="174">
        <v>0.5309285506229211</v>
      </c>
      <c r="BM191" s="174">
        <v>0.03547184750309789</v>
      </c>
      <c r="BN191" s="174">
        <v>0</v>
      </c>
      <c r="BO191" s="173">
        <f t="shared" si="29"/>
        <v>0.003494711603115856</v>
      </c>
      <c r="BP191" s="173">
        <f t="shared" si="30"/>
        <v>0.754104716610792</v>
      </c>
      <c r="BQ191" s="240">
        <f t="shared" si="31"/>
        <v>0.573119584624202</v>
      </c>
      <c r="BR191" s="241">
        <f t="shared" si="32"/>
        <v>166.01668</v>
      </c>
      <c r="BS191" s="243">
        <f t="shared" si="27"/>
        <v>0.9887873877250067</v>
      </c>
      <c r="BT191" s="249" t="s">
        <v>31</v>
      </c>
    </row>
    <row r="192" spans="1:72" s="176" customFormat="1" ht="15">
      <c r="A192" s="171">
        <v>91019</v>
      </c>
      <c r="B192" s="171" t="s">
        <v>540</v>
      </c>
      <c r="C192" s="171" t="s">
        <v>541</v>
      </c>
      <c r="D192" s="51">
        <v>9</v>
      </c>
      <c r="E192" s="51">
        <v>0</v>
      </c>
      <c r="F192" s="171" t="s">
        <v>9</v>
      </c>
      <c r="G192" s="171"/>
      <c r="H192" s="172">
        <v>0.005959</v>
      </c>
      <c r="I192" s="172">
        <v>0.00356711375211776</v>
      </c>
      <c r="J192" s="173">
        <v>0.59860945664</v>
      </c>
      <c r="K192" s="171">
        <v>80</v>
      </c>
      <c r="L192" s="171">
        <v>350.8</v>
      </c>
      <c r="M192" s="171">
        <v>1239.5</v>
      </c>
      <c r="N192" s="171">
        <v>1</v>
      </c>
      <c r="O192" s="171">
        <v>0.00356711375211776</v>
      </c>
      <c r="P192" s="171">
        <v>385.8</v>
      </c>
      <c r="Q192" s="171">
        <v>36.1</v>
      </c>
      <c r="R192" s="171">
        <v>0</v>
      </c>
      <c r="S192" s="171">
        <v>49.8</v>
      </c>
      <c r="T192" s="171">
        <v>0</v>
      </c>
      <c r="U192" s="171">
        <v>61.4</v>
      </c>
      <c r="V192" s="171">
        <v>316.1</v>
      </c>
      <c r="W192" s="171">
        <v>1</v>
      </c>
      <c r="X192" s="171">
        <v>350.8</v>
      </c>
      <c r="Y192" s="171">
        <v>0</v>
      </c>
      <c r="Z192" s="171">
        <v>350.6</v>
      </c>
      <c r="AA192" s="171">
        <v>35.1</v>
      </c>
      <c r="AB192" s="171">
        <v>0</v>
      </c>
      <c r="AC192" s="171">
        <v>35.8</v>
      </c>
      <c r="AD192" s="171">
        <v>2.9</v>
      </c>
      <c r="AE192" s="171">
        <v>2062.1</v>
      </c>
      <c r="AF192" s="174">
        <v>2027.5</v>
      </c>
      <c r="AG192" s="171">
        <v>2316.9</v>
      </c>
      <c r="AH192" s="171">
        <v>2378.3</v>
      </c>
      <c r="AI192" s="171">
        <v>1711.2</v>
      </c>
      <c r="AJ192" s="172"/>
      <c r="AK192" s="171">
        <v>0.9756366881448189</v>
      </c>
      <c r="AL192" s="171">
        <v>313.899760802223</v>
      </c>
      <c r="AM192" s="175">
        <v>0.6664469624999719</v>
      </c>
      <c r="AN192" s="171">
        <v>0.002255697109898738</v>
      </c>
      <c r="AO192" s="172"/>
      <c r="AP192" s="171">
        <v>0.9585040000000002</v>
      </c>
      <c r="AQ192" s="171">
        <v>437.12560709999997</v>
      </c>
      <c r="AR192" s="175">
        <v>0.6210132781951687</v>
      </c>
      <c r="AS192" s="171">
        <v>0.004103587027756337</v>
      </c>
      <c r="AT192" s="171"/>
      <c r="AU192" s="173"/>
      <c r="AV192" s="239">
        <v>0.057061263793476695</v>
      </c>
      <c r="AW192" s="239">
        <v>0.2016175498061983</v>
      </c>
      <c r="AX192" s="239">
        <v>0.06275437734185664</v>
      </c>
      <c r="AY192" s="239">
        <v>0.005872039974186171</v>
      </c>
      <c r="AZ192" s="239">
        <v>0</v>
      </c>
      <c r="BA192" s="239">
        <v>0.05141694836122573</v>
      </c>
      <c r="BB192" s="239">
        <v>0.05702873171605739</v>
      </c>
      <c r="BC192" s="239">
        <v>0</v>
      </c>
      <c r="BD192" s="173">
        <v>0.0058232418580572</v>
      </c>
      <c r="BE192" s="171">
        <v>0.4415741528510581</v>
      </c>
      <c r="BF192" s="173"/>
      <c r="BG192" s="174">
        <v>0.057061263793476695</v>
      </c>
      <c r="BH192" s="174">
        <v>0.36963217464469694</v>
      </c>
      <c r="BI192" s="174">
        <v>0.16734500624495105</v>
      </c>
      <c r="BJ192" s="242">
        <f t="shared" si="28"/>
        <v>0.005872039974186171</v>
      </c>
      <c r="BK192" s="174">
        <v>0</v>
      </c>
      <c r="BL192" s="174">
        <v>0.05141694836122573</v>
      </c>
      <c r="BM192" s="174">
        <v>0.15207661790948637</v>
      </c>
      <c r="BN192" s="174">
        <v>0</v>
      </c>
      <c r="BO192" s="173">
        <f t="shared" si="29"/>
        <v>0.0058232418580572</v>
      </c>
      <c r="BP192" s="173">
        <f t="shared" si="30"/>
        <v>0.8092272927860801</v>
      </c>
      <c r="BQ192" s="240">
        <f t="shared" si="31"/>
        <v>0.6150127425174209</v>
      </c>
      <c r="BR192" s="241">
        <f t="shared" si="32"/>
        <v>172.4118672</v>
      </c>
      <c r="BS192" s="243">
        <f t="shared" si="27"/>
        <v>0.9937121637247275</v>
      </c>
      <c r="BT192" s="249" t="s">
        <v>31</v>
      </c>
    </row>
    <row r="193" spans="1:72" s="176" customFormat="1" ht="15">
      <c r="A193" s="171">
        <v>1003</v>
      </c>
      <c r="B193" s="171" t="s">
        <v>546</v>
      </c>
      <c r="C193" s="171" t="s">
        <v>529</v>
      </c>
      <c r="D193" s="51">
        <v>9</v>
      </c>
      <c r="E193" s="51">
        <v>0</v>
      </c>
      <c r="F193" s="171" t="s">
        <v>147</v>
      </c>
      <c r="G193" s="171"/>
      <c r="H193" s="172">
        <v>0.000848</v>
      </c>
      <c r="I193" s="172">
        <v>0.00050762081923072</v>
      </c>
      <c r="J193" s="173">
        <v>0.59860945664</v>
      </c>
      <c r="K193" s="171">
        <v>80</v>
      </c>
      <c r="L193" s="171">
        <v>0</v>
      </c>
      <c r="M193" s="171">
        <v>822.9</v>
      </c>
      <c r="N193" s="171">
        <v>1</v>
      </c>
      <c r="O193" s="171">
        <v>0.00050762081923072</v>
      </c>
      <c r="P193" s="171">
        <v>53.7</v>
      </c>
      <c r="Q193" s="171">
        <v>51.4</v>
      </c>
      <c r="R193" s="171">
        <v>0</v>
      </c>
      <c r="S193" s="171">
        <v>17.2</v>
      </c>
      <c r="T193" s="171">
        <v>0</v>
      </c>
      <c r="U193" s="171">
        <v>209.2</v>
      </c>
      <c r="V193" s="171">
        <v>3450.8</v>
      </c>
      <c r="W193" s="171">
        <v>1</v>
      </c>
      <c r="X193" s="171">
        <v>0</v>
      </c>
      <c r="Y193" s="171">
        <v>0</v>
      </c>
      <c r="Z193" s="171">
        <v>47.6</v>
      </c>
      <c r="AA193" s="171">
        <v>6</v>
      </c>
      <c r="AB193" s="171">
        <v>0</v>
      </c>
      <c r="AC193" s="171">
        <v>51.4</v>
      </c>
      <c r="AD193" s="171">
        <v>0</v>
      </c>
      <c r="AE193" s="171">
        <v>945.5</v>
      </c>
      <c r="AF193" s="174">
        <v>4396.3</v>
      </c>
      <c r="AG193" s="171">
        <v>4187.1</v>
      </c>
      <c r="AH193" s="171">
        <v>4396.3</v>
      </c>
      <c r="AI193" s="171">
        <v>945.2</v>
      </c>
      <c r="AJ193" s="172"/>
      <c r="AK193" s="171">
        <v>0.9892064138736305</v>
      </c>
      <c r="AL193" s="171">
        <v>357.20806057615624</v>
      </c>
      <c r="AM193" s="175">
        <v>0.7583956940364747</v>
      </c>
      <c r="AN193" s="171">
        <v>0.00023636166697936818</v>
      </c>
      <c r="AO193" s="172"/>
      <c r="AP193" s="171">
        <v>0.981599</v>
      </c>
      <c r="AQ193" s="171">
        <v>511.01837399999994</v>
      </c>
      <c r="AR193" s="175">
        <v>0.7259908605242283</v>
      </c>
      <c r="AS193" s="171">
        <v>0.0004370698956684349</v>
      </c>
      <c r="AT193" s="171"/>
      <c r="AU193" s="173"/>
      <c r="AV193" s="239">
        <v>0</v>
      </c>
      <c r="AW193" s="239">
        <v>0.019048085449810154</v>
      </c>
      <c r="AX193" s="239">
        <v>0.001243021252466649</v>
      </c>
      <c r="AY193" s="239">
        <v>0.0011897819809457307</v>
      </c>
      <c r="AZ193" s="239">
        <v>0</v>
      </c>
      <c r="BA193" s="239">
        <v>0.07987742528886242</v>
      </c>
      <c r="BB193" s="239">
        <v>0.0011018214453894317</v>
      </c>
      <c r="BC193" s="239">
        <v>0</v>
      </c>
      <c r="BD193" s="173">
        <v>0.0011897819809457307</v>
      </c>
      <c r="BE193" s="171">
        <v>0.10364991739842012</v>
      </c>
      <c r="BF193" s="173"/>
      <c r="BG193" s="174">
        <v>0</v>
      </c>
      <c r="BH193" s="174">
        <v>0.03492148999131862</v>
      </c>
      <c r="BI193" s="174">
        <v>0.0033147233399110636</v>
      </c>
      <c r="BJ193" s="242">
        <f t="shared" si="28"/>
        <v>0.0011897819809457307</v>
      </c>
      <c r="BK193" s="174">
        <v>0</v>
      </c>
      <c r="BL193" s="174">
        <v>0.07987742528886242</v>
      </c>
      <c r="BM193" s="174">
        <v>0.0029381905210384847</v>
      </c>
      <c r="BN193" s="174">
        <v>0</v>
      </c>
      <c r="BO193" s="173">
        <f t="shared" si="29"/>
        <v>0.0011897819809457307</v>
      </c>
      <c r="BP193" s="173">
        <f t="shared" si="30"/>
        <v>0.12343139310302204</v>
      </c>
      <c r="BQ193" s="240">
        <f t="shared" si="31"/>
        <v>0.09380785875829675</v>
      </c>
      <c r="BR193" s="241">
        <f t="shared" si="32"/>
        <v>184.79907680000002</v>
      </c>
      <c r="BS193" s="243">
        <f t="shared" si="27"/>
        <v>0.9944129876964951</v>
      </c>
      <c r="BT193" s="249" t="s">
        <v>31</v>
      </c>
    </row>
    <row r="194" spans="1:72" s="176" customFormat="1" ht="15">
      <c r="A194" s="171">
        <v>1030</v>
      </c>
      <c r="B194" s="171" t="s">
        <v>546</v>
      </c>
      <c r="C194" s="171" t="s">
        <v>529</v>
      </c>
      <c r="D194" s="51">
        <v>9</v>
      </c>
      <c r="E194" s="51">
        <v>0</v>
      </c>
      <c r="F194" s="171" t="s">
        <v>9</v>
      </c>
      <c r="G194" s="171"/>
      <c r="H194" s="172">
        <v>0.000848</v>
      </c>
      <c r="I194" s="172">
        <v>0.00050762081923072</v>
      </c>
      <c r="J194" s="173">
        <v>0.59860945664</v>
      </c>
      <c r="K194" s="171">
        <v>80</v>
      </c>
      <c r="L194" s="171">
        <v>0</v>
      </c>
      <c r="M194" s="171">
        <v>2872.1</v>
      </c>
      <c r="N194" s="171">
        <v>1</v>
      </c>
      <c r="O194" s="171">
        <v>0.00050762081923072</v>
      </c>
      <c r="P194" s="171">
        <v>185.5</v>
      </c>
      <c r="Q194" s="171">
        <v>154.2</v>
      </c>
      <c r="R194" s="171">
        <v>0</v>
      </c>
      <c r="S194" s="171">
        <v>55.6</v>
      </c>
      <c r="T194" s="171">
        <v>0</v>
      </c>
      <c r="U194" s="171">
        <v>723</v>
      </c>
      <c r="V194" s="171">
        <v>2218.1</v>
      </c>
      <c r="W194" s="171">
        <v>1</v>
      </c>
      <c r="X194" s="171">
        <v>0</v>
      </c>
      <c r="Y194" s="171">
        <v>0</v>
      </c>
      <c r="Z194" s="171">
        <v>88.8</v>
      </c>
      <c r="AA194" s="171">
        <v>96.7</v>
      </c>
      <c r="AB194" s="171">
        <v>0</v>
      </c>
      <c r="AC194" s="171">
        <v>150.8</v>
      </c>
      <c r="AD194" s="171">
        <v>0</v>
      </c>
      <c r="AE194" s="171">
        <v>3267.7</v>
      </c>
      <c r="AF194" s="174">
        <v>5485.8</v>
      </c>
      <c r="AG194" s="171">
        <v>4762.8</v>
      </c>
      <c r="AH194" s="171">
        <v>5485.8</v>
      </c>
      <c r="AI194" s="171">
        <v>3267.4</v>
      </c>
      <c r="AJ194" s="172"/>
      <c r="AK194" s="171">
        <v>0.9908602807728613</v>
      </c>
      <c r="AL194" s="171">
        <v>365.03500689011634</v>
      </c>
      <c r="AM194" s="175">
        <v>0.7750132428465091</v>
      </c>
      <c r="AN194" s="171">
        <v>0.00022148486989575356</v>
      </c>
      <c r="AO194" s="172"/>
      <c r="AP194" s="171">
        <v>0.984555</v>
      </c>
      <c r="AQ194" s="171">
        <v>525.0050911999999</v>
      </c>
      <c r="AR194" s="175">
        <v>0.7458614353852744</v>
      </c>
      <c r="AS194" s="171">
        <v>0.0004089709192154279</v>
      </c>
      <c r="AT194" s="171"/>
      <c r="AU194" s="173"/>
      <c r="AV194" s="239">
        <v>0</v>
      </c>
      <c r="AW194" s="239">
        <v>0.06648196162401232</v>
      </c>
      <c r="AX194" s="239">
        <v>0.004293862985708815</v>
      </c>
      <c r="AY194" s="239">
        <v>0.0035693459428371922</v>
      </c>
      <c r="AZ194" s="239">
        <v>0</v>
      </c>
      <c r="BA194" s="239">
        <v>0.051343490504586094</v>
      </c>
      <c r="BB194" s="239">
        <v>0.00205549883089457</v>
      </c>
      <c r="BC194" s="239">
        <v>0</v>
      </c>
      <c r="BD194" s="173">
        <v>0.003490644411023662</v>
      </c>
      <c r="BE194" s="171">
        <v>0.13123480429906267</v>
      </c>
      <c r="BF194" s="173"/>
      <c r="BG194" s="174">
        <v>0</v>
      </c>
      <c r="BH194" s="174">
        <v>0.12188359631068926</v>
      </c>
      <c r="BI194" s="174">
        <v>0.011450301295223507</v>
      </c>
      <c r="BJ194" s="242">
        <f t="shared" si="28"/>
        <v>0.0035693459428371922</v>
      </c>
      <c r="BK194" s="174">
        <v>0</v>
      </c>
      <c r="BL194" s="174">
        <v>0.051343490504586094</v>
      </c>
      <c r="BM194" s="174">
        <v>0.005481330215718854</v>
      </c>
      <c r="BN194" s="174">
        <v>0</v>
      </c>
      <c r="BO194" s="173">
        <f t="shared" si="29"/>
        <v>0.003490644411023662</v>
      </c>
      <c r="BP194" s="173">
        <f t="shared" si="30"/>
        <v>0.1972187086800786</v>
      </c>
      <c r="BQ194" s="240">
        <f t="shared" si="31"/>
        <v>0.14988621859685974</v>
      </c>
      <c r="BR194" s="241">
        <f t="shared" si="32"/>
        <v>295.2720080000001</v>
      </c>
      <c r="BS194" s="243">
        <f t="shared" si="27"/>
        <v>0.9951138116682627</v>
      </c>
      <c r="BT194" s="249" t="s">
        <v>31</v>
      </c>
    </row>
    <row r="195" spans="1:72" s="176" customFormat="1" ht="15">
      <c r="A195" s="171">
        <v>1053</v>
      </c>
      <c r="B195" s="171" t="s">
        <v>546</v>
      </c>
      <c r="C195" s="171" t="s">
        <v>529</v>
      </c>
      <c r="D195" s="51">
        <v>9</v>
      </c>
      <c r="E195" s="51">
        <v>0</v>
      </c>
      <c r="F195" s="171" t="s">
        <v>147</v>
      </c>
      <c r="G195" s="171"/>
      <c r="H195" s="172">
        <v>0.000848</v>
      </c>
      <c r="I195" s="172">
        <v>0.00050762081923072</v>
      </c>
      <c r="J195" s="173">
        <v>0.59860945664</v>
      </c>
      <c r="K195" s="171">
        <v>80</v>
      </c>
      <c r="L195" s="171">
        <v>10543.2</v>
      </c>
      <c r="M195" s="171">
        <v>416.8</v>
      </c>
      <c r="N195" s="171">
        <v>1</v>
      </c>
      <c r="O195" s="171">
        <v>0.00050762081923072</v>
      </c>
      <c r="P195" s="171">
        <v>0.1</v>
      </c>
      <c r="Q195" s="171">
        <v>2</v>
      </c>
      <c r="R195" s="171">
        <v>0</v>
      </c>
      <c r="S195" s="171">
        <v>499.2</v>
      </c>
      <c r="T195" s="171">
        <v>32</v>
      </c>
      <c r="U195" s="171">
        <v>210.2</v>
      </c>
      <c r="V195" s="171">
        <v>423.9</v>
      </c>
      <c r="W195" s="171">
        <v>1</v>
      </c>
      <c r="X195" s="171">
        <v>0</v>
      </c>
      <c r="Y195" s="171">
        <v>85.7</v>
      </c>
      <c r="Z195" s="171">
        <v>0</v>
      </c>
      <c r="AA195" s="171">
        <v>0.1</v>
      </c>
      <c r="AB195" s="171">
        <v>0</v>
      </c>
      <c r="AC195" s="171">
        <v>0</v>
      </c>
      <c r="AD195" s="171">
        <v>0</v>
      </c>
      <c r="AE195" s="171">
        <v>11493.3</v>
      </c>
      <c r="AF195" s="174">
        <v>1374</v>
      </c>
      <c r="AG195" s="171">
        <v>11707</v>
      </c>
      <c r="AH195" s="171">
        <v>11917.2</v>
      </c>
      <c r="AI195" s="171">
        <v>950.1</v>
      </c>
      <c r="AJ195" s="172"/>
      <c r="AK195" s="171">
        <v>0.998205726385825</v>
      </c>
      <c r="AL195" s="171">
        <v>423.24478576958285</v>
      </c>
      <c r="AM195" s="175">
        <v>0.8985996075601095</v>
      </c>
      <c r="AN195" s="171">
        <v>0.0001072713045970748</v>
      </c>
      <c r="AO195" s="172"/>
      <c r="AP195" s="171">
        <v>0.9970189999999999</v>
      </c>
      <c r="AQ195" s="171">
        <v>624.1058811999999</v>
      </c>
      <c r="AR195" s="175">
        <v>0.8866514176467162</v>
      </c>
      <c r="AS195" s="171">
        <v>0.0001984243371755714</v>
      </c>
      <c r="AT195" s="171"/>
      <c r="AU195" s="173"/>
      <c r="AV195" s="239">
        <v>0.24404882065188774</v>
      </c>
      <c r="AW195" s="239">
        <v>0.009647881899964603</v>
      </c>
      <c r="AX195" s="239">
        <v>2.3147509356920834E-06</v>
      </c>
      <c r="AY195" s="239">
        <v>4.6295018713841664E-05</v>
      </c>
      <c r="AZ195" s="239">
        <v>0</v>
      </c>
      <c r="BA195" s="239">
        <v>0.00981222921639874</v>
      </c>
      <c r="BB195" s="239">
        <v>0</v>
      </c>
      <c r="BC195" s="239">
        <v>0</v>
      </c>
      <c r="BD195" s="173">
        <v>0</v>
      </c>
      <c r="BE195" s="171">
        <v>0.2635575415379006</v>
      </c>
      <c r="BF195" s="173"/>
      <c r="BG195" s="174">
        <v>0.24404882065188774</v>
      </c>
      <c r="BH195" s="174">
        <v>0.01768778348326844</v>
      </c>
      <c r="BI195" s="174">
        <v>6.172669161845556E-06</v>
      </c>
      <c r="BJ195" s="242">
        <f t="shared" si="28"/>
        <v>4.6295018713841664E-05</v>
      </c>
      <c r="BK195" s="174">
        <v>0</v>
      </c>
      <c r="BL195" s="174">
        <v>0.00981222921639874</v>
      </c>
      <c r="BM195" s="174">
        <v>0</v>
      </c>
      <c r="BN195" s="174">
        <v>0</v>
      </c>
      <c r="BO195" s="173">
        <f t="shared" si="29"/>
        <v>0</v>
      </c>
      <c r="BP195" s="173">
        <f t="shared" si="30"/>
        <v>0.27160130103943064</v>
      </c>
      <c r="BQ195" s="240">
        <f t="shared" si="31"/>
        <v>0.20641698878996728</v>
      </c>
      <c r="BR195" s="241">
        <f t="shared" si="32"/>
        <v>406.6361760000001</v>
      </c>
      <c r="BS195" s="243">
        <f t="shared" si="27"/>
        <v>0.9958146356400304</v>
      </c>
      <c r="BT195" s="249" t="s">
        <v>31</v>
      </c>
    </row>
    <row r="196" spans="1:72" s="176" customFormat="1" ht="15">
      <c r="A196" s="171">
        <v>1036</v>
      </c>
      <c r="B196" s="171" t="s">
        <v>546</v>
      </c>
      <c r="C196" s="171" t="s">
        <v>529</v>
      </c>
      <c r="D196" s="51">
        <v>9</v>
      </c>
      <c r="E196" s="51">
        <v>0</v>
      </c>
      <c r="F196" s="171" t="s">
        <v>9</v>
      </c>
      <c r="G196" s="171"/>
      <c r="H196" s="172">
        <v>0.000848</v>
      </c>
      <c r="I196" s="172">
        <v>0.00050762081923072</v>
      </c>
      <c r="J196" s="173">
        <v>0.59860945664</v>
      </c>
      <c r="K196" s="171">
        <v>80</v>
      </c>
      <c r="L196" s="171">
        <v>0</v>
      </c>
      <c r="M196" s="171">
        <v>4797.6</v>
      </c>
      <c r="N196" s="171">
        <v>1</v>
      </c>
      <c r="O196" s="171">
        <v>0.00050762081923072</v>
      </c>
      <c r="P196" s="171">
        <v>353.5</v>
      </c>
      <c r="Q196" s="171">
        <v>73.4</v>
      </c>
      <c r="R196" s="171">
        <v>0</v>
      </c>
      <c r="S196" s="171">
        <v>123.5</v>
      </c>
      <c r="T196" s="171">
        <v>18.7</v>
      </c>
      <c r="U196" s="171">
        <v>1187.5</v>
      </c>
      <c r="V196" s="171">
        <v>2592.7</v>
      </c>
      <c r="W196" s="171">
        <v>1</v>
      </c>
      <c r="X196" s="171">
        <v>0</v>
      </c>
      <c r="Y196" s="171">
        <v>0</v>
      </c>
      <c r="Z196" s="171">
        <v>318</v>
      </c>
      <c r="AA196" s="171">
        <v>35.5</v>
      </c>
      <c r="AB196" s="171">
        <v>0</v>
      </c>
      <c r="AC196" s="171">
        <v>71.4</v>
      </c>
      <c r="AD196" s="171">
        <v>9.9</v>
      </c>
      <c r="AE196" s="171">
        <v>5367</v>
      </c>
      <c r="AF196" s="174">
        <v>7959.8</v>
      </c>
      <c r="AG196" s="171">
        <v>6772.3</v>
      </c>
      <c r="AH196" s="171">
        <v>7959.8</v>
      </c>
      <c r="AI196" s="171">
        <v>5366.7</v>
      </c>
      <c r="AJ196" s="172"/>
      <c r="AK196" s="171">
        <v>0.991367901592092</v>
      </c>
      <c r="AL196" s="171">
        <v>368.4727673641925</v>
      </c>
      <c r="AM196" s="175">
        <v>0.7823120219850955</v>
      </c>
      <c r="AN196" s="171">
        <v>0.00021568956709180377</v>
      </c>
      <c r="AO196" s="172"/>
      <c r="AP196" s="171">
        <v>0.9854029999999999</v>
      </c>
      <c r="AQ196" s="171">
        <v>530.7480016</v>
      </c>
      <c r="AR196" s="175">
        <v>0.7540202427302517</v>
      </c>
      <c r="AS196" s="171">
        <v>0.00039862472095801484</v>
      </c>
      <c r="AT196" s="171"/>
      <c r="AU196" s="173"/>
      <c r="AV196" s="239">
        <v>0</v>
      </c>
      <c r="AW196" s="239">
        <v>0.1110524908907634</v>
      </c>
      <c r="AX196" s="239">
        <v>0.008182644557671514</v>
      </c>
      <c r="AY196" s="239">
        <v>0.0016990271867979893</v>
      </c>
      <c r="AZ196" s="239">
        <v>0</v>
      </c>
      <c r="BA196" s="239">
        <v>0.06001454750968863</v>
      </c>
      <c r="BB196" s="239">
        <v>0.007360907975500825</v>
      </c>
      <c r="BC196" s="239">
        <v>0</v>
      </c>
      <c r="BD196" s="173">
        <v>0.0016527321680841476</v>
      </c>
      <c r="BE196" s="171">
        <v>0.1899623502885065</v>
      </c>
      <c r="BF196" s="173"/>
      <c r="BG196" s="174">
        <v>0</v>
      </c>
      <c r="BH196" s="174">
        <v>0.2035962332997329</v>
      </c>
      <c r="BI196" s="174">
        <v>0.02182038548712404</v>
      </c>
      <c r="BJ196" s="242">
        <f t="shared" si="28"/>
        <v>0.0016990271867979893</v>
      </c>
      <c r="BK196" s="174">
        <v>0</v>
      </c>
      <c r="BL196" s="174">
        <v>0.06001454750968863</v>
      </c>
      <c r="BM196" s="174">
        <v>0.019629087934668867</v>
      </c>
      <c r="BN196" s="174">
        <v>0</v>
      </c>
      <c r="BO196" s="173">
        <f t="shared" si="29"/>
        <v>0.0016527321680841476</v>
      </c>
      <c r="BP196" s="173">
        <f t="shared" si="30"/>
        <v>0.3084120135860966</v>
      </c>
      <c r="BQ196" s="240">
        <f t="shared" si="31"/>
        <v>0.2343931303254334</v>
      </c>
      <c r="BR196" s="241">
        <f t="shared" si="32"/>
        <v>461.74845760000005</v>
      </c>
      <c r="BS196" s="243">
        <f t="shared" si="27"/>
        <v>0.996515459611798</v>
      </c>
      <c r="BT196" s="249" t="s">
        <v>31</v>
      </c>
    </row>
    <row r="197" spans="1:72" s="176" customFormat="1" ht="15">
      <c r="A197" s="171">
        <v>1012</v>
      </c>
      <c r="B197" s="171" t="s">
        <v>546</v>
      </c>
      <c r="C197" s="171" t="s">
        <v>529</v>
      </c>
      <c r="D197" s="51">
        <v>9</v>
      </c>
      <c r="E197" s="51">
        <v>0</v>
      </c>
      <c r="F197" s="171" t="s">
        <v>9</v>
      </c>
      <c r="G197" s="171"/>
      <c r="H197" s="172">
        <v>0.002108</v>
      </c>
      <c r="I197" s="172">
        <v>0.00126186873459712</v>
      </c>
      <c r="J197" s="173">
        <v>0.59860945664</v>
      </c>
      <c r="K197" s="171">
        <v>80</v>
      </c>
      <c r="L197" s="171">
        <v>0</v>
      </c>
      <c r="M197" s="171">
        <v>6111.8</v>
      </c>
      <c r="N197" s="171">
        <v>1</v>
      </c>
      <c r="O197" s="171">
        <v>0.00126186873459712</v>
      </c>
      <c r="P197" s="171">
        <v>340.9</v>
      </c>
      <c r="Q197" s="171">
        <v>284.5</v>
      </c>
      <c r="R197" s="171">
        <v>0</v>
      </c>
      <c r="S197" s="171">
        <v>240.8</v>
      </c>
      <c r="T197" s="171">
        <v>0</v>
      </c>
      <c r="U197" s="171">
        <v>1544</v>
      </c>
      <c r="V197" s="171">
        <v>1780</v>
      </c>
      <c r="W197" s="171">
        <v>1</v>
      </c>
      <c r="X197" s="171">
        <v>0</v>
      </c>
      <c r="Y197" s="171">
        <v>0</v>
      </c>
      <c r="Z197" s="171">
        <v>276.8</v>
      </c>
      <c r="AA197" s="171">
        <v>64</v>
      </c>
      <c r="AB197" s="171">
        <v>0</v>
      </c>
      <c r="AC197" s="171">
        <v>284.5</v>
      </c>
      <c r="AD197" s="171">
        <v>0</v>
      </c>
      <c r="AE197" s="171">
        <v>6978.1</v>
      </c>
      <c r="AF197" s="174">
        <v>8758.1</v>
      </c>
      <c r="AG197" s="171">
        <v>7214.1</v>
      </c>
      <c r="AH197" s="171">
        <v>8758.1</v>
      </c>
      <c r="AI197" s="171">
        <v>6978</v>
      </c>
      <c r="AJ197" s="172"/>
      <c r="AK197" s="171">
        <v>0.9951535077958833</v>
      </c>
      <c r="AL197" s="171">
        <v>395.3229364858235</v>
      </c>
      <c r="AM197" s="175">
        <v>0.8393181618049854</v>
      </c>
      <c r="AN197" s="171">
        <v>0.00041608369102094384</v>
      </c>
      <c r="AO197" s="172"/>
      <c r="AP197" s="171">
        <v>0.9917269999999999</v>
      </c>
      <c r="AQ197" s="171">
        <v>575.6022363999999</v>
      </c>
      <c r="AR197" s="175">
        <v>0.8177435180123411</v>
      </c>
      <c r="AS197" s="171">
        <v>0.0007746133157998892</v>
      </c>
      <c r="AT197" s="171"/>
      <c r="AU197" s="173"/>
      <c r="AV197" s="239">
        <v>0</v>
      </c>
      <c r="AW197" s="239">
        <v>0.35168039354424696</v>
      </c>
      <c r="AX197" s="239">
        <v>0.019615799954061618</v>
      </c>
      <c r="AY197" s="239">
        <v>0.01637047546767536</v>
      </c>
      <c r="AZ197" s="239">
        <v>0</v>
      </c>
      <c r="BA197" s="239">
        <v>0.10242336144977905</v>
      </c>
      <c r="BB197" s="239">
        <v>0.015927408117583617</v>
      </c>
      <c r="BC197" s="239">
        <v>0</v>
      </c>
      <c r="BD197" s="173">
        <v>0.01637047546767536</v>
      </c>
      <c r="BE197" s="171">
        <v>0.5223879140010219</v>
      </c>
      <c r="BF197" s="173"/>
      <c r="BG197" s="174">
        <v>0</v>
      </c>
      <c r="BH197" s="174">
        <v>0.6447473881644528</v>
      </c>
      <c r="BI197" s="174">
        <v>0.05230879987749765</v>
      </c>
      <c r="BJ197" s="242">
        <f t="shared" si="28"/>
        <v>0.01637047546767536</v>
      </c>
      <c r="BK197" s="174">
        <v>0</v>
      </c>
      <c r="BL197" s="174">
        <v>0.10242336144977905</v>
      </c>
      <c r="BM197" s="174">
        <v>0.04247308831355632</v>
      </c>
      <c r="BN197" s="174">
        <v>0</v>
      </c>
      <c r="BO197" s="173">
        <f t="shared" si="29"/>
        <v>0.01637047546767536</v>
      </c>
      <c r="BP197" s="173">
        <f t="shared" si="30"/>
        <v>0.8746935887406364</v>
      </c>
      <c r="BQ197" s="240">
        <f t="shared" si="31"/>
        <v>0.6647671274428837</v>
      </c>
      <c r="BR197" s="241">
        <f t="shared" si="32"/>
        <v>526.811632</v>
      </c>
      <c r="BS197" s="243">
        <f t="shared" si="27"/>
        <v>0.9982576022208618</v>
      </c>
      <c r="BT197" s="249" t="s">
        <v>31</v>
      </c>
    </row>
    <row r="198" spans="1:73" s="176" customFormat="1" ht="15.75" thickBot="1">
      <c r="A198" s="171">
        <v>1032</v>
      </c>
      <c r="B198" s="171" t="s">
        <v>546</v>
      </c>
      <c r="C198" s="171" t="s">
        <v>529</v>
      </c>
      <c r="D198" s="51">
        <v>9</v>
      </c>
      <c r="E198" s="51">
        <v>0</v>
      </c>
      <c r="F198" s="171" t="s">
        <v>9</v>
      </c>
      <c r="G198" s="171"/>
      <c r="H198" s="172">
        <v>0.002108</v>
      </c>
      <c r="I198" s="172">
        <v>0.00126186873459712</v>
      </c>
      <c r="J198" s="173">
        <v>0.59860945664</v>
      </c>
      <c r="K198" s="171">
        <v>80</v>
      </c>
      <c r="L198" s="171">
        <v>896.2</v>
      </c>
      <c r="M198" s="171">
        <v>6747.4</v>
      </c>
      <c r="N198" s="171">
        <v>1</v>
      </c>
      <c r="O198" s="171">
        <v>0.00126186873459712</v>
      </c>
      <c r="P198" s="171">
        <v>536.3</v>
      </c>
      <c r="Q198" s="171">
        <v>198.6</v>
      </c>
      <c r="R198" s="171">
        <v>0</v>
      </c>
      <c r="S198" s="171">
        <v>133.2</v>
      </c>
      <c r="T198" s="171">
        <v>0</v>
      </c>
      <c r="U198" s="171">
        <v>1685.1</v>
      </c>
      <c r="V198" s="171">
        <v>64.3</v>
      </c>
      <c r="W198" s="171">
        <v>1</v>
      </c>
      <c r="X198" s="171">
        <v>0</v>
      </c>
      <c r="Y198" s="171">
        <v>0</v>
      </c>
      <c r="Z198" s="171">
        <v>359.8</v>
      </c>
      <c r="AA198" s="171">
        <v>176.4</v>
      </c>
      <c r="AB198" s="171">
        <v>0</v>
      </c>
      <c r="AC198" s="171">
        <v>188.1</v>
      </c>
      <c r="AD198" s="171">
        <v>0</v>
      </c>
      <c r="AE198" s="171">
        <v>8511.8</v>
      </c>
      <c r="AF198" s="174">
        <v>7679.9</v>
      </c>
      <c r="AG198" s="171">
        <v>6891</v>
      </c>
      <c r="AH198" s="171">
        <v>8576.1</v>
      </c>
      <c r="AI198" s="171">
        <v>7615.5</v>
      </c>
      <c r="AJ198" s="172"/>
      <c r="AK198" s="171">
        <v>0.9926297703266891</v>
      </c>
      <c r="AL198" s="171">
        <v>377.1683048143013</v>
      </c>
      <c r="AM198" s="175">
        <v>0.80077369429131</v>
      </c>
      <c r="AN198" s="171">
        <v>0.0005058982621512951</v>
      </c>
      <c r="AO198" s="172"/>
      <c r="AP198" s="171">
        <v>0.9875109999999999</v>
      </c>
      <c r="AQ198" s="171">
        <v>545.2742295999999</v>
      </c>
      <c r="AR198" s="175">
        <v>0.7746572869197647</v>
      </c>
      <c r="AS198" s="171">
        <v>0.0009364504794977644</v>
      </c>
      <c r="AT198" s="171"/>
      <c r="AU198" s="173"/>
      <c r="AV198" s="239">
        <v>0.05156843625353483</v>
      </c>
      <c r="AW198" s="239">
        <v>0.3882535893518197</v>
      </c>
      <c r="AX198" s="239">
        <v>0.03085935322781826</v>
      </c>
      <c r="AY198" s="239">
        <v>0.011427685159509055</v>
      </c>
      <c r="AZ198" s="239">
        <v>0</v>
      </c>
      <c r="BA198" s="239">
        <v>0.003699900079337524</v>
      </c>
      <c r="BB198" s="239">
        <v>0.020703328904286798</v>
      </c>
      <c r="BC198" s="239">
        <v>0</v>
      </c>
      <c r="BD198" s="173">
        <v>0.010823502409383954</v>
      </c>
      <c r="BE198" s="171">
        <v>0.5173357953856901</v>
      </c>
      <c r="BF198" s="173"/>
      <c r="BG198" s="174">
        <v>0.05156843625353483</v>
      </c>
      <c r="BH198" s="174">
        <v>0.7117982471450028</v>
      </c>
      <c r="BI198" s="174">
        <v>0.08229160860751536</v>
      </c>
      <c r="BJ198" s="242">
        <f t="shared" si="28"/>
        <v>0.011427685159509055</v>
      </c>
      <c r="BK198" s="174">
        <v>0</v>
      </c>
      <c r="BL198" s="174">
        <v>0.003699900079337524</v>
      </c>
      <c r="BM198" s="174">
        <v>0.055208877078098136</v>
      </c>
      <c r="BN198" s="174">
        <v>0</v>
      </c>
      <c r="BO198" s="173">
        <f t="shared" si="29"/>
        <v>0.010823502409383954</v>
      </c>
      <c r="BP198" s="173">
        <f t="shared" si="30"/>
        <v>0.9268182567323817</v>
      </c>
      <c r="BQ198" s="240">
        <f t="shared" si="31"/>
        <v>0.7043818751166101</v>
      </c>
      <c r="BR198" s="241">
        <f t="shared" si="32"/>
        <v>558.2053472</v>
      </c>
      <c r="BS198" s="243">
        <f t="shared" si="27"/>
        <v>0.9999997448299256</v>
      </c>
      <c r="BT198" s="250" t="s">
        <v>31</v>
      </c>
      <c r="BU198" s="244">
        <f>SUM(BQ188:BQ198)/SUM(I188:I198)</f>
        <v>248.23501283392312</v>
      </c>
    </row>
    <row r="199" ht="15">
      <c r="AO199" s="172"/>
    </row>
    <row r="200" spans="9:73" ht="15">
      <c r="I200" s="245">
        <f>SUM(I10:I198)</f>
        <v>0.7243198151752116</v>
      </c>
      <c r="AO200" s="172"/>
      <c r="BE200" s="244">
        <f>SUM(BE10:BE198)/SUM($I10:$I198)</f>
        <v>22.849195062959364</v>
      </c>
      <c r="BT200" s="33" t="s">
        <v>15</v>
      </c>
      <c r="BU200" s="244">
        <f>SUM(BQ10:BQ198)/SUM($I10:$I198)</f>
        <v>27.07816985108752</v>
      </c>
    </row>
    <row r="201" ht="15">
      <c r="AO201" s="172"/>
    </row>
    <row r="202" ht="15">
      <c r="AO202" s="17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33"/>
  <sheetViews>
    <sheetView workbookViewId="0" topLeftCell="A7">
      <pane ySplit="2100" topLeftCell="BM104" activePane="bottomLeft" state="split"/>
      <selection pane="topLeft" activeCell="G9" sqref="G9"/>
      <selection pane="bottomLeft" activeCell="I122" sqref="I122"/>
    </sheetView>
  </sheetViews>
  <sheetFormatPr defaultColWidth="11.421875" defaultRowHeight="12.75"/>
  <cols>
    <col min="1" max="1" width="14.00390625" style="32" customWidth="1"/>
    <col min="2" max="2" width="12.28125" style="32" customWidth="1"/>
    <col min="3" max="4" width="10.8515625" style="32" customWidth="1"/>
    <col min="5" max="5" width="16.421875" style="32" customWidth="1"/>
    <col min="6" max="6" width="16.00390625" style="32" customWidth="1"/>
    <col min="7" max="7" width="14.140625" style="32" customWidth="1"/>
    <col min="8" max="8" width="13.00390625" style="32" customWidth="1"/>
    <col min="9" max="9" width="13.8515625" style="32" customWidth="1"/>
    <col min="10" max="10" width="4.8515625" style="32" customWidth="1"/>
    <col min="11" max="11" width="15.140625" style="32" customWidth="1"/>
    <col min="12" max="12" width="12.140625" style="32" customWidth="1"/>
    <col min="13" max="13" width="15.00390625" style="32" customWidth="1"/>
    <col min="14" max="14" width="15.8515625" style="32" customWidth="1"/>
    <col min="15" max="15" width="13.28125" style="32" customWidth="1"/>
    <col min="16" max="16" width="15.7109375" style="32" customWidth="1"/>
    <col min="17" max="17" width="11.140625" style="32" customWidth="1"/>
    <col min="18" max="18" width="5.00390625" style="32" customWidth="1"/>
    <col min="19" max="20" width="10.8515625" style="32" customWidth="1"/>
    <col min="21" max="21" width="14.00390625" style="32" customWidth="1"/>
    <col min="22" max="16384" width="10.8515625" style="32" customWidth="1"/>
  </cols>
  <sheetData>
    <row r="1" spans="1:2" ht="16.5">
      <c r="A1" s="210" t="s">
        <v>154</v>
      </c>
      <c r="B1" s="36" t="s">
        <v>567</v>
      </c>
    </row>
    <row r="2" spans="1:2" ht="15">
      <c r="A2" s="210" t="s">
        <v>155</v>
      </c>
      <c r="B2" s="32" t="s">
        <v>403</v>
      </c>
    </row>
    <row r="3" spans="1:11" ht="15">
      <c r="A3" s="210" t="s">
        <v>156</v>
      </c>
      <c r="B3" s="34" t="s">
        <v>141</v>
      </c>
      <c r="K3" s="184" t="s">
        <v>165</v>
      </c>
    </row>
    <row r="4" spans="1:11" ht="15">
      <c r="A4" s="210" t="s">
        <v>157</v>
      </c>
      <c r="B4" s="34" t="s">
        <v>656</v>
      </c>
      <c r="K4" s="208" t="s">
        <v>166</v>
      </c>
    </row>
    <row r="5" spans="1:11" ht="15">
      <c r="A5" s="210" t="s">
        <v>301</v>
      </c>
      <c r="C5" s="34" t="s">
        <v>520</v>
      </c>
      <c r="K5" s="208" t="s">
        <v>166</v>
      </c>
    </row>
    <row r="6" spans="3:11" ht="15">
      <c r="C6" s="34" t="s">
        <v>566</v>
      </c>
      <c r="K6" s="208" t="s">
        <v>166</v>
      </c>
    </row>
    <row r="7" spans="3:11" ht="15">
      <c r="C7" s="34" t="s">
        <v>399</v>
      </c>
      <c r="K7" s="208" t="s">
        <v>166</v>
      </c>
    </row>
    <row r="8" spans="3:11" ht="15">
      <c r="C8" s="34" t="s">
        <v>730</v>
      </c>
      <c r="K8" s="208" t="s">
        <v>166</v>
      </c>
    </row>
    <row r="9" spans="2:11" ht="15">
      <c r="B9" s="34" t="s">
        <v>618</v>
      </c>
      <c r="K9" s="208" t="s">
        <v>166</v>
      </c>
    </row>
    <row r="11" spans="2:11" ht="15">
      <c r="B11" s="34" t="s">
        <v>141</v>
      </c>
      <c r="E11" s="184" t="s">
        <v>11</v>
      </c>
      <c r="F11" s="184"/>
      <c r="G11" s="184"/>
      <c r="H11" s="184"/>
      <c r="I11" s="184"/>
      <c r="J11" s="184"/>
      <c r="K11" s="184"/>
    </row>
    <row r="12" spans="2:8" ht="15">
      <c r="B12" s="80" t="s">
        <v>382</v>
      </c>
      <c r="C12" s="80"/>
      <c r="D12" s="80"/>
      <c r="E12" s="80" t="s">
        <v>383</v>
      </c>
      <c r="H12" s="32" t="s">
        <v>116</v>
      </c>
    </row>
    <row r="13" spans="2:5" ht="15">
      <c r="B13" s="32" t="s">
        <v>38</v>
      </c>
      <c r="E13" s="32" t="s">
        <v>38</v>
      </c>
    </row>
    <row r="14" spans="2:6" ht="15">
      <c r="B14" s="32" t="s">
        <v>676</v>
      </c>
      <c r="C14" s="32" t="s">
        <v>388</v>
      </c>
      <c r="E14" s="32" t="s">
        <v>642</v>
      </c>
      <c r="F14" s="32" t="s">
        <v>384</v>
      </c>
    </row>
    <row r="15" spans="2:6" ht="15">
      <c r="B15" s="32" t="s">
        <v>591</v>
      </c>
      <c r="C15" s="32" t="s">
        <v>481</v>
      </c>
      <c r="E15" s="32" t="s">
        <v>120</v>
      </c>
      <c r="F15" s="32" t="s">
        <v>480</v>
      </c>
    </row>
    <row r="16" spans="1:23" s="119" customFormat="1" ht="15">
      <c r="A16" s="119" t="s">
        <v>772</v>
      </c>
      <c r="B16" s="119">
        <v>23.3653194251566</v>
      </c>
      <c r="C16" s="119">
        <v>11.3</v>
      </c>
      <c r="D16" s="141"/>
      <c r="E16" s="119">
        <v>19.9956313543519</v>
      </c>
      <c r="F16" s="119">
        <v>21.6</v>
      </c>
      <c r="G16" s="185"/>
      <c r="H16" s="185"/>
      <c r="I16" s="185"/>
      <c r="J16" s="199"/>
      <c r="K16" s="185"/>
      <c r="L16" s="185"/>
      <c r="M16" s="185"/>
      <c r="N16" s="180"/>
      <c r="O16" s="180"/>
      <c r="P16" s="180"/>
      <c r="Q16" s="199"/>
      <c r="R16" s="199"/>
      <c r="S16" s="199"/>
      <c r="T16" s="199"/>
      <c r="U16" s="199"/>
      <c r="V16" s="199"/>
      <c r="W16" s="199"/>
    </row>
    <row r="17" spans="1:23" s="119" customFormat="1" ht="15">
      <c r="A17" s="119" t="s">
        <v>491</v>
      </c>
      <c r="B17" s="119">
        <v>28.8255764190122</v>
      </c>
      <c r="C17" s="141"/>
      <c r="D17" s="141"/>
      <c r="E17" s="119">
        <v>36.1388241295121</v>
      </c>
      <c r="F17" s="141"/>
      <c r="J17" s="199"/>
      <c r="N17" s="180"/>
      <c r="O17" s="180"/>
      <c r="P17" s="180"/>
      <c r="Q17" s="199"/>
      <c r="S17" s="199"/>
      <c r="W17" s="199"/>
    </row>
    <row r="18" spans="1:23" s="119" customFormat="1" ht="15">
      <c r="A18" s="119" t="s">
        <v>389</v>
      </c>
      <c r="B18" s="119">
        <v>58.3447600261784</v>
      </c>
      <c r="C18" s="119">
        <v>48.8</v>
      </c>
      <c r="D18" s="141"/>
      <c r="E18" s="119">
        <v>54.0159728783204</v>
      </c>
      <c r="F18" s="119">
        <v>57.8</v>
      </c>
      <c r="G18" s="185"/>
      <c r="H18" s="185"/>
      <c r="I18" s="185"/>
      <c r="J18" s="199"/>
      <c r="K18" s="185"/>
      <c r="L18" s="185"/>
      <c r="M18" s="185"/>
      <c r="N18" s="185"/>
      <c r="O18" s="185"/>
      <c r="P18" s="185"/>
      <c r="Q18" s="199"/>
      <c r="R18" s="199"/>
      <c r="S18" s="199"/>
      <c r="T18" s="199"/>
      <c r="U18" s="199"/>
      <c r="V18" s="199"/>
      <c r="W18" s="199"/>
    </row>
    <row r="19" spans="1:23" s="119" customFormat="1" ht="15">
      <c r="A19" s="119" t="s">
        <v>390</v>
      </c>
      <c r="B19" s="119">
        <v>74.5622430288419</v>
      </c>
      <c r="C19" s="119">
        <v>70.1</v>
      </c>
      <c r="D19" s="141"/>
      <c r="E19" s="119">
        <v>70.4248513397856</v>
      </c>
      <c r="F19" s="119">
        <v>74.6</v>
      </c>
      <c r="G19" s="185"/>
      <c r="H19" s="185"/>
      <c r="I19" s="185"/>
      <c r="J19" s="199"/>
      <c r="K19" s="185"/>
      <c r="L19" s="185"/>
      <c r="M19" s="185"/>
      <c r="N19" s="185"/>
      <c r="O19" s="185"/>
      <c r="P19" s="185"/>
      <c r="Q19" s="199"/>
      <c r="R19" s="199"/>
      <c r="S19" s="199"/>
      <c r="T19" s="199"/>
      <c r="U19" s="199"/>
      <c r="V19" s="199"/>
      <c r="W19" s="199"/>
    </row>
    <row r="20" spans="1:23" s="119" customFormat="1" ht="15">
      <c r="A20" s="119" t="s">
        <v>391</v>
      </c>
      <c r="B20" s="119">
        <v>25.68499698830708</v>
      </c>
      <c r="C20" s="119">
        <v>27.500000000000007</v>
      </c>
      <c r="D20" s="141"/>
      <c r="E20" s="119">
        <v>26.073520718342905</v>
      </c>
      <c r="F20" s="119">
        <v>23.300000000000004</v>
      </c>
      <c r="G20" s="185"/>
      <c r="H20" s="185"/>
      <c r="I20" s="185"/>
      <c r="J20" s="199"/>
      <c r="K20" s="185"/>
      <c r="L20" s="185"/>
      <c r="M20" s="185"/>
      <c r="N20" s="185"/>
      <c r="O20" s="185"/>
      <c r="P20" s="185"/>
      <c r="Q20" s="199"/>
      <c r="R20" s="199"/>
      <c r="S20" s="199"/>
      <c r="T20" s="199"/>
      <c r="U20" s="199"/>
      <c r="V20" s="199"/>
      <c r="W20" s="199"/>
    </row>
    <row r="21" spans="1:23" s="119" customFormat="1" ht="15">
      <c r="A21" s="119" t="s">
        <v>594</v>
      </c>
      <c r="B21" s="119">
        <v>3.77612726777822</v>
      </c>
      <c r="C21" s="119">
        <v>2.4</v>
      </c>
      <c r="D21" s="141"/>
      <c r="E21" s="119">
        <v>3.50162794187149</v>
      </c>
      <c r="F21" s="119">
        <v>2.1</v>
      </c>
      <c r="G21" s="185"/>
      <c r="H21" s="185"/>
      <c r="I21" s="185"/>
      <c r="J21" s="199"/>
      <c r="K21" s="185"/>
      <c r="L21" s="185"/>
      <c r="M21" s="185"/>
      <c r="N21" s="185"/>
      <c r="O21" s="185"/>
      <c r="P21" s="185"/>
      <c r="Q21" s="199"/>
      <c r="R21" s="199"/>
      <c r="S21" s="199"/>
      <c r="T21" s="199"/>
      <c r="U21" s="199"/>
      <c r="V21" s="199"/>
      <c r="W21" s="199"/>
    </row>
    <row r="22" spans="1:23" s="119" customFormat="1" ht="15">
      <c r="A22" s="141"/>
      <c r="B22" s="141"/>
      <c r="C22" s="141"/>
      <c r="D22" s="141"/>
      <c r="E22" s="141"/>
      <c r="F22" s="141"/>
      <c r="G22" s="185"/>
      <c r="H22" s="185"/>
      <c r="I22" s="185"/>
      <c r="J22" s="199"/>
      <c r="K22" s="185"/>
      <c r="L22" s="185"/>
      <c r="M22" s="185"/>
      <c r="N22" s="185"/>
      <c r="O22" s="185"/>
      <c r="P22" s="185"/>
      <c r="Q22" s="199"/>
      <c r="R22" s="199"/>
      <c r="S22" s="199"/>
      <c r="T22" s="199"/>
      <c r="U22" s="199"/>
      <c r="V22" s="199"/>
      <c r="W22" s="199"/>
    </row>
    <row r="23" spans="1:23" s="119" customFormat="1" ht="15">
      <c r="A23" s="119" t="s">
        <v>595</v>
      </c>
      <c r="B23" s="119">
        <v>357.9636964692438</v>
      </c>
      <c r="C23" s="119">
        <v>371.8</v>
      </c>
      <c r="D23" s="141"/>
      <c r="E23" s="119">
        <v>534.957098288</v>
      </c>
      <c r="F23" s="119">
        <v>561.4</v>
      </c>
      <c r="G23" s="185"/>
      <c r="H23" s="185"/>
      <c r="I23" s="185"/>
      <c r="J23" s="199"/>
      <c r="K23" s="185"/>
      <c r="L23" s="185"/>
      <c r="M23" s="185"/>
      <c r="N23" s="185"/>
      <c r="O23" s="185"/>
      <c r="P23" s="185"/>
      <c r="Q23" s="199"/>
      <c r="R23" s="199"/>
      <c r="S23" s="199"/>
      <c r="T23" s="199"/>
      <c r="U23" s="199"/>
      <c r="V23" s="199"/>
      <c r="W23" s="199"/>
    </row>
    <row r="24" spans="1:23" s="119" customFormat="1" ht="15">
      <c r="A24" s="119" t="s">
        <v>589</v>
      </c>
      <c r="B24" s="119">
        <v>131.040282294359</v>
      </c>
      <c r="C24" s="119">
        <v>157.7</v>
      </c>
      <c r="D24" s="185"/>
      <c r="E24" s="119">
        <v>209.66774946004307</v>
      </c>
      <c r="F24" s="119">
        <v>170.5</v>
      </c>
      <c r="G24" s="185"/>
      <c r="H24" s="185"/>
      <c r="I24" s="185"/>
      <c r="J24" s="199"/>
      <c r="K24" s="185"/>
      <c r="L24" s="185"/>
      <c r="M24" s="185"/>
      <c r="N24" s="185"/>
      <c r="O24" s="185"/>
      <c r="P24" s="185"/>
      <c r="Q24" s="199"/>
      <c r="R24" s="199"/>
      <c r="S24" s="199"/>
      <c r="T24" s="199"/>
      <c r="U24" s="199"/>
      <c r="V24" s="199"/>
      <c r="W24" s="199"/>
    </row>
    <row r="25" spans="1:23" s="120" customFormat="1" ht="15">
      <c r="A25" s="120" t="s">
        <v>769</v>
      </c>
      <c r="B25" s="120">
        <v>0.7121915090149485</v>
      </c>
      <c r="C25" s="120">
        <v>0.68</v>
      </c>
      <c r="D25" s="126"/>
      <c r="E25" s="120">
        <v>0.691184479910665</v>
      </c>
      <c r="F25" s="120">
        <v>0.727</v>
      </c>
      <c r="G25" s="126"/>
      <c r="H25" s="126"/>
      <c r="I25" s="126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  <row r="26" ht="15">
      <c r="E26" s="80" t="s">
        <v>149</v>
      </c>
    </row>
    <row r="28" ht="15">
      <c r="B28" s="34" t="s">
        <v>745</v>
      </c>
    </row>
    <row r="29" ht="15">
      <c r="B29" s="156" t="s">
        <v>486</v>
      </c>
    </row>
    <row r="30" ht="15">
      <c r="B30" s="156"/>
    </row>
    <row r="31" spans="3:8" ht="15">
      <c r="C31" s="34" t="s">
        <v>520</v>
      </c>
      <c r="H31" s="32" t="s">
        <v>680</v>
      </c>
    </row>
    <row r="32" spans="5:10" ht="15">
      <c r="E32" s="33" t="s">
        <v>419</v>
      </c>
      <c r="F32" s="33" t="s">
        <v>503</v>
      </c>
      <c r="G32" s="33" t="s">
        <v>412</v>
      </c>
      <c r="H32" s="33" t="s">
        <v>412</v>
      </c>
      <c r="I32" s="33" t="s">
        <v>230</v>
      </c>
      <c r="J32" s="33"/>
    </row>
    <row r="33" spans="4:11" ht="15">
      <c r="D33" s="67" t="s">
        <v>235</v>
      </c>
      <c r="E33" s="67" t="s">
        <v>418</v>
      </c>
      <c r="F33" s="67" t="s">
        <v>411</v>
      </c>
      <c r="G33" s="67" t="s">
        <v>130</v>
      </c>
      <c r="H33" s="67" t="s">
        <v>265</v>
      </c>
      <c r="I33" s="67" t="s">
        <v>236</v>
      </c>
      <c r="J33" s="67"/>
      <c r="K33" s="32" t="s">
        <v>34</v>
      </c>
    </row>
    <row r="34" spans="1:11" ht="15">
      <c r="A34" s="181" t="s">
        <v>780</v>
      </c>
      <c r="B34" s="32" t="s">
        <v>379</v>
      </c>
      <c r="D34" s="208">
        <v>8</v>
      </c>
      <c r="E34" s="225">
        <v>3948.240959564324</v>
      </c>
      <c r="F34" s="225">
        <v>229.50216956538844</v>
      </c>
      <c r="G34" s="225">
        <v>355.4379595283263</v>
      </c>
      <c r="H34" s="225">
        <f aca="true" t="shared" si="0" ref="H34:H39">G34*4.44</f>
        <v>1578.144540305769</v>
      </c>
      <c r="I34" s="233">
        <v>0.00631631616</v>
      </c>
      <c r="J34" s="199"/>
      <c r="K34" s="32" t="s">
        <v>40</v>
      </c>
    </row>
    <row r="35" spans="1:11" ht="15">
      <c r="A35" s="181" t="s">
        <v>781</v>
      </c>
      <c r="B35" s="32" t="s">
        <v>658</v>
      </c>
      <c r="D35" s="32">
        <v>7</v>
      </c>
      <c r="E35" s="142">
        <v>203.90866971279374</v>
      </c>
      <c r="F35" s="142">
        <v>12.740651906005224</v>
      </c>
      <c r="G35" s="225">
        <v>17.445903929503917</v>
      </c>
      <c r="H35" s="225">
        <f t="shared" si="0"/>
        <v>77.4598134469974</v>
      </c>
      <c r="I35" s="233">
        <v>0.00666432256</v>
      </c>
      <c r="J35" s="199"/>
      <c r="K35" s="32" t="s">
        <v>41</v>
      </c>
    </row>
    <row r="36" spans="1:11" ht="15">
      <c r="A36" s="181" t="s">
        <v>782</v>
      </c>
      <c r="B36" s="32" t="s">
        <v>659</v>
      </c>
      <c r="D36" s="32">
        <v>5</v>
      </c>
      <c r="E36" s="142">
        <v>699.9756932153392</v>
      </c>
      <c r="F36" s="142">
        <v>43.11548332743363</v>
      </c>
      <c r="G36" s="225">
        <v>52.54420025958702</v>
      </c>
      <c r="H36" s="225">
        <f t="shared" si="0"/>
        <v>233.2962491525664</v>
      </c>
      <c r="I36" s="233">
        <v>0.0036866928000000004</v>
      </c>
      <c r="J36" s="199"/>
      <c r="K36" s="32" t="s">
        <v>24</v>
      </c>
    </row>
    <row r="37" spans="1:11" ht="15">
      <c r="A37" s="181"/>
      <c r="C37" s="33" t="s">
        <v>661</v>
      </c>
      <c r="E37" s="230"/>
      <c r="F37" s="230"/>
      <c r="G37" s="225">
        <v>109.4666</v>
      </c>
      <c r="H37" s="225">
        <f t="shared" si="0"/>
        <v>486.03170400000005</v>
      </c>
      <c r="I37" s="233"/>
      <c r="J37" s="230"/>
      <c r="K37" s="32" t="s">
        <v>226</v>
      </c>
    </row>
    <row r="38" spans="1:10" ht="15">
      <c r="A38" s="181" t="s">
        <v>36</v>
      </c>
      <c r="B38" s="32" t="s">
        <v>463</v>
      </c>
      <c r="D38" s="208">
        <v>4</v>
      </c>
      <c r="E38" s="225">
        <v>5337.815974051106</v>
      </c>
      <c r="F38" s="225">
        <v>166.18321061303342</v>
      </c>
      <c r="G38" s="225">
        <v>286.8705346115353</v>
      </c>
      <c r="H38" s="225">
        <f t="shared" si="0"/>
        <v>1273.7051736752167</v>
      </c>
      <c r="I38" s="233">
        <v>0.00275360064</v>
      </c>
      <c r="J38" s="230"/>
    </row>
    <row r="39" spans="1:10" ht="15">
      <c r="A39" s="181" t="s">
        <v>785</v>
      </c>
      <c r="B39" s="32" t="s">
        <v>660</v>
      </c>
      <c r="D39" s="32">
        <v>2</v>
      </c>
      <c r="E39" s="142">
        <v>241.07199999999995</v>
      </c>
      <c r="F39" s="142">
        <v>14.350320000000002</v>
      </c>
      <c r="G39" s="225">
        <v>14.525119999999998</v>
      </c>
      <c r="H39" s="225">
        <f t="shared" si="0"/>
        <v>64.4915328</v>
      </c>
      <c r="I39" s="233">
        <v>0.00161822976</v>
      </c>
      <c r="J39" s="199"/>
    </row>
    <row r="40" spans="1:10" ht="15">
      <c r="A40" s="181" t="s">
        <v>558</v>
      </c>
      <c r="B40" s="32" t="s">
        <v>464</v>
      </c>
      <c r="I40" s="233"/>
      <c r="J40" s="199"/>
    </row>
    <row r="41" spans="1:10" ht="15">
      <c r="A41" s="182" t="s">
        <v>635</v>
      </c>
      <c r="B41" s="32" t="s">
        <v>473</v>
      </c>
      <c r="D41" s="32">
        <v>5</v>
      </c>
      <c r="E41" s="142">
        <v>190.9178997304583</v>
      </c>
      <c r="F41" s="142">
        <v>11.328704215633424</v>
      </c>
      <c r="G41" s="225">
        <v>12.39172092722372</v>
      </c>
      <c r="H41" s="225">
        <f>G41*4.44</f>
        <v>55.01924091687332</v>
      </c>
      <c r="I41" s="233">
        <v>0.0040346992</v>
      </c>
      <c r="J41" s="199"/>
    </row>
    <row r="42" spans="1:10" ht="15">
      <c r="A42" s="182" t="s">
        <v>636</v>
      </c>
      <c r="B42" s="32" t="s">
        <v>587</v>
      </c>
      <c r="D42" s="32">
        <v>3</v>
      </c>
      <c r="E42" s="142">
        <v>740.6706666666668</v>
      </c>
      <c r="F42" s="142">
        <v>42.578240000000015</v>
      </c>
      <c r="G42" s="225">
        <v>45.98937333333333</v>
      </c>
      <c r="H42" s="225">
        <f>G42*4.44</f>
        <v>204.1928176</v>
      </c>
      <c r="I42" s="233">
        <v>0.0013833254400000001</v>
      </c>
      <c r="J42" s="199"/>
    </row>
    <row r="43" spans="1:10" ht="15">
      <c r="A43" s="181" t="s">
        <v>637</v>
      </c>
      <c r="B43" s="182" t="s">
        <v>655</v>
      </c>
      <c r="E43" s="180"/>
      <c r="F43" s="180"/>
      <c r="G43" s="230"/>
      <c r="H43" s="198"/>
      <c r="J43" s="199"/>
    </row>
    <row r="44" spans="4:9" ht="15">
      <c r="D44" s="171"/>
      <c r="E44" s="171"/>
      <c r="F44" s="171"/>
      <c r="G44" s="171"/>
      <c r="H44" s="171"/>
      <c r="I44" s="171"/>
    </row>
    <row r="45" spans="4:18" ht="15">
      <c r="D45" s="171"/>
      <c r="E45" s="171"/>
      <c r="F45" s="171"/>
      <c r="G45" s="171"/>
      <c r="H45" s="264"/>
      <c r="I45" s="26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3:18" ht="15">
      <c r="C46" s="34" t="s">
        <v>566</v>
      </c>
      <c r="D46" s="171"/>
      <c r="E46" s="171"/>
      <c r="F46" s="171"/>
      <c r="G46" s="171"/>
      <c r="H46" s="264"/>
      <c r="I46" s="264"/>
      <c r="J46" s="184"/>
      <c r="K46" s="34" t="s">
        <v>730</v>
      </c>
      <c r="P46" s="34" t="s">
        <v>264</v>
      </c>
      <c r="R46" s="184"/>
    </row>
    <row r="47" spans="1:18" ht="15">
      <c r="A47" s="181" t="s">
        <v>780</v>
      </c>
      <c r="B47" s="32" t="s">
        <v>379</v>
      </c>
      <c r="D47" s="171">
        <v>16</v>
      </c>
      <c r="E47" s="241">
        <f>1391285.73821878/1000</f>
        <v>1391.28573821878</v>
      </c>
      <c r="F47" s="241">
        <v>89.6385945896974</v>
      </c>
      <c r="G47" s="241">
        <v>122.81090288811781</v>
      </c>
      <c r="H47" s="241">
        <f aca="true" t="shared" si="1" ref="H47:H56">G47*4.44</f>
        <v>545.2804088232431</v>
      </c>
      <c r="I47" s="264">
        <v>0.048842317654278725</v>
      </c>
      <c r="J47" s="184"/>
      <c r="K47" s="32" t="s">
        <v>746</v>
      </c>
      <c r="P47" s="56" t="s">
        <v>673</v>
      </c>
      <c r="Q47" s="56" t="s">
        <v>674</v>
      </c>
      <c r="R47" s="184"/>
    </row>
    <row r="48" spans="1:18" ht="15">
      <c r="A48" s="181" t="s">
        <v>781</v>
      </c>
      <c r="B48" s="32" t="s">
        <v>658</v>
      </c>
      <c r="D48" s="171">
        <v>6</v>
      </c>
      <c r="E48" s="241">
        <v>220.16176357888895</v>
      </c>
      <c r="F48" s="241">
        <v>14.586654362528185</v>
      </c>
      <c r="G48" s="241">
        <v>19.893284723549208</v>
      </c>
      <c r="H48" s="241">
        <f t="shared" si="1"/>
        <v>88.32618417255848</v>
      </c>
      <c r="I48" s="264">
        <v>0.02243248264301902</v>
      </c>
      <c r="J48" s="184"/>
      <c r="K48" s="181" t="s">
        <v>780</v>
      </c>
      <c r="L48" s="251" t="s">
        <v>523</v>
      </c>
      <c r="M48" s="32" t="s">
        <v>379</v>
      </c>
      <c r="P48" s="180">
        <v>355.4379595283263</v>
      </c>
      <c r="Q48" s="263">
        <v>1578.144540305769</v>
      </c>
      <c r="R48" s="184"/>
    </row>
    <row r="49" spans="1:18" ht="15">
      <c r="A49" s="181" t="s">
        <v>782</v>
      </c>
      <c r="B49" s="32" t="s">
        <v>659</v>
      </c>
      <c r="D49" s="171">
        <v>12</v>
      </c>
      <c r="E49" s="241">
        <v>89.7464470561093</v>
      </c>
      <c r="F49" s="241">
        <v>6.701721643072856</v>
      </c>
      <c r="G49" s="241">
        <v>8.760461577864215</v>
      </c>
      <c r="H49" s="241">
        <f t="shared" si="1"/>
        <v>38.896449405717114</v>
      </c>
      <c r="I49" s="264">
        <v>0.055637987251588826</v>
      </c>
      <c r="J49" s="184"/>
      <c r="K49" s="181" t="s">
        <v>781</v>
      </c>
      <c r="L49" s="251" t="s">
        <v>523</v>
      </c>
      <c r="M49" s="32" t="s">
        <v>658</v>
      </c>
      <c r="P49" s="180">
        <v>17.445903929503917</v>
      </c>
      <c r="Q49" s="263">
        <v>77.4598134469974</v>
      </c>
      <c r="R49" s="184"/>
    </row>
    <row r="50" spans="1:18" ht="15">
      <c r="A50" s="44" t="s">
        <v>750</v>
      </c>
      <c r="C50" s="33" t="s">
        <v>661</v>
      </c>
      <c r="D50" s="171"/>
      <c r="E50" s="241">
        <v>89.7464470561093</v>
      </c>
      <c r="F50" s="241">
        <v>6.701721643072856</v>
      </c>
      <c r="G50" s="241">
        <v>4.2646799472767825</v>
      </c>
      <c r="H50" s="241">
        <f t="shared" si="1"/>
        <v>18.935178965908914</v>
      </c>
      <c r="I50" s="264"/>
      <c r="J50" s="184"/>
      <c r="K50" s="181" t="s">
        <v>749</v>
      </c>
      <c r="L50" s="251" t="s">
        <v>523</v>
      </c>
      <c r="M50" s="32" t="s">
        <v>659</v>
      </c>
      <c r="P50" s="180">
        <v>52.54420025958702</v>
      </c>
      <c r="Q50" s="263">
        <v>233.2962491525664</v>
      </c>
      <c r="R50" s="184"/>
    </row>
    <row r="51" spans="1:18" ht="15">
      <c r="A51" s="181" t="s">
        <v>784</v>
      </c>
      <c r="B51" s="32" t="s">
        <v>463</v>
      </c>
      <c r="D51" s="171">
        <v>189</v>
      </c>
      <c r="E51" s="241">
        <v>204.87110374593846</v>
      </c>
      <c r="F51" s="241">
        <v>23.38005776697006</v>
      </c>
      <c r="G51" s="241">
        <v>35.62917085669406</v>
      </c>
      <c r="H51" s="241">
        <f t="shared" si="1"/>
        <v>158.19351860372163</v>
      </c>
      <c r="I51" s="264">
        <v>0.724827435994443</v>
      </c>
      <c r="J51" s="184"/>
      <c r="K51" s="181" t="s">
        <v>783</v>
      </c>
      <c r="L51" s="251" t="s">
        <v>523</v>
      </c>
      <c r="M51" s="32" t="s">
        <v>661</v>
      </c>
      <c r="P51" s="232">
        <v>109.4666</v>
      </c>
      <c r="Q51" s="263">
        <v>486.03170400000005</v>
      </c>
      <c r="R51" s="184"/>
    </row>
    <row r="52" spans="1:18" ht="15">
      <c r="A52" s="183" t="s">
        <v>458</v>
      </c>
      <c r="C52" s="32" t="s">
        <v>729</v>
      </c>
      <c r="D52" s="171">
        <v>2</v>
      </c>
      <c r="E52" s="241"/>
      <c r="F52" s="241"/>
      <c r="G52" s="241">
        <v>248.23501283392312</v>
      </c>
      <c r="H52" s="241">
        <f t="shared" si="1"/>
        <v>1102.1634569826188</v>
      </c>
      <c r="I52" s="265"/>
      <c r="J52" s="184"/>
      <c r="K52" s="181" t="s">
        <v>687</v>
      </c>
      <c r="L52" s="251" t="s">
        <v>523</v>
      </c>
      <c r="M52" s="32" t="s">
        <v>463</v>
      </c>
      <c r="P52" s="180">
        <v>286.8705346115353</v>
      </c>
      <c r="Q52" s="263">
        <v>1273.7051736752167</v>
      </c>
      <c r="R52" s="184"/>
    </row>
    <row r="53" spans="1:18" ht="15">
      <c r="A53" s="181"/>
      <c r="C53" s="32" t="s">
        <v>777</v>
      </c>
      <c r="D53" s="171">
        <v>63</v>
      </c>
      <c r="E53" s="241"/>
      <c r="F53" s="241"/>
      <c r="G53" s="241">
        <v>70.06499205850137</v>
      </c>
      <c r="H53" s="241">
        <f t="shared" si="1"/>
        <v>311.0885647397461</v>
      </c>
      <c r="I53" s="265"/>
      <c r="J53" s="184"/>
      <c r="K53" s="181" t="s">
        <v>785</v>
      </c>
      <c r="L53" s="251" t="s">
        <v>523</v>
      </c>
      <c r="M53" s="32" t="s">
        <v>660</v>
      </c>
      <c r="P53" s="180">
        <v>14.525119999999998</v>
      </c>
      <c r="Q53" s="263">
        <v>64.4915328</v>
      </c>
      <c r="R53" s="184"/>
    </row>
    <row r="54" spans="1:18" ht="15">
      <c r="A54" s="181"/>
      <c r="C54" s="32" t="s">
        <v>778</v>
      </c>
      <c r="D54" s="171">
        <v>75</v>
      </c>
      <c r="E54" s="241"/>
      <c r="F54" s="241"/>
      <c r="G54" s="241">
        <v>41.099186255716916</v>
      </c>
      <c r="H54" s="241">
        <f t="shared" si="1"/>
        <v>182.4803869753831</v>
      </c>
      <c r="I54" s="265"/>
      <c r="J54" s="184"/>
      <c r="K54" s="181" t="s">
        <v>558</v>
      </c>
      <c r="L54" s="251" t="s">
        <v>523</v>
      </c>
      <c r="M54" s="32" t="s">
        <v>464</v>
      </c>
      <c r="O54" s="33" t="s">
        <v>229</v>
      </c>
      <c r="Q54" s="263"/>
      <c r="R54" s="184"/>
    </row>
    <row r="55" spans="1:18" ht="15">
      <c r="A55" s="181"/>
      <c r="C55" s="32" t="s">
        <v>779</v>
      </c>
      <c r="D55" s="171">
        <v>40</v>
      </c>
      <c r="E55" s="241"/>
      <c r="F55" s="241"/>
      <c r="G55" s="241">
        <v>5.171254873127523</v>
      </c>
      <c r="H55" s="241">
        <f t="shared" si="1"/>
        <v>22.960371636686205</v>
      </c>
      <c r="I55" s="265"/>
      <c r="J55" s="184"/>
      <c r="K55" s="182" t="s">
        <v>635</v>
      </c>
      <c r="L55" s="251" t="s">
        <v>523</v>
      </c>
      <c r="M55" s="32" t="s">
        <v>473</v>
      </c>
      <c r="P55" s="180">
        <v>12.39172092722372</v>
      </c>
      <c r="Q55" s="263">
        <v>55.01924091687332</v>
      </c>
      <c r="R55" s="184"/>
    </row>
    <row r="56" spans="1:18" ht="15">
      <c r="A56" s="181" t="s">
        <v>785</v>
      </c>
      <c r="B56" s="32" t="s">
        <v>660</v>
      </c>
      <c r="D56" s="171">
        <v>2</v>
      </c>
      <c r="E56" s="241">
        <v>306.49302647462963</v>
      </c>
      <c r="F56" s="241">
        <v>18.822183716273702</v>
      </c>
      <c r="G56" s="241">
        <v>20.465867039878585</v>
      </c>
      <c r="H56" s="241">
        <f t="shared" si="1"/>
        <v>90.86844965706092</v>
      </c>
      <c r="I56" s="264">
        <v>0.01695375798458628</v>
      </c>
      <c r="J56" s="184"/>
      <c r="K56" s="182" t="s">
        <v>636</v>
      </c>
      <c r="L56" s="251" t="s">
        <v>523</v>
      </c>
      <c r="M56" s="32" t="s">
        <v>587</v>
      </c>
      <c r="P56" s="180">
        <v>45.98937333333333</v>
      </c>
      <c r="Q56" s="263">
        <v>204.1928176</v>
      </c>
      <c r="R56" s="184"/>
    </row>
    <row r="57" spans="1:18" ht="15">
      <c r="A57" s="181" t="s">
        <v>558</v>
      </c>
      <c r="B57" s="32" t="s">
        <v>662</v>
      </c>
      <c r="D57" s="171"/>
      <c r="E57" s="171"/>
      <c r="F57" s="171"/>
      <c r="G57" s="171"/>
      <c r="H57" s="264"/>
      <c r="I57" s="264"/>
      <c r="J57" s="184"/>
      <c r="K57" s="181" t="s">
        <v>637</v>
      </c>
      <c r="L57" s="251" t="s">
        <v>523</v>
      </c>
      <c r="M57" s="182" t="s">
        <v>655</v>
      </c>
      <c r="P57" s="230">
        <v>0</v>
      </c>
      <c r="Q57" s="263">
        <v>0</v>
      </c>
      <c r="R57" s="184"/>
    </row>
    <row r="58" spans="1:18" ht="15">
      <c r="A58" s="182" t="s">
        <v>635</v>
      </c>
      <c r="B58" s="32" t="s">
        <v>473</v>
      </c>
      <c r="D58" s="171">
        <v>12</v>
      </c>
      <c r="E58" s="241">
        <v>267.49413360869306</v>
      </c>
      <c r="F58" s="241">
        <v>2.725078218610242</v>
      </c>
      <c r="G58" s="241">
        <v>4.081513151391706</v>
      </c>
      <c r="H58" s="241">
        <f>G58*4.44</f>
        <v>18.121918392179175</v>
      </c>
      <c r="I58" s="264">
        <v>0.04954889080248666</v>
      </c>
      <c r="J58" s="184"/>
      <c r="K58" s="181" t="s">
        <v>780</v>
      </c>
      <c r="L58" s="252" t="s">
        <v>672</v>
      </c>
      <c r="M58" s="32" t="s">
        <v>379</v>
      </c>
      <c r="P58" s="180">
        <v>122.81090288811781</v>
      </c>
      <c r="Q58" s="263">
        <v>545.2804088232431</v>
      </c>
      <c r="R58" s="184"/>
    </row>
    <row r="59" spans="1:18" ht="15">
      <c r="A59" s="182" t="s">
        <v>636</v>
      </c>
      <c r="B59" s="32" t="s">
        <v>768</v>
      </c>
      <c r="D59" s="171">
        <v>25</v>
      </c>
      <c r="E59" s="241">
        <v>301.5397719411387</v>
      </c>
      <c r="F59" s="241">
        <v>14.734760821675307</v>
      </c>
      <c r="G59" s="241">
        <v>23.897601180950723</v>
      </c>
      <c r="H59" s="241">
        <f>G59*4.44</f>
        <v>106.10534924342122</v>
      </c>
      <c r="I59" s="264">
        <v>0.05527515704925083</v>
      </c>
      <c r="J59" s="184"/>
      <c r="K59" s="181" t="s">
        <v>781</v>
      </c>
      <c r="L59" s="252" t="s">
        <v>672</v>
      </c>
      <c r="M59" s="32" t="s">
        <v>658</v>
      </c>
      <c r="P59" s="180">
        <v>19.893284723549208</v>
      </c>
      <c r="Q59" s="263">
        <v>88.32618417255848</v>
      </c>
      <c r="R59" s="184"/>
    </row>
    <row r="60" spans="1:18" ht="15">
      <c r="A60" s="181" t="s">
        <v>637</v>
      </c>
      <c r="B60" s="182" t="s">
        <v>655</v>
      </c>
      <c r="D60" s="171"/>
      <c r="E60" s="241"/>
      <c r="F60" s="241"/>
      <c r="G60" s="241"/>
      <c r="H60" s="264"/>
      <c r="I60" s="264"/>
      <c r="J60" s="184"/>
      <c r="K60" s="181" t="s">
        <v>782</v>
      </c>
      <c r="L60" s="252" t="s">
        <v>672</v>
      </c>
      <c r="M60" s="32" t="s">
        <v>659</v>
      </c>
      <c r="P60" s="180">
        <v>8.760461577864215</v>
      </c>
      <c r="Q60" s="263">
        <v>38.896449405717114</v>
      </c>
      <c r="R60" s="184"/>
    </row>
    <row r="61" spans="4:18" ht="15">
      <c r="D61" s="171"/>
      <c r="E61" s="171"/>
      <c r="F61" s="171"/>
      <c r="G61" s="171"/>
      <c r="H61" s="171"/>
      <c r="I61" s="171"/>
      <c r="J61" s="184"/>
      <c r="K61" s="181" t="s">
        <v>783</v>
      </c>
      <c r="L61" s="252" t="s">
        <v>672</v>
      </c>
      <c r="M61" s="32" t="s">
        <v>661</v>
      </c>
      <c r="P61" s="180">
        <v>4.2646799472767825</v>
      </c>
      <c r="Q61" s="263">
        <v>18.935178965908914</v>
      </c>
      <c r="R61" s="184"/>
    </row>
    <row r="62" spans="4:18" ht="15">
      <c r="D62" s="171"/>
      <c r="E62" s="266" t="s">
        <v>419</v>
      </c>
      <c r="F62" s="266" t="s">
        <v>503</v>
      </c>
      <c r="G62" s="266" t="s">
        <v>412</v>
      </c>
      <c r="H62" s="266" t="s">
        <v>412</v>
      </c>
      <c r="I62" s="266" t="s">
        <v>230</v>
      </c>
      <c r="J62" s="184"/>
      <c r="K62" s="181" t="s">
        <v>610</v>
      </c>
      <c r="L62" s="252" t="s">
        <v>672</v>
      </c>
      <c r="M62" s="32" t="s">
        <v>724</v>
      </c>
      <c r="P62" s="180">
        <v>248.23501283392312</v>
      </c>
      <c r="Q62" s="263">
        <v>1102.1634569826188</v>
      </c>
      <c r="R62" s="184"/>
    </row>
    <row r="63" spans="3:18" ht="15">
      <c r="C63" s="34" t="s">
        <v>399</v>
      </c>
      <c r="D63" s="267"/>
      <c r="E63" s="267" t="s">
        <v>418</v>
      </c>
      <c r="F63" s="267" t="s">
        <v>411</v>
      </c>
      <c r="G63" s="267" t="s">
        <v>130</v>
      </c>
      <c r="H63" s="267" t="s">
        <v>265</v>
      </c>
      <c r="I63" s="267" t="s">
        <v>236</v>
      </c>
      <c r="J63" s="184"/>
      <c r="K63" s="181" t="s">
        <v>611</v>
      </c>
      <c r="L63" s="252" t="s">
        <v>672</v>
      </c>
      <c r="M63" s="32" t="s">
        <v>725</v>
      </c>
      <c r="P63" s="180">
        <v>70.06499205850137</v>
      </c>
      <c r="Q63" s="263">
        <v>311.0885647397461</v>
      </c>
      <c r="R63" s="184"/>
    </row>
    <row r="64" spans="1:18" ht="15">
      <c r="A64" s="181" t="s">
        <v>780</v>
      </c>
      <c r="B64" s="32" t="s">
        <v>379</v>
      </c>
      <c r="D64" s="171">
        <f>D34+D47</f>
        <v>24</v>
      </c>
      <c r="E64" s="241">
        <f>((D34*E34)+(D47*E47))/D64</f>
        <v>2243.6041453339612</v>
      </c>
      <c r="F64" s="241">
        <v>108.8542995100531</v>
      </c>
      <c r="G64" s="241">
        <v>229.15615176183528</v>
      </c>
      <c r="H64" s="241">
        <f aca="true" t="shared" si="2" ref="H64:H72">G64*4.44</f>
        <v>1017.4533138225487</v>
      </c>
      <c r="I64" s="264">
        <f>I34+I47</f>
        <v>0.055158633814278726</v>
      </c>
      <c r="J64" s="184"/>
      <c r="K64" s="181" t="s">
        <v>612</v>
      </c>
      <c r="L64" s="252" t="s">
        <v>672</v>
      </c>
      <c r="M64" s="32" t="s">
        <v>789</v>
      </c>
      <c r="P64" s="180">
        <v>41.099186255716916</v>
      </c>
      <c r="Q64" s="263">
        <v>182.4803869753831</v>
      </c>
      <c r="R64" s="184"/>
    </row>
    <row r="65" spans="1:18" ht="15">
      <c r="A65" s="181" t="s">
        <v>781</v>
      </c>
      <c r="B65" s="32" t="s">
        <v>658</v>
      </c>
      <c r="D65" s="171">
        <f>D35+D48</f>
        <v>13</v>
      </c>
      <c r="E65" s="241">
        <f>((D35*E35)+(D48*E48))/D65</f>
        <v>211.41009765099156</v>
      </c>
      <c r="F65" s="241">
        <v>14.163846575522587</v>
      </c>
      <c r="G65" s="241">
        <v>19.364699528233864</v>
      </c>
      <c r="H65" s="241">
        <f t="shared" si="2"/>
        <v>85.97926590535836</v>
      </c>
      <c r="I65" s="264">
        <f>I35+I48</f>
        <v>0.02909680520301902</v>
      </c>
      <c r="J65" s="184"/>
      <c r="K65" s="181" t="s">
        <v>510</v>
      </c>
      <c r="L65" s="252" t="s">
        <v>672</v>
      </c>
      <c r="M65" s="32" t="s">
        <v>775</v>
      </c>
      <c r="P65" s="180">
        <v>5.171254873127523</v>
      </c>
      <c r="Q65" s="263">
        <v>22.960371636686205</v>
      </c>
      <c r="R65" s="184"/>
    </row>
    <row r="66" spans="1:18" ht="15">
      <c r="A66" s="181" t="s">
        <v>782</v>
      </c>
      <c r="B66" s="32" t="s">
        <v>659</v>
      </c>
      <c r="D66" s="171">
        <f>D36+D49</f>
        <v>17</v>
      </c>
      <c r="E66" s="241">
        <f>((D36*E36)+(D49*E49))/D66</f>
        <v>269.2256371029416</v>
      </c>
      <c r="F66" s="241">
        <v>8.964630653385392</v>
      </c>
      <c r="G66" s="241">
        <v>13.334111740278694</v>
      </c>
      <c r="H66" s="241">
        <f t="shared" si="2"/>
        <v>59.2034561268374</v>
      </c>
      <c r="I66" s="264">
        <f>I36+I49</f>
        <v>0.05932468005158883</v>
      </c>
      <c r="J66" s="184"/>
      <c r="K66" s="181" t="s">
        <v>785</v>
      </c>
      <c r="L66" s="252" t="s">
        <v>672</v>
      </c>
      <c r="M66" s="32" t="s">
        <v>660</v>
      </c>
      <c r="P66" s="180">
        <v>20.465867039878585</v>
      </c>
      <c r="Q66" s="263">
        <v>90.86844965706092</v>
      </c>
      <c r="R66" s="184"/>
    </row>
    <row r="67" spans="1:18" ht="15">
      <c r="A67" s="181" t="s">
        <v>783</v>
      </c>
      <c r="B67" s="33"/>
      <c r="C67" s="33" t="s">
        <v>661</v>
      </c>
      <c r="D67" s="171"/>
      <c r="E67" s="241"/>
      <c r="F67" s="241">
        <v>8.964630653385392</v>
      </c>
      <c r="G67" s="241">
        <v>13.334111740278694</v>
      </c>
      <c r="H67" s="241">
        <f t="shared" si="2"/>
        <v>59.2034561268374</v>
      </c>
      <c r="I67" s="264"/>
      <c r="J67" s="184"/>
      <c r="K67" s="181" t="s">
        <v>558</v>
      </c>
      <c r="L67" s="252" t="s">
        <v>672</v>
      </c>
      <c r="M67" s="32" t="s">
        <v>662</v>
      </c>
      <c r="O67" s="33" t="s">
        <v>229</v>
      </c>
      <c r="P67" s="180"/>
      <c r="Q67" s="263"/>
      <c r="R67" s="184"/>
    </row>
    <row r="68" spans="1:18" ht="15">
      <c r="A68" s="181" t="s">
        <v>784</v>
      </c>
      <c r="B68" s="32" t="s">
        <v>463</v>
      </c>
      <c r="D68" s="171">
        <f>D38+D51</f>
        <v>193</v>
      </c>
      <c r="E68" s="241">
        <f>((D38*E38)+(D51*E51))/D68</f>
        <v>311.2533808507088</v>
      </c>
      <c r="F68" s="241">
        <v>22.849195062959364</v>
      </c>
      <c r="G68" s="241">
        <v>27.07816985108752</v>
      </c>
      <c r="H68" s="241">
        <f t="shared" si="2"/>
        <v>120.2270741388286</v>
      </c>
      <c r="I68" s="265">
        <f>I38+I51</f>
        <v>0.727581036634443</v>
      </c>
      <c r="J68" s="184"/>
      <c r="K68" s="182" t="s">
        <v>635</v>
      </c>
      <c r="L68" s="252" t="s">
        <v>672</v>
      </c>
      <c r="M68" s="32" t="s">
        <v>473</v>
      </c>
      <c r="P68" s="180">
        <v>4.081513151391706</v>
      </c>
      <c r="Q68" s="263">
        <v>18.121918392179175</v>
      </c>
      <c r="R68" s="184"/>
    </row>
    <row r="69" spans="1:18" ht="15">
      <c r="A69" s="181" t="s">
        <v>785</v>
      </c>
      <c r="B69" s="32" t="s">
        <v>660</v>
      </c>
      <c r="D69" s="171">
        <f>D39+D56</f>
        <v>4</v>
      </c>
      <c r="E69" s="241">
        <f>((D39*E39)+(D56*E56))/D69</f>
        <v>273.7825132373148</v>
      </c>
      <c r="F69" s="241">
        <v>18.432537597190528</v>
      </c>
      <c r="G69" s="241">
        <v>23.88004497777831</v>
      </c>
      <c r="H69" s="241">
        <f t="shared" si="2"/>
        <v>106.02739970133571</v>
      </c>
      <c r="I69" s="264">
        <f>I39+I56</f>
        <v>0.01857198774458628</v>
      </c>
      <c r="J69" s="184"/>
      <c r="K69" s="182" t="s">
        <v>636</v>
      </c>
      <c r="L69" s="252" t="s">
        <v>196</v>
      </c>
      <c r="M69" s="32" t="s">
        <v>768</v>
      </c>
      <c r="P69" s="180">
        <v>23.897601180950723</v>
      </c>
      <c r="Q69" s="263">
        <v>106.10534924342122</v>
      </c>
      <c r="R69" s="184"/>
    </row>
    <row r="70" spans="1:18" ht="15">
      <c r="A70" s="181" t="s">
        <v>558</v>
      </c>
      <c r="B70" s="32" t="s">
        <v>662</v>
      </c>
      <c r="D70" s="171"/>
      <c r="E70" s="241"/>
      <c r="F70" s="241">
        <v>18.432537597190528</v>
      </c>
      <c r="G70" s="241">
        <v>23.88004497777831</v>
      </c>
      <c r="H70" s="241">
        <f t="shared" si="2"/>
        <v>106.02739970133571</v>
      </c>
      <c r="I70" s="264"/>
      <c r="J70" s="184"/>
      <c r="K70" s="181" t="s">
        <v>637</v>
      </c>
      <c r="L70" s="252" t="s">
        <v>196</v>
      </c>
      <c r="M70" s="182" t="s">
        <v>655</v>
      </c>
      <c r="P70" s="230">
        <v>0</v>
      </c>
      <c r="Q70" s="263">
        <v>0</v>
      </c>
      <c r="R70" s="184"/>
    </row>
    <row r="71" spans="1:18" ht="15">
      <c r="A71" s="182" t="s">
        <v>635</v>
      </c>
      <c r="B71" s="32" t="s">
        <v>473</v>
      </c>
      <c r="D71" s="171">
        <f>D41+D58</f>
        <v>17</v>
      </c>
      <c r="E71" s="241">
        <f>((D41*E41)+(D58*E58))/D71</f>
        <v>244.9717118798005</v>
      </c>
      <c r="F71" s="241">
        <f>(($D41*F41)+($D58*F58))/$D71</f>
        <v>5.255556453028825</v>
      </c>
      <c r="G71" s="241">
        <f>(($D41*G41)+($D58*G58))/$D71</f>
        <v>6.525691908989357</v>
      </c>
      <c r="H71" s="241">
        <f t="shared" si="2"/>
        <v>28.974072075912748</v>
      </c>
      <c r="I71" s="264">
        <f>I41+I58</f>
        <v>0.05358359000248666</v>
      </c>
      <c r="J71" s="184"/>
      <c r="K71" s="184"/>
      <c r="L71" s="184"/>
      <c r="M71" s="184"/>
      <c r="N71" s="184"/>
      <c r="O71" s="184"/>
      <c r="P71" s="184"/>
      <c r="Q71" s="184"/>
      <c r="R71" s="184"/>
    </row>
    <row r="72" spans="1:11" ht="15">
      <c r="A72" s="182" t="s">
        <v>636</v>
      </c>
      <c r="B72" s="32" t="s">
        <v>768</v>
      </c>
      <c r="D72" s="171">
        <f>D42+D59</f>
        <v>28</v>
      </c>
      <c r="E72" s="241">
        <f>((D42*E42)+(D59*E59))/D72</f>
        <v>348.58951066173097</v>
      </c>
      <c r="F72" s="241">
        <v>13.410569011325755</v>
      </c>
      <c r="G72" s="241">
        <v>33.06325337489811</v>
      </c>
      <c r="H72" s="241">
        <f t="shared" si="2"/>
        <v>146.8008449845476</v>
      </c>
      <c r="I72" s="264">
        <f>I42+I59</f>
        <v>0.05665848248925083</v>
      </c>
      <c r="J72" s="186"/>
      <c r="K72" s="186"/>
    </row>
    <row r="73" spans="1:11" ht="15.75" thickBot="1">
      <c r="A73" s="181" t="s">
        <v>637</v>
      </c>
      <c r="B73" s="182" t="s">
        <v>655</v>
      </c>
      <c r="D73" s="171"/>
      <c r="E73" s="241"/>
      <c r="F73" s="241"/>
      <c r="G73" s="241"/>
      <c r="H73" s="241"/>
      <c r="I73" s="264"/>
      <c r="J73" s="186"/>
      <c r="K73" s="186"/>
    </row>
    <row r="74" spans="4:16" ht="15.75" thickBot="1">
      <c r="D74" s="171">
        <f>SUM(D64:D72)</f>
        <v>296</v>
      </c>
      <c r="E74" s="241">
        <v>410.300982121991</v>
      </c>
      <c r="F74" s="241">
        <v>24.95660494005135</v>
      </c>
      <c r="G74" s="241">
        <v>36.362479619270935</v>
      </c>
      <c r="H74" s="241">
        <v>161.449409509563</v>
      </c>
      <c r="I74" s="268">
        <f>SUM(I64:I73)</f>
        <v>0.9999752159396533</v>
      </c>
      <c r="J74" s="191"/>
      <c r="K74" s="255" t="s">
        <v>712</v>
      </c>
      <c r="L74" s="256"/>
      <c r="M74" s="256"/>
      <c r="N74" s="256"/>
      <c r="O74" s="256"/>
      <c r="P74" s="257"/>
    </row>
    <row r="75" spans="5:16" ht="15.75" thickBot="1">
      <c r="E75" s="142"/>
      <c r="F75" s="142"/>
      <c r="G75" s="142"/>
      <c r="H75" s="216">
        <f>H74*139783/1000</f>
        <v>22567.882809475243</v>
      </c>
      <c r="K75" s="258" t="s">
        <v>713</v>
      </c>
      <c r="L75" s="152"/>
      <c r="M75" s="152"/>
      <c r="N75" s="152"/>
      <c r="O75" s="152"/>
      <c r="P75" s="259"/>
    </row>
    <row r="76" spans="2:16" ht="15.75" thickBot="1">
      <c r="B76" s="34" t="s">
        <v>618</v>
      </c>
      <c r="H76" s="32" t="s">
        <v>14</v>
      </c>
      <c r="K76" s="260" t="s">
        <v>616</v>
      </c>
      <c r="L76" s="261"/>
      <c r="M76" s="261"/>
      <c r="N76" s="261"/>
      <c r="O76" s="261"/>
      <c r="P76" s="262"/>
    </row>
    <row r="77" spans="2:8" ht="15">
      <c r="B77" s="156" t="s">
        <v>486</v>
      </c>
      <c r="H77" s="32" t="s">
        <v>13</v>
      </c>
    </row>
    <row r="78" spans="5:11" ht="15">
      <c r="E78" s="32" t="s">
        <v>173</v>
      </c>
      <c r="K78" s="32" t="s">
        <v>173</v>
      </c>
    </row>
    <row r="79" spans="5:15" ht="15">
      <c r="E79" s="200" t="s">
        <v>420</v>
      </c>
      <c r="F79" s="134"/>
      <c r="G79" s="134"/>
      <c r="H79" s="134"/>
      <c r="I79" s="135"/>
      <c r="K79" s="201" t="s">
        <v>767</v>
      </c>
      <c r="L79" s="137"/>
      <c r="M79" s="137"/>
      <c r="N79" s="201" t="s">
        <v>164</v>
      </c>
      <c r="O79" s="138"/>
    </row>
    <row r="80" spans="5:35" s="152" customFormat="1" ht="15">
      <c r="E80" s="92" t="s">
        <v>167</v>
      </c>
      <c r="F80" s="152" t="s">
        <v>295</v>
      </c>
      <c r="H80" s="152" t="s">
        <v>295</v>
      </c>
      <c r="J80" s="32"/>
      <c r="K80" s="92" t="s">
        <v>167</v>
      </c>
      <c r="L80" s="152" t="s">
        <v>295</v>
      </c>
      <c r="N80" s="152" t="s">
        <v>295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5:15" ht="15">
      <c r="E81" s="33" t="s">
        <v>168</v>
      </c>
      <c r="F81" s="152" t="s">
        <v>138</v>
      </c>
      <c r="G81" s="152"/>
      <c r="H81" s="152" t="s">
        <v>707</v>
      </c>
      <c r="I81" s="152"/>
      <c r="K81" s="33" t="s">
        <v>168</v>
      </c>
      <c r="L81" s="152" t="s">
        <v>138</v>
      </c>
      <c r="M81" s="152"/>
      <c r="N81" s="152" t="s">
        <v>707</v>
      </c>
      <c r="O81" s="152"/>
    </row>
    <row r="82" spans="4:35" s="35" customFormat="1" ht="15">
      <c r="D82" s="32"/>
      <c r="E82" s="67" t="s">
        <v>296</v>
      </c>
      <c r="F82" s="67" t="s">
        <v>421</v>
      </c>
      <c r="G82" s="188" t="s">
        <v>422</v>
      </c>
      <c r="H82" s="67" t="s">
        <v>421</v>
      </c>
      <c r="I82" s="188" t="s">
        <v>422</v>
      </c>
      <c r="J82" s="32"/>
      <c r="K82" s="67" t="s">
        <v>174</v>
      </c>
      <c r="L82" s="67" t="s">
        <v>421</v>
      </c>
      <c r="M82" s="188" t="s">
        <v>422</v>
      </c>
      <c r="N82" s="67" t="s">
        <v>421</v>
      </c>
      <c r="O82" s="188" t="s">
        <v>422</v>
      </c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1:15" ht="15">
      <c r="A83" s="32">
        <v>0.06</v>
      </c>
      <c r="B83" s="32" t="s">
        <v>3</v>
      </c>
      <c r="E83" s="127">
        <v>2.1456314782507593</v>
      </c>
      <c r="F83" s="139">
        <f>E84*153325/1000</f>
        <v>1189.312293771511</v>
      </c>
      <c r="G83" s="189">
        <f>F83*4.44</f>
        <v>5280.546584345509</v>
      </c>
      <c r="H83" s="199">
        <f>139783.3815*E83/1000</f>
        <v>299.92362348273485</v>
      </c>
      <c r="I83" s="190">
        <f>H83*4.44</f>
        <v>1331.660888263343</v>
      </c>
      <c r="K83" s="140">
        <v>2.1456314782507593</v>
      </c>
      <c r="L83" s="227">
        <f aca="true" t="shared" si="3" ref="L83:L91">$K83*153325/1000</f>
        <v>328.97894640279765</v>
      </c>
      <c r="M83" s="228">
        <f aca="true" t="shared" si="4" ref="M83:M91">L83*4.44</f>
        <v>1460.6665220284217</v>
      </c>
      <c r="N83" s="227">
        <f>$K83*139783.3/1000</f>
        <v>299.9234486137693</v>
      </c>
      <c r="O83" s="228">
        <f aca="true" t="shared" si="5" ref="O83:O91">N83*4.44</f>
        <v>1331.6601118451358</v>
      </c>
    </row>
    <row r="84" spans="1:15" ht="15">
      <c r="A84" s="32">
        <v>0.11</v>
      </c>
      <c r="B84" s="32" t="s">
        <v>107</v>
      </c>
      <c r="E84" s="127">
        <v>7.756806090145187</v>
      </c>
      <c r="F84" s="209">
        <f aca="true" t="shared" si="6" ref="F84:F91">E85*153325/1000</f>
        <v>346.9293174092199</v>
      </c>
      <c r="G84" s="189">
        <f aca="true" t="shared" si="7" ref="G84:G91">F84*4.44</f>
        <v>1540.3661692969365</v>
      </c>
      <c r="H84" s="199">
        <f aca="true" t="shared" si="8" ref="H84:H91">139783.3815*E84/1000</f>
        <v>1084.272584920288</v>
      </c>
      <c r="I84" s="190">
        <f aca="true" t="shared" si="9" ref="I84:I91">H84*4.44</f>
        <v>4814.170277046079</v>
      </c>
      <c r="K84" s="140">
        <v>14.220811165266163</v>
      </c>
      <c r="L84" s="227">
        <f t="shared" si="3"/>
        <v>2180.405871914434</v>
      </c>
      <c r="M84" s="228">
        <f t="shared" si="4"/>
        <v>9681.002071300089</v>
      </c>
      <c r="N84" s="227">
        <f aca="true" t="shared" si="10" ref="N84:N91">$K84*139783.3/1000</f>
        <v>1987.8319133577493</v>
      </c>
      <c r="O84" s="228">
        <f t="shared" si="5"/>
        <v>8825.973695308408</v>
      </c>
    </row>
    <row r="85" spans="1:15" ht="15">
      <c r="A85" s="32">
        <v>0.16</v>
      </c>
      <c r="B85" s="32" t="s">
        <v>108</v>
      </c>
      <c r="E85" s="127">
        <v>2.262705477966541</v>
      </c>
      <c r="F85" s="209">
        <f t="shared" si="6"/>
        <v>96.21051186205975</v>
      </c>
      <c r="G85" s="189">
        <f t="shared" si="7"/>
        <v>427.17467266754534</v>
      </c>
      <c r="H85" s="199">
        <f t="shared" si="8"/>
        <v>316.28862304873684</v>
      </c>
      <c r="I85" s="190">
        <f t="shared" si="9"/>
        <v>1404.3214863363917</v>
      </c>
      <c r="K85" s="140">
        <v>6.033881274577446</v>
      </c>
      <c r="L85" s="227">
        <f t="shared" si="3"/>
        <v>925.144846424587</v>
      </c>
      <c r="M85" s="228">
        <f t="shared" si="4"/>
        <v>4107.643118125166</v>
      </c>
      <c r="N85" s="227">
        <f t="shared" si="10"/>
        <v>843.4358363686415</v>
      </c>
      <c r="O85" s="228">
        <f t="shared" si="5"/>
        <v>3744.8551134767686</v>
      </c>
    </row>
    <row r="86" spans="1:16" ht="15">
      <c r="A86" s="32">
        <v>0.06</v>
      </c>
      <c r="B86" s="32" t="s">
        <v>209</v>
      </c>
      <c r="E86" s="127">
        <v>0.6274939629027213</v>
      </c>
      <c r="F86" s="209">
        <f t="shared" si="6"/>
        <v>4.9119376698640815</v>
      </c>
      <c r="G86" s="189">
        <f t="shared" si="7"/>
        <v>21.809003254196522</v>
      </c>
      <c r="H86" s="199">
        <f t="shared" si="8"/>
        <v>87.71322800537793</v>
      </c>
      <c r="I86" s="190">
        <f t="shared" si="9"/>
        <v>389.446732343878</v>
      </c>
      <c r="K86" s="212">
        <v>0.6274939629027213</v>
      </c>
      <c r="L86" s="227">
        <f t="shared" si="3"/>
        <v>96.21051186205975</v>
      </c>
      <c r="M86" s="228">
        <f t="shared" si="4"/>
        <v>427.17467266754534</v>
      </c>
      <c r="N86" s="253">
        <f t="shared" si="10"/>
        <v>87.71317686461995</v>
      </c>
      <c r="O86" s="253">
        <f t="shared" si="5"/>
        <v>389.44650527891264</v>
      </c>
      <c r="P86" s="208" t="s">
        <v>300</v>
      </c>
    </row>
    <row r="87" spans="1:15" ht="15">
      <c r="A87" s="32">
        <v>0.06</v>
      </c>
      <c r="B87" s="32" t="s">
        <v>331</v>
      </c>
      <c r="E87" s="127">
        <v>0.032036117201135375</v>
      </c>
      <c r="F87" s="209">
        <f t="shared" si="6"/>
        <v>1569.951063640202</v>
      </c>
      <c r="G87" s="189">
        <f t="shared" si="7"/>
        <v>6970.582722562497</v>
      </c>
      <c r="H87" s="199">
        <f t="shared" si="8"/>
        <v>4.478116792505018</v>
      </c>
      <c r="I87" s="190">
        <f t="shared" si="9"/>
        <v>19.88283855872228</v>
      </c>
      <c r="K87" s="140">
        <v>0.032036117201135375</v>
      </c>
      <c r="L87" s="227">
        <f t="shared" si="3"/>
        <v>4.9119376698640815</v>
      </c>
      <c r="M87" s="228">
        <f t="shared" si="4"/>
        <v>21.809003254196522</v>
      </c>
      <c r="N87" s="227">
        <f t="shared" si="10"/>
        <v>4.478114181561467</v>
      </c>
      <c r="O87" s="228">
        <f t="shared" si="5"/>
        <v>19.882826966132914</v>
      </c>
    </row>
    <row r="88" spans="1:15" ht="15">
      <c r="A88" s="32">
        <v>0.06</v>
      </c>
      <c r="B88" s="32" t="s">
        <v>619</v>
      </c>
      <c r="E88" s="127">
        <v>10.239367771988926</v>
      </c>
      <c r="F88" s="209">
        <f t="shared" si="6"/>
        <v>250.9726714057785</v>
      </c>
      <c r="G88" s="189">
        <f t="shared" si="7"/>
        <v>1114.3186610416567</v>
      </c>
      <c r="H88" s="199">
        <f t="shared" si="8"/>
        <v>1431.293451590733</v>
      </c>
      <c r="I88" s="190">
        <f t="shared" si="9"/>
        <v>6354.942925062855</v>
      </c>
      <c r="K88" s="140">
        <v>10.239367771988926</v>
      </c>
      <c r="L88" s="227">
        <f t="shared" si="3"/>
        <v>1569.951063640202</v>
      </c>
      <c r="M88" s="228">
        <f t="shared" si="4"/>
        <v>6970.582722562497</v>
      </c>
      <c r="N88" s="227">
        <f t="shared" si="10"/>
        <v>1431.2926170822593</v>
      </c>
      <c r="O88" s="228">
        <f t="shared" si="5"/>
        <v>6354.9392198452315</v>
      </c>
    </row>
    <row r="89" spans="1:15" ht="15">
      <c r="A89" s="32">
        <v>0.16</v>
      </c>
      <c r="B89" s="32" t="s">
        <v>482</v>
      </c>
      <c r="E89" s="127">
        <v>1.636867251953553</v>
      </c>
      <c r="F89" s="209">
        <f t="shared" si="6"/>
        <v>5.875159285052811</v>
      </c>
      <c r="G89" s="189">
        <f t="shared" si="7"/>
        <v>26.085707225634483</v>
      </c>
      <c r="H89" s="199">
        <f t="shared" si="8"/>
        <v>228.8068395446801</v>
      </c>
      <c r="I89" s="190">
        <f t="shared" si="9"/>
        <v>1015.9023675783797</v>
      </c>
      <c r="K89" s="140">
        <v>4.364979338542811</v>
      </c>
      <c r="L89" s="227">
        <f t="shared" si="3"/>
        <v>669.2604570820764</v>
      </c>
      <c r="M89" s="228">
        <f t="shared" si="4"/>
        <v>2971.5164294444194</v>
      </c>
      <c r="N89" s="227">
        <f t="shared" si="10"/>
        <v>610.1512163733313</v>
      </c>
      <c r="O89" s="228">
        <f t="shared" si="5"/>
        <v>2709.0714006975913</v>
      </c>
    </row>
    <row r="90" spans="1:15" ht="15">
      <c r="A90" s="32">
        <v>0.16</v>
      </c>
      <c r="B90" s="32" t="s">
        <v>483</v>
      </c>
      <c r="E90" s="127">
        <v>0.03831833872527514</v>
      </c>
      <c r="F90" s="209">
        <f t="shared" si="6"/>
        <v>89.53311459425404</v>
      </c>
      <c r="G90" s="189">
        <f t="shared" si="7"/>
        <v>397.527028798488</v>
      </c>
      <c r="H90" s="199">
        <f t="shared" si="8"/>
        <v>5.356266960481358</v>
      </c>
      <c r="I90" s="190">
        <f t="shared" si="9"/>
        <v>23.781825304537232</v>
      </c>
      <c r="K90" s="140">
        <v>0.10218223660073372</v>
      </c>
      <c r="L90" s="227">
        <f t="shared" si="3"/>
        <v>15.667091426807497</v>
      </c>
      <c r="M90" s="228">
        <f t="shared" si="4"/>
        <v>69.56188593502529</v>
      </c>
      <c r="N90" s="227">
        <f t="shared" si="10"/>
        <v>14.28337023343134</v>
      </c>
      <c r="O90" s="228">
        <f t="shared" si="5"/>
        <v>63.418163836435156</v>
      </c>
    </row>
    <row r="91" spans="1:16" ht="15.75" thickBot="1">
      <c r="A91" s="32">
        <v>0.06</v>
      </c>
      <c r="B91" s="32" t="s">
        <v>495</v>
      </c>
      <c r="E91" s="127">
        <v>0.58394335297084</v>
      </c>
      <c r="F91" s="209">
        <f t="shared" si="6"/>
        <v>3882.6750160407396</v>
      </c>
      <c r="G91" s="189">
        <f t="shared" si="7"/>
        <v>17239.077071220887</v>
      </c>
      <c r="H91" s="199">
        <f t="shared" si="8"/>
        <v>81.62557648271208</v>
      </c>
      <c r="I91" s="190">
        <f t="shared" si="9"/>
        <v>362.41755958324165</v>
      </c>
      <c r="K91" s="212">
        <v>0.58394335297084</v>
      </c>
      <c r="L91" s="227">
        <f t="shared" si="3"/>
        <v>89.53311459425404</v>
      </c>
      <c r="M91" s="228">
        <f t="shared" si="4"/>
        <v>397.527028798488</v>
      </c>
      <c r="N91" s="253">
        <f t="shared" si="10"/>
        <v>81.62552889132881</v>
      </c>
      <c r="O91" s="253">
        <f t="shared" si="5"/>
        <v>362.41734827749997</v>
      </c>
      <c r="P91" s="208" t="s">
        <v>300</v>
      </c>
    </row>
    <row r="92" spans="2:15" ht="15.75" thickBot="1">
      <c r="B92" s="32" t="s">
        <v>620</v>
      </c>
      <c r="E92" s="127">
        <f>SUM(E83:E91)</f>
        <v>25.32316984210494</v>
      </c>
      <c r="F92" s="218">
        <f>SUM(F83:F91)</f>
        <v>7436.371085678681</v>
      </c>
      <c r="G92" s="218">
        <f>SUM(G83:G91)</f>
        <v>33017.48762041335</v>
      </c>
      <c r="H92" s="190">
        <f>SUM(H83:H91)</f>
        <v>3539.7583108282483</v>
      </c>
      <c r="I92" s="190">
        <f>SUM(I83:I91)</f>
        <v>15716.526900077426</v>
      </c>
      <c r="K92" s="187">
        <f>SUM(K83:K91)</f>
        <v>38.35032669830154</v>
      </c>
      <c r="L92" s="229">
        <f>SUM(L83:L91)</f>
        <v>5880.063841017083</v>
      </c>
      <c r="M92" s="229">
        <f>SUM(M83:M91)</f>
        <v>26107.48345411585</v>
      </c>
      <c r="N92" s="229">
        <f>SUM(N83:N91)</f>
        <v>5360.735221966693</v>
      </c>
      <c r="O92" s="216">
        <f>SUM(O83:O91)</f>
        <v>23801.664385532116</v>
      </c>
    </row>
    <row r="93" spans="5:15" ht="15">
      <c r="E93" s="200"/>
      <c r="F93" s="234" t="s">
        <v>603</v>
      </c>
      <c r="G93" s="234"/>
      <c r="H93" s="234"/>
      <c r="I93" s="235"/>
      <c r="K93" s="236"/>
      <c r="L93" s="237"/>
      <c r="M93" s="237" t="s">
        <v>489</v>
      </c>
      <c r="N93" s="137"/>
      <c r="O93" s="254"/>
    </row>
    <row r="95" spans="2:13" ht="15">
      <c r="B95" s="32" t="s">
        <v>466</v>
      </c>
      <c r="K95" s="32" t="s">
        <v>652</v>
      </c>
      <c r="M95" s="269"/>
    </row>
    <row r="96" spans="2:11" ht="15">
      <c r="B96" s="32" t="s">
        <v>577</v>
      </c>
      <c r="K96" s="32" t="s">
        <v>653</v>
      </c>
    </row>
    <row r="97" spans="2:11" ht="15">
      <c r="B97" s="32" t="s">
        <v>364</v>
      </c>
      <c r="K97" s="32" t="s">
        <v>654</v>
      </c>
    </row>
    <row r="99" ht="15">
      <c r="B99" s="165" t="s">
        <v>12</v>
      </c>
    </row>
    <row r="101" spans="1:9" ht="15">
      <c r="A101" s="32" t="s">
        <v>32</v>
      </c>
      <c r="H101" s="33" t="s">
        <v>140</v>
      </c>
      <c r="I101" s="203">
        <f>I92/(I84+I88)</f>
        <v>1.4071418756065486</v>
      </c>
    </row>
    <row r="102" spans="8:9" ht="15">
      <c r="H102" s="33" t="s">
        <v>90</v>
      </c>
      <c r="I102" s="207">
        <v>69897870.51255889</v>
      </c>
    </row>
    <row r="103" spans="1:9" ht="15">
      <c r="A103" s="32" t="s">
        <v>33</v>
      </c>
      <c r="H103" s="33" t="s">
        <v>651</v>
      </c>
      <c r="I103" s="203">
        <f>(I92-I84-I88)/(I84+I88+(I102/1000))</f>
        <v>0.056094521956979004</v>
      </c>
    </row>
    <row r="106" ht="15">
      <c r="D106" s="32" t="s">
        <v>776</v>
      </c>
    </row>
    <row r="110" spans="3:7" ht="15">
      <c r="C110" s="33"/>
      <c r="D110" s="33"/>
      <c r="E110" s="33" t="s">
        <v>83</v>
      </c>
      <c r="F110" s="33"/>
      <c r="G110" s="33" t="s">
        <v>72</v>
      </c>
    </row>
    <row r="111" spans="3:7" ht="15">
      <c r="C111" s="33"/>
      <c r="D111" s="33"/>
      <c r="E111" s="33" t="s">
        <v>86</v>
      </c>
      <c r="F111" s="33" t="s">
        <v>76</v>
      </c>
      <c r="G111" s="33" t="s">
        <v>73</v>
      </c>
    </row>
    <row r="112" spans="2:7" ht="15">
      <c r="B112" s="32" t="s">
        <v>65</v>
      </c>
      <c r="C112" s="46" t="s">
        <v>67</v>
      </c>
      <c r="D112" s="33"/>
      <c r="E112" s="33" t="s">
        <v>84</v>
      </c>
      <c r="F112" s="33" t="s">
        <v>77</v>
      </c>
      <c r="G112" s="33" t="s">
        <v>74</v>
      </c>
    </row>
    <row r="113" spans="2:7" ht="15">
      <c r="B113" s="32" t="s">
        <v>66</v>
      </c>
      <c r="C113" s="33" t="s">
        <v>51</v>
      </c>
      <c r="D113" s="33" t="s">
        <v>88</v>
      </c>
      <c r="E113" s="33" t="s">
        <v>88</v>
      </c>
      <c r="F113" s="33" t="s">
        <v>78</v>
      </c>
      <c r="G113" s="33" t="s">
        <v>75</v>
      </c>
    </row>
    <row r="115" spans="1:7" ht="15">
      <c r="A115" s="305" t="s">
        <v>68</v>
      </c>
      <c r="B115" s="32" t="s">
        <v>52</v>
      </c>
      <c r="C115" s="303">
        <v>355.4379595283263</v>
      </c>
      <c r="D115" s="303">
        <v>1578.144540305769</v>
      </c>
      <c r="E115" s="303">
        <v>977.17581192856</v>
      </c>
      <c r="F115" s="311">
        <f>100*E115/D115</f>
        <v>61.91928476584471</v>
      </c>
      <c r="G115" s="304">
        <v>0.757818489459712</v>
      </c>
    </row>
    <row r="116" spans="1:7" ht="15">
      <c r="A116" s="306" t="s">
        <v>581</v>
      </c>
      <c r="B116" s="32" t="s">
        <v>53</v>
      </c>
      <c r="C116" s="303">
        <v>17.445903929503917</v>
      </c>
      <c r="D116" s="303">
        <v>77.4598134469974</v>
      </c>
      <c r="E116" s="303">
        <v>42.304036732637094</v>
      </c>
      <c r="F116" s="311">
        <f aca="true" t="shared" si="11" ref="F116:F131">100*E116/D116</f>
        <v>54.61417327267903</v>
      </c>
      <c r="G116" s="304">
        <v>0.666432256</v>
      </c>
    </row>
    <row r="117" spans="1:7" ht="15">
      <c r="A117" s="306"/>
      <c r="B117" s="32" t="s">
        <v>54</v>
      </c>
      <c r="C117" s="303">
        <v>44.406945542818605</v>
      </c>
      <c r="D117" s="303">
        <v>197.16683821011463</v>
      </c>
      <c r="E117" s="303">
        <v>66.13232399190831</v>
      </c>
      <c r="F117" s="311">
        <f t="shared" si="11"/>
        <v>33.541301667288046</v>
      </c>
      <c r="G117" s="304">
        <v>0.322558432</v>
      </c>
    </row>
    <row r="118" spans="1:7" ht="15">
      <c r="A118" s="306"/>
      <c r="B118" s="32" t="s">
        <v>55</v>
      </c>
      <c r="C118" s="303">
        <v>52.544200259587015</v>
      </c>
      <c r="D118" s="303">
        <v>233.29624915256636</v>
      </c>
      <c r="E118" s="303">
        <v>78.10701184000001</v>
      </c>
      <c r="F118" s="311">
        <f t="shared" si="11"/>
        <v>33.47975465688742</v>
      </c>
      <c r="G118" s="304">
        <v>0.36866928000000004</v>
      </c>
    </row>
    <row r="119" spans="1:7" ht="15">
      <c r="A119" s="306"/>
      <c r="B119" s="32" t="s">
        <v>56</v>
      </c>
      <c r="C119" s="303">
        <v>109.4666</v>
      </c>
      <c r="D119" s="303">
        <v>486.03170400000005</v>
      </c>
      <c r="E119" s="303">
        <v>161.87334240000004</v>
      </c>
      <c r="F119" s="311">
        <f t="shared" si="11"/>
        <v>33.30509945499358</v>
      </c>
      <c r="G119" s="304">
        <v>0.046110848</v>
      </c>
    </row>
    <row r="120" spans="1:7" ht="15">
      <c r="A120" s="306"/>
      <c r="B120" s="32" t="s">
        <v>57</v>
      </c>
      <c r="C120" s="303">
        <v>286.8705346115353</v>
      </c>
      <c r="D120" s="303">
        <v>1273.7051736752167</v>
      </c>
      <c r="E120" s="303">
        <v>950.4387411695292</v>
      </c>
      <c r="F120" s="311">
        <f t="shared" si="11"/>
        <v>74.61999533432707</v>
      </c>
      <c r="G120" s="304">
        <v>0.32612214592307204</v>
      </c>
    </row>
    <row r="121" spans="1:7" ht="15">
      <c r="A121" s="306"/>
      <c r="B121" s="32" t="s">
        <v>58</v>
      </c>
      <c r="C121" s="303">
        <v>14.525119999999998</v>
      </c>
      <c r="D121" s="303">
        <v>64.4915328</v>
      </c>
      <c r="E121" s="303">
        <v>0</v>
      </c>
      <c r="F121" s="311">
        <f t="shared" si="11"/>
        <v>0</v>
      </c>
      <c r="G121" s="304">
        <v>0.161822976</v>
      </c>
    </row>
    <row r="122" spans="1:7" ht="15">
      <c r="A122" s="306"/>
      <c r="B122" s="32" t="s">
        <v>640</v>
      </c>
      <c r="C122" s="303">
        <v>45.98937333333333</v>
      </c>
      <c r="D122" s="303">
        <v>204.1928176</v>
      </c>
      <c r="E122" s="303">
        <v>25.995252800000003</v>
      </c>
      <c r="F122" s="311">
        <f t="shared" si="11"/>
        <v>12.730738086450696</v>
      </c>
      <c r="G122" s="304">
        <v>0.138332544</v>
      </c>
    </row>
    <row r="123" spans="1:7" ht="15">
      <c r="A123" s="307"/>
      <c r="B123" s="32" t="s">
        <v>641</v>
      </c>
      <c r="C123" s="303">
        <v>12.39172092722372</v>
      </c>
      <c r="D123" s="303">
        <v>55.01924091687332</v>
      </c>
      <c r="E123" s="303">
        <v>7.242150013584906</v>
      </c>
      <c r="F123" s="311">
        <f t="shared" si="11"/>
        <v>13.162940623857065</v>
      </c>
      <c r="G123" s="304">
        <v>0.40346992000000004</v>
      </c>
    </row>
    <row r="124" spans="3:7" ht="15">
      <c r="C124" s="303"/>
      <c r="D124" s="303"/>
      <c r="E124" s="303"/>
      <c r="F124" s="303"/>
      <c r="G124" s="304"/>
    </row>
    <row r="125" spans="1:7" ht="15">
      <c r="A125" s="308" t="s">
        <v>69</v>
      </c>
      <c r="B125" s="32" t="s">
        <v>59</v>
      </c>
      <c r="C125" s="303">
        <v>122.81090288811781</v>
      </c>
      <c r="D125" s="303">
        <v>545.2804088232431</v>
      </c>
      <c r="E125" s="303">
        <v>228.03949392249547</v>
      </c>
      <c r="F125" s="311">
        <f t="shared" si="11"/>
        <v>41.82059179691091</v>
      </c>
      <c r="G125" s="304">
        <v>4.758044891968159</v>
      </c>
    </row>
    <row r="126" spans="1:7" ht="15">
      <c r="A126" s="309" t="s">
        <v>70</v>
      </c>
      <c r="B126" s="32" t="s">
        <v>60</v>
      </c>
      <c r="C126" s="303">
        <v>19.893284723549208</v>
      </c>
      <c r="D126" s="303">
        <v>88.32618417255848</v>
      </c>
      <c r="E126" s="303">
        <v>17.62053777576016</v>
      </c>
      <c r="F126" s="311">
        <f t="shared" si="11"/>
        <v>19.949393196173613</v>
      </c>
      <c r="G126" s="304">
        <v>2.243248264301902</v>
      </c>
    </row>
    <row r="127" spans="1:7" ht="15">
      <c r="A127" s="309" t="s">
        <v>71</v>
      </c>
      <c r="B127" s="32" t="s">
        <v>61</v>
      </c>
      <c r="C127" s="303">
        <v>8.760461577864215</v>
      </c>
      <c r="D127" s="303">
        <v>38.896449405717114</v>
      </c>
      <c r="E127" s="303">
        <v>5.62880881560739</v>
      </c>
      <c r="F127" s="311">
        <f t="shared" si="11"/>
        <v>14.47126640505149</v>
      </c>
      <c r="G127" s="304">
        <v>5.5637987251588825</v>
      </c>
    </row>
    <row r="128" spans="1:7" ht="15">
      <c r="A128" s="309"/>
      <c r="B128" s="32" t="s">
        <v>62</v>
      </c>
      <c r="C128" s="303">
        <v>35.62917085669406</v>
      </c>
      <c r="D128" s="303">
        <v>158.19351860372163</v>
      </c>
      <c r="E128" s="303">
        <v>52.6988300007173</v>
      </c>
      <c r="F128" s="311">
        <f t="shared" si="11"/>
        <v>33.31288820544479</v>
      </c>
      <c r="G128" s="304">
        <v>72.43198151752128</v>
      </c>
    </row>
    <row r="129" spans="1:7" ht="15">
      <c r="A129" s="309"/>
      <c r="B129" s="32" t="s">
        <v>63</v>
      </c>
      <c r="C129" s="303">
        <v>20.465867039878585</v>
      </c>
      <c r="D129" s="303">
        <v>90.86844965706092</v>
      </c>
      <c r="E129" s="303">
        <v>1.102170783153375</v>
      </c>
      <c r="F129" s="311">
        <f t="shared" si="11"/>
        <v>1.2129301064483726</v>
      </c>
      <c r="G129" s="304">
        <v>1.695375798458628</v>
      </c>
    </row>
    <row r="130" spans="1:7" ht="15">
      <c r="A130" s="309"/>
      <c r="B130" s="32" t="s">
        <v>64</v>
      </c>
      <c r="C130" s="303">
        <v>20.640625995552703</v>
      </c>
      <c r="D130" s="303">
        <v>91.64437942025401</v>
      </c>
      <c r="E130" s="303">
        <v>36.036892577676404</v>
      </c>
      <c r="F130" s="311">
        <f t="shared" si="11"/>
        <v>39.32253435033029</v>
      </c>
      <c r="G130" s="304">
        <v>5.527515704925086</v>
      </c>
    </row>
    <row r="131" spans="1:7" ht="15">
      <c r="A131" s="310"/>
      <c r="B131" s="32" t="s">
        <v>641</v>
      </c>
      <c r="C131" s="303">
        <v>4.081513151391706</v>
      </c>
      <c r="D131" s="303">
        <v>18.121918392179175</v>
      </c>
      <c r="E131" s="303">
        <v>5.255821979929259</v>
      </c>
      <c r="F131" s="311">
        <f t="shared" si="11"/>
        <v>29.002569519336866</v>
      </c>
      <c r="G131" s="304">
        <v>4.954889080248667</v>
      </c>
    </row>
    <row r="133" ht="15">
      <c r="G133" s="304">
        <f>SUM(G115:G131)-G117-G119</f>
        <v>99.99752159396539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2009-12-11T19:36:43Z</dcterms:created>
  <dcterms:modified xsi:type="dcterms:W3CDTF">2013-01-28T20:43:29Z</dcterms:modified>
  <cp:category/>
  <cp:version/>
  <cp:contentType/>
  <cp:contentStatus/>
</cp:coreProperties>
</file>