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1300" windowWidth="25980" windowHeight="12600" activeTab="0"/>
  </bookViews>
  <sheets>
    <sheet name="Sources &amp; notes" sheetId="1" r:id="rId1"/>
    <sheet name="Full occ dist" sheetId="2" r:id="rId2"/>
    <sheet name="Short occ dist" sheetId="3" r:id="rId3"/>
  </sheets>
  <definedNames/>
  <calcPr fullCalcOnLoad="1"/>
</workbook>
</file>

<file path=xl/sharedStrings.xml><?xml version="1.0" encoding="utf-8"?>
<sst xmlns="http://schemas.openxmlformats.org/spreadsheetml/2006/main" count="311" uniqueCount="110">
  <si>
    <t>Since the Boston directories are offered only from 1789, our “1774” uses only the occupations</t>
  </si>
  <si>
    <t xml:space="preserve">We have adjusted each set of data based on a city directory to include classes that it omitted. </t>
  </si>
  <si>
    <t>Norfolk 1801 Occupations</t>
  </si>
  <si>
    <t>share white collar 22-26</t>
  </si>
  <si>
    <t>share wage earners</t>
  </si>
  <si>
    <t>white collar</t>
  </si>
  <si>
    <t>White collar</t>
  </si>
  <si>
    <t>Boston</t>
  </si>
  <si>
    <t>Artisan</t>
  </si>
  <si>
    <t>Construction</t>
  </si>
  <si>
    <t>Agriculture</t>
  </si>
  <si>
    <t>Unskilled</t>
  </si>
  <si>
    <t>Philadelphia</t>
  </si>
  <si>
    <t>New York City</t>
  </si>
  <si>
    <t>Baltimore</t>
  </si>
  <si>
    <t>Charleston</t>
  </si>
  <si>
    <t>Norfolk</t>
  </si>
  <si>
    <t>Archive Data</t>
  </si>
  <si>
    <t>Adjusted Data</t>
  </si>
  <si>
    <t xml:space="preserve">Notes: For the cities in New England and the Middle Atlantic, the adjusted figures add 0.100 to the unskilled category, </t>
  </si>
  <si>
    <t xml:space="preserve">and the other categories are adjusted downwards symmetrically to accommodate the change. The explanation for the </t>
  </si>
  <si>
    <t>adjustment is that our city sources (as today) undercount (or miss) many unskilled poor, including migrants, seamen,</t>
  </si>
  <si>
    <t xml:space="preserve">live-in domestics, prostitutes, homeless, and those living in very poor districts. In the absence of hard evidence, the </t>
  </si>
  <si>
    <t xml:space="preserve">10 percentage point increase in the  unskilled seems to us plausible for the northern cities. However, we have raised </t>
  </si>
  <si>
    <t xml:space="preserve">the figure still further for Charleston and Norfolk (to 0.410)  See also the 1800 Small town occ dist file where the same </t>
  </si>
  <si>
    <t>problem repeats.</t>
  </si>
  <si>
    <t>See also the corresponding detailed lists of individual occupations for these cities in gpih.ucdavis.edu / American incomes 1774-1870</t>
  </si>
  <si>
    <t>New York City (Manhattan) Occupations 1799</t>
  </si>
  <si>
    <t>New York City 1799</t>
  </si>
  <si>
    <t xml:space="preserve">Title: The New trade directory for New-York, anno 1800. Being the twenty-fifth year of American independence; containing </t>
  </si>
  <si>
    <t xml:space="preserve">a complete list of all occupations and trades (alphabetically arranged) practised in the city, with the names and residences </t>
  </si>
  <si>
    <t>of those who follow each of them respectively, also in alphabetical order.”</t>
  </si>
  <si>
    <t>Year publication = 1800, however.</t>
  </si>
  <si>
    <t>See also the files on Charleston 1790 and Charleston 1800 at gpih.ucavis.edu</t>
  </si>
  <si>
    <t>http://iw.newsbank.com/iw-search . Their Baltimore directories start with 1796.</t>
  </si>
  <si>
    <t xml:space="preserve">places of business, and dwelling-houses ... a list of all the stages that run from Boston ... To which is prefixed </t>
  </si>
  <si>
    <t>Charleston 1800</t>
  </si>
  <si>
    <t>Sources and notes to big-city occupations c1800</t>
  </si>
  <si>
    <t>Boston c1800</t>
  </si>
  <si>
    <t>Nelson's Charleston directory, and strangers guide, for the year of our Lord, 1801</t>
  </si>
  <si>
    <t>range ends in</t>
  </si>
  <si>
    <t>Occ code</t>
  </si>
  <si>
    <t>range ends in</t>
  </si>
  <si>
    <t>Share</t>
  </si>
  <si>
    <t>Share</t>
  </si>
  <si>
    <t>no occ, fem</t>
  </si>
  <si>
    <t>no occ, fem</t>
  </si>
  <si>
    <t>no occ, male</t>
  </si>
  <si>
    <t>Occ code</t>
  </si>
  <si>
    <t>range ends in</t>
  </si>
  <si>
    <t>Occ code</t>
  </si>
  <si>
    <t>Charleston 1800 Occupations</t>
  </si>
  <si>
    <t>no occ, male</t>
  </si>
  <si>
    <t>Occ code</t>
  </si>
  <si>
    <t>Occ code</t>
  </si>
  <si>
    <t>Recorded-occupation shares by gender in big cities, c1800</t>
  </si>
  <si>
    <t>The data seem to refer to 1799, which was the year of publication.</t>
  </si>
  <si>
    <t>Early American Imprints, Series 1, no. 35913 (filmed)</t>
  </si>
  <si>
    <t>Early American Imprints, Series 1, no. 38073 (filmed)</t>
  </si>
  <si>
    <t>Recorded-occupation shares in big cities, c1800</t>
  </si>
  <si>
    <t>firms</t>
  </si>
  <si>
    <t>officials</t>
  </si>
  <si>
    <t>esquires</t>
  </si>
  <si>
    <t>professionals</t>
  </si>
  <si>
    <t>merchants</t>
  </si>
  <si>
    <t>shopkeepers</t>
  </si>
  <si>
    <t>artisans</t>
  </si>
  <si>
    <t>construction</t>
  </si>
  <si>
    <t>agric etc</t>
  </si>
  <si>
    <t>unskilled</t>
  </si>
  <si>
    <t>no occ</t>
  </si>
  <si>
    <t>Males</t>
  </si>
  <si>
    <t>Females</t>
  </si>
  <si>
    <t>Boston 1800 Occupations</t>
  </si>
  <si>
    <t xml:space="preserve">"The Baltimore directory, for 1799, containing the names, occupations, and places of abode of the citizens, … </t>
  </si>
  <si>
    <t>With an alphabetical list of the streets, lanes and alleys. By John Mullin.”</t>
  </si>
  <si>
    <t>Norfolk 1801</t>
  </si>
  <si>
    <t>Source: http://www.usgwarchives.org/va/history/1801dir/1801dir1.html , accessed February 2010.</t>
  </si>
  <si>
    <t>Early American Imprints, Series 1, no. 35850 (filmed)</t>
  </si>
  <si>
    <t xml:space="preserve">duties on goods, wares, and merchandize; together with a general abstract from the revenue laws ... with an alphabetical </t>
  </si>
  <si>
    <t>Philadelphia 1800 Occupations</t>
  </si>
  <si>
    <t>gov</t>
  </si>
  <si>
    <t xml:space="preserve">Total </t>
  </si>
  <si>
    <t>with 0,100</t>
  </si>
  <si>
    <t>without 0,100</t>
  </si>
  <si>
    <t>female/total-(0,100)</t>
  </si>
  <si>
    <t>no occ/total-(0,100)</t>
  </si>
  <si>
    <t>total</t>
  </si>
  <si>
    <t>Philadelphia 1800</t>
  </si>
  <si>
    <t>For a detailed directory-based file with individual occupations, see gpih.ucdavis.edu, American incomes 1774-1870, New York City occupations 1799.</t>
  </si>
  <si>
    <t>For a detailed file with individual occupations from that directory-based file, see gpih.ucdavis.edu, American incomes 1774-1870, Boston occupations 1800.</t>
  </si>
  <si>
    <t xml:space="preserve">http://iw.newsbank.com/iw-search . The same internet source has other Boston directories starting with 1789. </t>
  </si>
  <si>
    <t>The Philadelphia directory, for 1800: containing the names, occupations, and places of abode of the citizens,</t>
  </si>
  <si>
    <t xml:space="preserve">arranged in alphabetical order: also a register of ... --and the magistrates of the city: with an accurate table of the </t>
  </si>
  <si>
    <t>http://iw.newsbank.com/iw-search . They have the same Macpherson's directories for Philadelphia starting 1785.</t>
  </si>
  <si>
    <t xml:space="preserve">The 1799 directory is the most convenient directory to start with.  Though it is large, it has grouped everybody into listings for each occupation.  </t>
  </si>
  <si>
    <t>http://iw.newsbank.com/iw-search</t>
  </si>
  <si>
    <t xml:space="preserve">http://iw.newsbank.com/iw-search . The same internet source has other New York City directories starting with 1786. </t>
  </si>
  <si>
    <t>aggregating using "white collar" and all "unskilled" (including no given occ's)</t>
  </si>
  <si>
    <t>list of the streets, lanes, and alleys. by Cornelius William Stafford.”</t>
  </si>
  <si>
    <t>Baltimore 1799</t>
  </si>
  <si>
    <t>Baltimore 1799 Occupations</t>
  </si>
  <si>
    <t>Baltimore 1799</t>
  </si>
  <si>
    <t>a general description of Boston, illustrated by a plan of the town, from actual survey.” Published 1800.</t>
  </si>
  <si>
    <t>New York City (Manhattan) 1799</t>
  </si>
  <si>
    <t>Philadelphia 1800</t>
  </si>
  <si>
    <t>from the 1771 tax list and from Price, Jacob M. 1974. “Economic Function and the Growth</t>
  </si>
  <si>
    <r>
      <t xml:space="preserve">of American Port Towns in the Eighteenth Century,” </t>
    </r>
    <r>
      <rPr>
        <i/>
        <sz val="12"/>
        <rFont val="Calibri"/>
        <family val="0"/>
      </rPr>
      <t>Perspectives in American History</t>
    </r>
    <r>
      <rPr>
        <sz val="12"/>
        <rFont val="Calibri"/>
        <family val="0"/>
      </rPr>
      <t xml:space="preserve"> 8: 121-186.</t>
    </r>
  </si>
  <si>
    <t>Early American Imprints, Series 1, no. 37024 (filmed)</t>
  </si>
  <si>
    <t xml:space="preserve">Title: The Boston directory. Containing the names of the inhabitants, their occupations,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</si>
</sst>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color indexed="10"/>
      <name val="Calibri"/>
      <family val="0"/>
    </font>
    <font>
      <b/>
      <sz val="12"/>
      <name val="Calibri"/>
      <family val="0"/>
    </font>
    <font>
      <sz val="8"/>
      <name val="Verdana"/>
      <family val="0"/>
    </font>
    <font>
      <b/>
      <u val="single"/>
      <sz val="12"/>
      <name val="Calibri"/>
      <family val="0"/>
    </font>
    <font>
      <i/>
      <sz val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8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Alignment="1">
      <alignment horizontal="right"/>
    </xf>
    <xf numFmtId="169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0" fontId="23" fillId="25" borderId="0" xfId="0" applyFont="1" applyFill="1" applyAlignment="1">
      <alignment/>
    </xf>
    <xf numFmtId="0" fontId="19" fillId="25" borderId="0" xfId="0" applyFont="1" applyFill="1" applyAlignment="1">
      <alignment/>
    </xf>
    <xf numFmtId="168" fontId="19" fillId="25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26" borderId="0" xfId="0" applyFont="1" applyFill="1" applyAlignment="1">
      <alignment/>
    </xf>
    <xf numFmtId="0" fontId="19" fillId="26" borderId="0" xfId="0" applyFont="1" applyFill="1" applyAlignment="1">
      <alignment/>
    </xf>
    <xf numFmtId="168" fontId="19" fillId="26" borderId="0" xfId="0" applyNumberFormat="1" applyFont="1" applyFill="1" applyAlignment="1">
      <alignment/>
    </xf>
    <xf numFmtId="0" fontId="23" fillId="26" borderId="0" xfId="0" applyFont="1" applyFill="1" applyAlignment="1">
      <alignment horizontal="center"/>
    </xf>
    <xf numFmtId="0" fontId="23" fillId="27" borderId="0" xfId="0" applyFont="1" applyFill="1" applyAlignment="1">
      <alignment/>
    </xf>
    <xf numFmtId="0" fontId="19" fillId="27" borderId="0" xfId="0" applyFont="1" applyFill="1" applyAlignment="1">
      <alignment/>
    </xf>
    <xf numFmtId="168" fontId="19" fillId="27" borderId="0" xfId="0" applyNumberFormat="1" applyFont="1" applyFill="1" applyAlignment="1">
      <alignment/>
    </xf>
    <xf numFmtId="0" fontId="23" fillId="27" borderId="0" xfId="0" applyFont="1" applyFill="1" applyAlignment="1">
      <alignment horizontal="center"/>
    </xf>
    <xf numFmtId="0" fontId="19" fillId="27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168" fontId="19" fillId="0" borderId="0" xfId="0" applyNumberFormat="1" applyFont="1" applyFill="1" applyAlignment="1">
      <alignment/>
    </xf>
    <xf numFmtId="0" fontId="23" fillId="3" borderId="0" xfId="0" applyFont="1" applyFill="1" applyAlignment="1">
      <alignment/>
    </xf>
    <xf numFmtId="0" fontId="19" fillId="3" borderId="0" xfId="0" applyFont="1" applyFill="1" applyAlignment="1">
      <alignment/>
    </xf>
    <xf numFmtId="168" fontId="19" fillId="3" borderId="0" xfId="0" applyNumberFormat="1" applyFont="1" applyFill="1" applyAlignment="1">
      <alignment/>
    </xf>
    <xf numFmtId="0" fontId="23" fillId="7" borderId="0" xfId="0" applyFont="1" applyFill="1" applyAlignment="1">
      <alignment/>
    </xf>
    <xf numFmtId="0" fontId="19" fillId="7" borderId="0" xfId="0" applyFont="1" applyFill="1" applyAlignment="1">
      <alignment/>
    </xf>
    <xf numFmtId="168" fontId="19" fillId="7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Fill="1" applyAlignment="1">
      <alignment horizontal="center"/>
    </xf>
    <xf numFmtId="168" fontId="19" fillId="0" borderId="0" xfId="0" applyNumberFormat="1" applyFont="1" applyAlignment="1">
      <alignment/>
    </xf>
    <xf numFmtId="0" fontId="20" fillId="0" borderId="0" xfId="53" applyAlignment="1" applyProtection="1">
      <alignment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w.newsbank.com/iw-sear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125" zoomScaleNormal="125" workbookViewId="0" topLeftCell="A1">
      <selection activeCell="B9" sqref="B9"/>
    </sheetView>
  </sheetViews>
  <sheetFormatPr defaultColWidth="11.421875" defaultRowHeight="12.75"/>
  <cols>
    <col min="1" max="16384" width="10.8515625" style="1" customWidth="1"/>
  </cols>
  <sheetData>
    <row r="1" ht="18">
      <c r="B1" s="4" t="s">
        <v>37</v>
      </c>
    </row>
    <row r="2" ht="15">
      <c r="B2" s="1" t="s">
        <v>26</v>
      </c>
    </row>
    <row r="3" ht="15">
      <c r="B3" s="1" t="s">
        <v>1</v>
      </c>
    </row>
    <row r="5" ht="15">
      <c r="A5" s="34" t="s">
        <v>38</v>
      </c>
    </row>
    <row r="6" ht="15">
      <c r="A6" s="1" t="s">
        <v>91</v>
      </c>
    </row>
    <row r="7" ht="15">
      <c r="A7" s="1" t="s">
        <v>108</v>
      </c>
    </row>
    <row r="8" ht="15">
      <c r="A8" s="1" t="s">
        <v>109</v>
      </c>
    </row>
    <row r="9" ht="15">
      <c r="A9" s="1" t="s">
        <v>35</v>
      </c>
    </row>
    <row r="10" ht="15">
      <c r="A10" s="1" t="s">
        <v>103</v>
      </c>
    </row>
    <row r="11" ht="15">
      <c r="B11" s="1" t="s">
        <v>90</v>
      </c>
    </row>
    <row r="12" ht="15">
      <c r="A12" s="1" t="s">
        <v>0</v>
      </c>
    </row>
    <row r="13" ht="15">
      <c r="A13" s="1" t="s">
        <v>106</v>
      </c>
    </row>
    <row r="14" ht="15">
      <c r="A14" s="1" t="s">
        <v>107</v>
      </c>
    </row>
    <row r="16" ht="15">
      <c r="A16" s="34" t="s">
        <v>104</v>
      </c>
    </row>
    <row r="17" ht="15">
      <c r="A17" s="1" t="s">
        <v>97</v>
      </c>
    </row>
    <row r="18" ht="15">
      <c r="A18" s="1" t="s">
        <v>95</v>
      </c>
    </row>
    <row r="19" ht="15">
      <c r="A19" s="1" t="s">
        <v>56</v>
      </c>
    </row>
    <row r="20" ht="15">
      <c r="A20" s="1" t="s">
        <v>57</v>
      </c>
    </row>
    <row r="21" ht="15">
      <c r="A21" s="1" t="s">
        <v>58</v>
      </c>
    </row>
    <row r="22" ht="15">
      <c r="A22" s="1" t="s">
        <v>29</v>
      </c>
    </row>
    <row r="23" ht="15">
      <c r="A23" s="1" t="s">
        <v>30</v>
      </c>
    </row>
    <row r="24" ht="15">
      <c r="A24" s="1" t="s">
        <v>31</v>
      </c>
    </row>
    <row r="25" ht="15">
      <c r="B25" s="1" t="s">
        <v>89</v>
      </c>
    </row>
    <row r="27" ht="15">
      <c r="A27" s="34" t="s">
        <v>105</v>
      </c>
    </row>
    <row r="28" ht="15">
      <c r="A28" s="1" t="s">
        <v>94</v>
      </c>
    </row>
    <row r="29" ht="15">
      <c r="A29" s="1" t="s">
        <v>92</v>
      </c>
    </row>
    <row r="30" ht="15">
      <c r="A30" s="1" t="s">
        <v>93</v>
      </c>
    </row>
    <row r="31" ht="15">
      <c r="A31" s="1" t="s">
        <v>79</v>
      </c>
    </row>
    <row r="32" ht="15">
      <c r="A32" s="1" t="s">
        <v>99</v>
      </c>
    </row>
    <row r="34" ht="15">
      <c r="A34" s="34" t="s">
        <v>100</v>
      </c>
    </row>
    <row r="35" ht="15">
      <c r="A35" s="1" t="s">
        <v>34</v>
      </c>
    </row>
    <row r="36" ht="15">
      <c r="A36" s="1" t="s">
        <v>78</v>
      </c>
    </row>
    <row r="37" ht="15">
      <c r="A37" s="1" t="s">
        <v>74</v>
      </c>
    </row>
    <row r="38" ht="15">
      <c r="A38" s="1" t="s">
        <v>75</v>
      </c>
    </row>
    <row r="40" ht="15">
      <c r="A40" s="34" t="s">
        <v>76</v>
      </c>
    </row>
    <row r="41" ht="15">
      <c r="A41" s="1" t="s">
        <v>77</v>
      </c>
    </row>
    <row r="43" ht="15">
      <c r="A43" s="34" t="s">
        <v>36</v>
      </c>
    </row>
    <row r="44" ht="15">
      <c r="A44" s="40" t="s">
        <v>96</v>
      </c>
    </row>
    <row r="45" ht="15">
      <c r="A45" s="1" t="s">
        <v>39</v>
      </c>
    </row>
    <row r="46" ht="15">
      <c r="A46" s="5" t="s">
        <v>32</v>
      </c>
    </row>
    <row r="47" ht="15">
      <c r="A47" s="5" t="s">
        <v>33</v>
      </c>
    </row>
    <row r="48" ht="15">
      <c r="A48" s="5"/>
    </row>
  </sheetData>
  <hyperlinks>
    <hyperlink ref="A44" r:id="rId1" display="http://iw.newsbank.com/iw-search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1">
      <pane ySplit="3140" topLeftCell="BM105" activePane="bottomLeft" state="split"/>
      <selection pane="topLeft" activeCell="B1" sqref="B1"/>
      <selection pane="bottomLeft" activeCell="O111" sqref="O111"/>
    </sheetView>
  </sheetViews>
  <sheetFormatPr defaultColWidth="8.8515625" defaultRowHeight="12.75"/>
  <cols>
    <col min="1" max="1" width="11.7109375" style="5" customWidth="1"/>
    <col min="2" max="2" width="12.421875" style="5" customWidth="1"/>
    <col min="3" max="6" width="8.8515625" style="5" customWidth="1"/>
    <col min="7" max="7" width="10.8515625" style="5" customWidth="1"/>
    <col min="8" max="9" width="12.8515625" style="5" customWidth="1"/>
    <col min="10" max="10" width="12.421875" style="5" customWidth="1"/>
    <col min="11" max="12" width="17.28125" style="5" customWidth="1"/>
    <col min="13" max="13" width="3.8515625" style="5" customWidth="1"/>
    <col min="14" max="14" width="13.140625" style="5" customWidth="1"/>
    <col min="15" max="15" width="8.8515625" style="5" customWidth="1"/>
    <col min="16" max="16" width="11.421875" style="5" customWidth="1"/>
    <col min="17" max="16384" width="8.8515625" style="5" customWidth="1"/>
  </cols>
  <sheetData>
    <row r="1" ht="18">
      <c r="B1" s="4" t="s">
        <v>55</v>
      </c>
    </row>
    <row r="3" spans="1:19" ht="15">
      <c r="A3" s="6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 t="s">
        <v>73</v>
      </c>
      <c r="O3" s="7"/>
      <c r="P3" s="7"/>
      <c r="Q3" s="7"/>
      <c r="R3" s="7"/>
      <c r="S3" s="7"/>
    </row>
    <row r="4" spans="2:19" ht="15">
      <c r="B4" s="8" t="s">
        <v>54</v>
      </c>
      <c r="G4" s="2" t="s">
        <v>82</v>
      </c>
      <c r="H4" s="2" t="s">
        <v>82</v>
      </c>
      <c r="I4" s="2"/>
      <c r="K4" s="5" t="s">
        <v>85</v>
      </c>
      <c r="L4" s="5" t="s">
        <v>86</v>
      </c>
      <c r="M4" s="7"/>
      <c r="S4" s="2"/>
    </row>
    <row r="5" spans="2:15" ht="15">
      <c r="B5" s="8" t="s">
        <v>40</v>
      </c>
      <c r="C5" s="2" t="s">
        <v>71</v>
      </c>
      <c r="D5" s="2"/>
      <c r="E5" s="2" t="s">
        <v>72</v>
      </c>
      <c r="F5" s="2"/>
      <c r="G5" s="5" t="s">
        <v>83</v>
      </c>
      <c r="H5" s="5" t="s">
        <v>84</v>
      </c>
      <c r="M5" s="7"/>
      <c r="O5" s="8" t="s">
        <v>41</v>
      </c>
    </row>
    <row r="6" spans="1:19" ht="15">
      <c r="A6" s="5" t="s">
        <v>60</v>
      </c>
      <c r="B6" s="5">
        <v>0</v>
      </c>
      <c r="C6" s="5">
        <v>1</v>
      </c>
      <c r="D6" s="9">
        <v>0.00030349013657056146</v>
      </c>
      <c r="E6" s="5">
        <v>0</v>
      </c>
      <c r="F6" s="10">
        <v>0</v>
      </c>
      <c r="G6" s="5">
        <f aca="true" t="shared" si="0" ref="G6:G11">C6+E6</f>
        <v>1</v>
      </c>
      <c r="M6" s="7"/>
      <c r="O6" s="8" t="s">
        <v>42</v>
      </c>
      <c r="P6" s="2" t="s">
        <v>71</v>
      </c>
      <c r="Q6" s="8" t="s">
        <v>43</v>
      </c>
      <c r="R6" s="2" t="s">
        <v>72</v>
      </c>
      <c r="S6" s="8" t="s">
        <v>44</v>
      </c>
    </row>
    <row r="7" spans="1:19" ht="15">
      <c r="A7" s="5" t="s">
        <v>61</v>
      </c>
      <c r="B7" s="5">
        <v>9</v>
      </c>
      <c r="C7" s="5">
        <v>86</v>
      </c>
      <c r="D7" s="10">
        <v>0.026100151745068287</v>
      </c>
      <c r="E7" s="5">
        <v>0</v>
      </c>
      <c r="F7" s="10">
        <v>0</v>
      </c>
      <c r="G7" s="5">
        <f t="shared" si="0"/>
        <v>86</v>
      </c>
      <c r="H7" s="5">
        <f>C7+E7</f>
        <v>86</v>
      </c>
      <c r="M7" s="7"/>
      <c r="N7" s="5" t="s">
        <v>61</v>
      </c>
      <c r="O7" s="5">
        <v>9</v>
      </c>
      <c r="P7" s="5">
        <f>H7+L7</f>
        <v>86</v>
      </c>
      <c r="Q7" s="10">
        <f>P7/P$20</f>
        <v>0.023529411764705882</v>
      </c>
      <c r="R7" s="5">
        <v>0</v>
      </c>
      <c r="S7" s="10">
        <f>R7/R$20</f>
        <v>0</v>
      </c>
    </row>
    <row r="8" spans="1:19" ht="15">
      <c r="A8" s="5" t="s">
        <v>62</v>
      </c>
      <c r="B8" s="5">
        <v>10</v>
      </c>
      <c r="C8" s="5">
        <v>37</v>
      </c>
      <c r="D8" s="10">
        <v>0.011229135053110774</v>
      </c>
      <c r="E8" s="5">
        <v>0</v>
      </c>
      <c r="F8" s="10">
        <v>0</v>
      </c>
      <c r="G8" s="5">
        <f t="shared" si="0"/>
        <v>37</v>
      </c>
      <c r="H8" s="5">
        <f>C8+E8</f>
        <v>37</v>
      </c>
      <c r="M8" s="7"/>
      <c r="N8" s="5" t="s">
        <v>62</v>
      </c>
      <c r="O8" s="5">
        <v>10</v>
      </c>
      <c r="P8" s="5">
        <f aca="true" t="shared" si="1" ref="P8:P19">H8+L8</f>
        <v>37</v>
      </c>
      <c r="Q8" s="10">
        <f aca="true" t="shared" si="2" ref="Q8:Q20">P8/P$20</f>
        <v>0.01012311901504788</v>
      </c>
      <c r="R8" s="5">
        <v>0</v>
      </c>
      <c r="S8" s="10">
        <f aca="true" t="shared" si="3" ref="S8:S20">R8/R$20</f>
        <v>0</v>
      </c>
    </row>
    <row r="9" spans="1:19" ht="15">
      <c r="A9" s="5" t="s">
        <v>63</v>
      </c>
      <c r="B9" s="5">
        <v>19</v>
      </c>
      <c r="C9" s="5">
        <v>177</v>
      </c>
      <c r="D9" s="10">
        <v>0.05371775417298938</v>
      </c>
      <c r="E9" s="5">
        <v>32</v>
      </c>
      <c r="F9" s="10">
        <v>0.0886426592797784</v>
      </c>
      <c r="G9" s="5">
        <f t="shared" si="0"/>
        <v>209</v>
      </c>
      <c r="H9" s="5">
        <f>C9+E9</f>
        <v>209</v>
      </c>
      <c r="M9" s="7"/>
      <c r="N9" s="5" t="s">
        <v>63</v>
      </c>
      <c r="O9" s="5">
        <v>19</v>
      </c>
      <c r="P9" s="5">
        <f t="shared" si="1"/>
        <v>209</v>
      </c>
      <c r="Q9" s="10">
        <f t="shared" si="2"/>
        <v>0.057181942544459644</v>
      </c>
      <c r="R9" s="5">
        <v>32</v>
      </c>
      <c r="S9" s="10">
        <f t="shared" si="3"/>
        <v>0.0886426592797784</v>
      </c>
    </row>
    <row r="10" spans="1:19" ht="15">
      <c r="A10" s="5" t="s">
        <v>64</v>
      </c>
      <c r="B10" s="5">
        <v>29</v>
      </c>
      <c r="C10" s="5">
        <v>468</v>
      </c>
      <c r="D10" s="10">
        <v>0.14203338391502277</v>
      </c>
      <c r="E10" s="5">
        <v>0</v>
      </c>
      <c r="F10" s="10">
        <v>0</v>
      </c>
      <c r="G10" s="5">
        <f t="shared" si="0"/>
        <v>468</v>
      </c>
      <c r="H10" s="5">
        <f>C10+E10</f>
        <v>468</v>
      </c>
      <c r="M10" s="7"/>
      <c r="N10" s="5" t="s">
        <v>64</v>
      </c>
      <c r="O10" s="5">
        <v>29</v>
      </c>
      <c r="P10" s="5">
        <f t="shared" si="1"/>
        <v>468</v>
      </c>
      <c r="Q10" s="10">
        <f t="shared" si="2"/>
        <v>0.1280437756497948</v>
      </c>
      <c r="R10" s="5">
        <v>0</v>
      </c>
      <c r="S10" s="10">
        <f t="shared" si="3"/>
        <v>0</v>
      </c>
    </row>
    <row r="11" spans="1:19" ht="15">
      <c r="A11" s="5" t="s">
        <v>65</v>
      </c>
      <c r="B11" s="5">
        <v>44</v>
      </c>
      <c r="C11" s="5">
        <v>627</v>
      </c>
      <c r="D11" s="10">
        <v>0.19028831562974202</v>
      </c>
      <c r="E11" s="5">
        <v>106</v>
      </c>
      <c r="F11" s="10">
        <v>0.29362880886426596</v>
      </c>
      <c r="G11" s="5">
        <f t="shared" si="0"/>
        <v>733</v>
      </c>
      <c r="H11" s="5">
        <f>C11+E11</f>
        <v>733</v>
      </c>
      <c r="M11" s="7"/>
      <c r="N11" s="5" t="s">
        <v>65</v>
      </c>
      <c r="O11" s="5">
        <v>44</v>
      </c>
      <c r="P11" s="5">
        <f t="shared" si="1"/>
        <v>733</v>
      </c>
      <c r="Q11" s="10">
        <f t="shared" si="2"/>
        <v>0.20054719562243503</v>
      </c>
      <c r="R11" s="5">
        <v>106</v>
      </c>
      <c r="S11" s="10">
        <f t="shared" si="3"/>
        <v>0.29362880886426596</v>
      </c>
    </row>
    <row r="12" spans="1:19" ht="15">
      <c r="A12" s="5" t="s">
        <v>5</v>
      </c>
      <c r="D12" s="10"/>
      <c r="F12" s="10"/>
      <c r="H12" s="5">
        <f>SUM(H7:H11)</f>
        <v>1533</v>
      </c>
      <c r="I12" s="25">
        <f>H12</f>
        <v>1533</v>
      </c>
      <c r="J12" s="10">
        <f>I12/3655</f>
        <v>0.4194254445964432</v>
      </c>
      <c r="M12" s="7"/>
      <c r="P12" s="5">
        <f t="shared" si="1"/>
        <v>1533</v>
      </c>
      <c r="Q12" s="10">
        <f t="shared" si="2"/>
        <v>0.4194254445964432</v>
      </c>
      <c r="S12" s="10"/>
    </row>
    <row r="13" spans="1:19" ht="15">
      <c r="A13" s="5" t="s">
        <v>66</v>
      </c>
      <c r="B13" s="5">
        <v>69</v>
      </c>
      <c r="C13" s="5">
        <v>611</v>
      </c>
      <c r="D13" s="10">
        <v>0.18543247344461306</v>
      </c>
      <c r="E13" s="5">
        <v>32</v>
      </c>
      <c r="F13" s="10">
        <v>0.0886426592797784</v>
      </c>
      <c r="G13" s="5">
        <f aca="true" t="shared" si="4" ref="G13:G19">C13+E13</f>
        <v>643</v>
      </c>
      <c r="H13" s="5">
        <f aca="true" t="shared" si="5" ref="H13:H19">C13+E13</f>
        <v>643</v>
      </c>
      <c r="I13" s="25">
        <f>H13</f>
        <v>643</v>
      </c>
      <c r="J13" s="10">
        <f aca="true" t="shared" si="6" ref="J13:J21">I13/3655</f>
        <v>0.1759233926128591</v>
      </c>
      <c r="M13" s="7"/>
      <c r="N13" s="5" t="s">
        <v>66</v>
      </c>
      <c r="O13" s="5">
        <v>69</v>
      </c>
      <c r="P13" s="5">
        <f t="shared" si="1"/>
        <v>643</v>
      </c>
      <c r="Q13" s="10">
        <f t="shared" si="2"/>
        <v>0.1759233926128591</v>
      </c>
      <c r="R13" s="5">
        <v>32</v>
      </c>
      <c r="S13" s="10">
        <f t="shared" si="3"/>
        <v>0.0886426592797784</v>
      </c>
    </row>
    <row r="14" spans="1:19" ht="15">
      <c r="A14" s="5" t="s">
        <v>67</v>
      </c>
      <c r="B14" s="5">
        <v>79</v>
      </c>
      <c r="C14" s="5">
        <v>476</v>
      </c>
      <c r="D14" s="10">
        <v>0.14446130500758725</v>
      </c>
      <c r="E14" s="5">
        <v>0</v>
      </c>
      <c r="F14" s="10">
        <v>0</v>
      </c>
      <c r="G14" s="5">
        <f t="shared" si="4"/>
        <v>476</v>
      </c>
      <c r="H14" s="5">
        <f t="shared" si="5"/>
        <v>476</v>
      </c>
      <c r="I14" s="25">
        <f>H14</f>
        <v>476</v>
      </c>
      <c r="J14" s="10">
        <f t="shared" si="6"/>
        <v>0.13023255813953488</v>
      </c>
      <c r="M14" s="7"/>
      <c r="N14" s="5" t="s">
        <v>67</v>
      </c>
      <c r="O14" s="5">
        <v>79</v>
      </c>
      <c r="P14" s="5">
        <f t="shared" si="1"/>
        <v>476</v>
      </c>
      <c r="Q14" s="10">
        <f t="shared" si="2"/>
        <v>0.13023255813953488</v>
      </c>
      <c r="R14" s="5">
        <v>0</v>
      </c>
      <c r="S14" s="10">
        <f t="shared" si="3"/>
        <v>0</v>
      </c>
    </row>
    <row r="15" spans="1:19" ht="15">
      <c r="A15" s="5" t="s">
        <v>68</v>
      </c>
      <c r="B15" s="5">
        <v>89</v>
      </c>
      <c r="C15" s="5">
        <v>44</v>
      </c>
      <c r="D15" s="10">
        <v>0.013353566009104704</v>
      </c>
      <c r="E15" s="5">
        <v>0</v>
      </c>
      <c r="F15" s="10">
        <v>0</v>
      </c>
      <c r="G15" s="5">
        <f t="shared" si="4"/>
        <v>44</v>
      </c>
      <c r="H15" s="5">
        <f t="shared" si="5"/>
        <v>44</v>
      </c>
      <c r="I15" s="25">
        <f>H15</f>
        <v>44</v>
      </c>
      <c r="J15" s="10">
        <f t="shared" si="6"/>
        <v>0.012038303693570451</v>
      </c>
      <c r="M15" s="7"/>
      <c r="N15" s="5" t="s">
        <v>68</v>
      </c>
      <c r="O15" s="5">
        <v>89</v>
      </c>
      <c r="P15" s="5">
        <f t="shared" si="1"/>
        <v>44</v>
      </c>
      <c r="Q15" s="10">
        <f t="shared" si="2"/>
        <v>0.012038303693570451</v>
      </c>
      <c r="R15" s="5">
        <v>0</v>
      </c>
      <c r="S15" s="10">
        <f t="shared" si="3"/>
        <v>0</v>
      </c>
    </row>
    <row r="16" spans="1:19" ht="15">
      <c r="A16" s="5" t="s">
        <v>69</v>
      </c>
      <c r="B16" s="5">
        <v>96</v>
      </c>
      <c r="C16" s="5">
        <v>480</v>
      </c>
      <c r="D16" s="10">
        <v>0.1456752655538695</v>
      </c>
      <c r="E16" s="5">
        <v>4</v>
      </c>
      <c r="F16" s="10">
        <v>0.0110803324099723</v>
      </c>
      <c r="G16" s="5">
        <f t="shared" si="4"/>
        <v>484</v>
      </c>
      <c r="H16" s="5">
        <f t="shared" si="5"/>
        <v>484</v>
      </c>
      <c r="I16" s="5">
        <f>SUM(H16:H19)</f>
        <v>959</v>
      </c>
      <c r="J16" s="10">
        <f t="shared" si="6"/>
        <v>0.26238030095759235</v>
      </c>
      <c r="M16" s="7"/>
      <c r="N16" s="5" t="s">
        <v>69</v>
      </c>
      <c r="O16" s="5">
        <v>96</v>
      </c>
      <c r="P16" s="5">
        <f t="shared" si="1"/>
        <v>484</v>
      </c>
      <c r="Q16" s="10">
        <f t="shared" si="2"/>
        <v>0.13242134062927496</v>
      </c>
      <c r="R16" s="5">
        <v>4</v>
      </c>
      <c r="S16" s="10">
        <f t="shared" si="3"/>
        <v>0.0110803324099723</v>
      </c>
    </row>
    <row r="17" spans="1:19" ht="15">
      <c r="A17" s="5" t="s">
        <v>45</v>
      </c>
      <c r="B17" s="5">
        <v>97</v>
      </c>
      <c r="C17" s="5">
        <v>1</v>
      </c>
      <c r="D17" s="10">
        <v>0.00030349013657056146</v>
      </c>
      <c r="E17" s="5">
        <v>187</v>
      </c>
      <c r="F17" s="10">
        <v>0.518005540166205</v>
      </c>
      <c r="G17" s="5">
        <f t="shared" si="4"/>
        <v>188</v>
      </c>
      <c r="H17" s="5">
        <f t="shared" si="5"/>
        <v>188</v>
      </c>
      <c r="J17" s="10"/>
      <c r="M17" s="7"/>
      <c r="N17" s="5" t="s">
        <v>70</v>
      </c>
      <c r="O17" s="5">
        <v>97</v>
      </c>
      <c r="P17" s="5">
        <f t="shared" si="1"/>
        <v>188</v>
      </c>
      <c r="Q17" s="10">
        <f t="shared" si="2"/>
        <v>0.05143638850889193</v>
      </c>
      <c r="R17" s="5">
        <v>187</v>
      </c>
      <c r="S17" s="10">
        <f t="shared" si="3"/>
        <v>0.518005540166205</v>
      </c>
    </row>
    <row r="18" spans="1:19" ht="15">
      <c r="A18" s="5" t="s">
        <v>46</v>
      </c>
      <c r="B18" s="5">
        <v>98</v>
      </c>
      <c r="C18" s="5">
        <v>0</v>
      </c>
      <c r="D18" s="10">
        <v>0</v>
      </c>
      <c r="E18" s="5">
        <v>0</v>
      </c>
      <c r="F18" s="10">
        <v>0</v>
      </c>
      <c r="G18" s="5">
        <f t="shared" si="4"/>
        <v>0</v>
      </c>
      <c r="H18" s="5">
        <f t="shared" si="5"/>
        <v>0</v>
      </c>
      <c r="J18" s="10"/>
      <c r="M18" s="7"/>
      <c r="N18" s="5" t="s">
        <v>70</v>
      </c>
      <c r="O18" s="5">
        <v>98</v>
      </c>
      <c r="P18" s="5">
        <f t="shared" si="1"/>
        <v>0</v>
      </c>
      <c r="Q18" s="10">
        <f t="shared" si="2"/>
        <v>0</v>
      </c>
      <c r="R18" s="5">
        <v>0</v>
      </c>
      <c r="S18" s="10">
        <f t="shared" si="3"/>
        <v>0</v>
      </c>
    </row>
    <row r="19" spans="1:19" ht="15">
      <c r="A19" s="5" t="s">
        <v>47</v>
      </c>
      <c r="B19" s="5">
        <v>99</v>
      </c>
      <c r="C19" s="5">
        <v>287</v>
      </c>
      <c r="D19" s="10">
        <v>0.08710166919575114</v>
      </c>
      <c r="E19" s="5">
        <v>0</v>
      </c>
      <c r="F19" s="10">
        <v>0</v>
      </c>
      <c r="G19" s="5">
        <f t="shared" si="4"/>
        <v>287</v>
      </c>
      <c r="H19" s="5">
        <f t="shared" si="5"/>
        <v>287</v>
      </c>
      <c r="J19" s="10"/>
      <c r="M19" s="7"/>
      <c r="N19" s="5" t="s">
        <v>70</v>
      </c>
      <c r="O19" s="5">
        <v>99</v>
      </c>
      <c r="P19" s="5">
        <f t="shared" si="1"/>
        <v>287</v>
      </c>
      <c r="Q19" s="10">
        <f t="shared" si="2"/>
        <v>0.07852257181942544</v>
      </c>
      <c r="R19" s="5">
        <v>0</v>
      </c>
      <c r="S19" s="10">
        <f t="shared" si="3"/>
        <v>0</v>
      </c>
    </row>
    <row r="20" spans="4:19" ht="15">
      <c r="D20" s="10"/>
      <c r="F20" s="10"/>
      <c r="J20" s="10"/>
      <c r="M20" s="7"/>
      <c r="N20" s="5" t="s">
        <v>87</v>
      </c>
      <c r="P20" s="5">
        <v>3655</v>
      </c>
      <c r="Q20" s="10">
        <f t="shared" si="2"/>
        <v>1</v>
      </c>
      <c r="R20" s="5">
        <f>SUM(R7:R19)</f>
        <v>361</v>
      </c>
      <c r="S20" s="10">
        <f t="shared" si="3"/>
        <v>1</v>
      </c>
    </row>
    <row r="21" spans="3:13" ht="15">
      <c r="C21" s="5">
        <v>3295</v>
      </c>
      <c r="D21" s="10">
        <v>1</v>
      </c>
      <c r="E21" s="5">
        <v>361</v>
      </c>
      <c r="F21" s="10">
        <v>1</v>
      </c>
      <c r="G21" s="5">
        <v>3656</v>
      </c>
      <c r="H21" s="5">
        <v>3655</v>
      </c>
      <c r="I21" s="5">
        <v>3655</v>
      </c>
      <c r="J21" s="10">
        <f t="shared" si="6"/>
        <v>1</v>
      </c>
      <c r="K21" s="10">
        <f>E21/H21</f>
        <v>0.0987688098495212</v>
      </c>
      <c r="L21" s="10">
        <f>(C17+C18+C19+E17+E18+E19)/H21</f>
        <v>0.12995896032831739</v>
      </c>
      <c r="M21" s="7"/>
    </row>
    <row r="22" spans="4:13" ht="15">
      <c r="D22" s="10"/>
      <c r="F22" s="10"/>
      <c r="J22" s="10"/>
      <c r="K22" s="10"/>
      <c r="L22" s="10"/>
      <c r="M22" s="7"/>
    </row>
    <row r="23" spans="1:19" ht="15">
      <c r="A23" s="11" t="s">
        <v>27</v>
      </c>
      <c r="B23" s="11"/>
      <c r="C23" s="11"/>
      <c r="D23" s="12"/>
      <c r="E23" s="12"/>
      <c r="F23" s="12"/>
      <c r="G23" s="12"/>
      <c r="H23" s="12"/>
      <c r="I23" s="12"/>
      <c r="J23" s="13"/>
      <c r="K23" s="13"/>
      <c r="L23" s="13"/>
      <c r="M23" s="12"/>
      <c r="N23" s="12"/>
      <c r="O23" s="12"/>
      <c r="P23" s="11" t="s">
        <v>28</v>
      </c>
      <c r="Q23" s="12"/>
      <c r="R23" s="12"/>
      <c r="S23" s="12"/>
    </row>
    <row r="24" spans="1:15" ht="15">
      <c r="A24" s="14"/>
      <c r="B24" s="8" t="s">
        <v>48</v>
      </c>
      <c r="C24" s="14"/>
      <c r="J24" s="10"/>
      <c r="K24" s="10"/>
      <c r="L24" s="10"/>
      <c r="M24" s="12"/>
      <c r="O24" s="8" t="s">
        <v>48</v>
      </c>
    </row>
    <row r="25" spans="2:18" ht="15">
      <c r="B25" s="8" t="s">
        <v>40</v>
      </c>
      <c r="C25" s="2" t="s">
        <v>71</v>
      </c>
      <c r="D25" s="2"/>
      <c r="E25" s="2" t="s">
        <v>72</v>
      </c>
      <c r="F25" s="2"/>
      <c r="J25" s="10"/>
      <c r="K25" s="10"/>
      <c r="L25" s="10"/>
      <c r="M25" s="12"/>
      <c r="O25" s="8" t="s">
        <v>49</v>
      </c>
      <c r="Q25" s="14"/>
      <c r="R25" s="14"/>
    </row>
    <row r="26" spans="1:19" ht="15">
      <c r="A26" s="5" t="s">
        <v>60</v>
      </c>
      <c r="B26" s="5">
        <v>0</v>
      </c>
      <c r="C26" s="5">
        <v>167</v>
      </c>
      <c r="D26" s="10">
        <v>0.02547673531655225</v>
      </c>
      <c r="E26" s="5">
        <v>0</v>
      </c>
      <c r="F26" s="10">
        <v>0</v>
      </c>
      <c r="G26" s="5">
        <f aca="true" t="shared" si="7" ref="G26:G31">C26+E26</f>
        <v>167</v>
      </c>
      <c r="J26" s="10"/>
      <c r="K26" s="10"/>
      <c r="L26" s="10"/>
      <c r="M26" s="12"/>
      <c r="N26" s="5" t="s">
        <v>61</v>
      </c>
      <c r="O26" s="5">
        <v>9</v>
      </c>
      <c r="P26" s="5">
        <v>131</v>
      </c>
      <c r="Q26" s="10">
        <f aca="true" t="shared" si="8" ref="Q26:Q31">P26/P$39</f>
        <v>0.020523264922450258</v>
      </c>
      <c r="R26" s="5">
        <v>0</v>
      </c>
      <c r="S26" s="10">
        <f aca="true" t="shared" si="9" ref="S26:S31">R26/R$39</f>
        <v>0</v>
      </c>
    </row>
    <row r="27" spans="1:19" ht="15">
      <c r="A27" s="5" t="s">
        <v>61</v>
      </c>
      <c r="B27" s="5">
        <v>9</v>
      </c>
      <c r="C27" s="5">
        <v>131</v>
      </c>
      <c r="D27" s="10">
        <v>0.01998474446987033</v>
      </c>
      <c r="E27" s="5">
        <v>0</v>
      </c>
      <c r="F27" s="10">
        <v>0</v>
      </c>
      <c r="G27" s="5">
        <f t="shared" si="7"/>
        <v>131</v>
      </c>
      <c r="H27" s="5">
        <v>131</v>
      </c>
      <c r="J27" s="10"/>
      <c r="K27" s="10"/>
      <c r="L27" s="10"/>
      <c r="M27" s="12"/>
      <c r="N27" s="5" t="s">
        <v>62</v>
      </c>
      <c r="O27" s="5">
        <v>10</v>
      </c>
      <c r="P27" s="5">
        <v>0</v>
      </c>
      <c r="Q27" s="10">
        <f t="shared" si="8"/>
        <v>0</v>
      </c>
      <c r="R27" s="5">
        <v>0</v>
      </c>
      <c r="S27" s="10">
        <f t="shared" si="9"/>
        <v>0</v>
      </c>
    </row>
    <row r="28" spans="1:19" ht="15">
      <c r="A28" s="5" t="s">
        <v>62</v>
      </c>
      <c r="B28" s="5">
        <v>10</v>
      </c>
      <c r="C28" s="5">
        <v>0</v>
      </c>
      <c r="D28" s="10">
        <v>0</v>
      </c>
      <c r="E28" s="5">
        <v>0</v>
      </c>
      <c r="F28" s="10">
        <v>0</v>
      </c>
      <c r="G28" s="5">
        <f t="shared" si="7"/>
        <v>0</v>
      </c>
      <c r="H28" s="5">
        <v>0</v>
      </c>
      <c r="J28" s="10"/>
      <c r="K28" s="10"/>
      <c r="L28" s="10"/>
      <c r="M28" s="12"/>
      <c r="N28" s="5" t="s">
        <v>63</v>
      </c>
      <c r="O28" s="5">
        <v>19</v>
      </c>
      <c r="P28" s="5">
        <v>304</v>
      </c>
      <c r="Q28" s="10">
        <f t="shared" si="8"/>
        <v>0.047626507911640296</v>
      </c>
      <c r="R28" s="5">
        <v>79</v>
      </c>
      <c r="S28" s="10">
        <f t="shared" si="9"/>
        <v>0.21293800539083557</v>
      </c>
    </row>
    <row r="29" spans="1:19" ht="15">
      <c r="A29" s="5" t="s">
        <v>63</v>
      </c>
      <c r="B29" s="5">
        <v>19</v>
      </c>
      <c r="C29" s="5">
        <v>304</v>
      </c>
      <c r="D29" s="10">
        <v>0.0463768115942029</v>
      </c>
      <c r="E29" s="5">
        <v>79</v>
      </c>
      <c r="F29" s="10">
        <v>0.21293800539083557</v>
      </c>
      <c r="G29" s="5">
        <f t="shared" si="7"/>
        <v>383</v>
      </c>
      <c r="H29" s="5">
        <v>383</v>
      </c>
      <c r="J29" s="10"/>
      <c r="K29" s="10"/>
      <c r="L29" s="10"/>
      <c r="M29" s="12"/>
      <c r="N29" s="5" t="s">
        <v>64</v>
      </c>
      <c r="O29" s="5">
        <v>29</v>
      </c>
      <c r="P29" s="5">
        <v>1173</v>
      </c>
      <c r="Q29" s="10">
        <f t="shared" si="8"/>
        <v>0.18376938743537521</v>
      </c>
      <c r="R29" s="5">
        <v>3</v>
      </c>
      <c r="S29" s="10">
        <f t="shared" si="9"/>
        <v>0.008086253369272238</v>
      </c>
    </row>
    <row r="30" spans="1:19" ht="15">
      <c r="A30" s="5" t="s">
        <v>64</v>
      </c>
      <c r="B30" s="5">
        <v>29</v>
      </c>
      <c r="C30" s="5">
        <v>1173</v>
      </c>
      <c r="D30" s="10">
        <v>0.17894736842105263</v>
      </c>
      <c r="E30" s="5">
        <v>3</v>
      </c>
      <c r="F30" s="10">
        <v>0.008086253369272238</v>
      </c>
      <c r="G30" s="5">
        <f t="shared" si="7"/>
        <v>1176</v>
      </c>
      <c r="H30" s="5">
        <v>1176</v>
      </c>
      <c r="J30" s="10"/>
      <c r="K30" s="10"/>
      <c r="L30" s="10"/>
      <c r="M30" s="12"/>
      <c r="N30" s="5" t="s">
        <v>65</v>
      </c>
      <c r="O30" s="5">
        <v>44</v>
      </c>
      <c r="P30" s="5">
        <v>1688</v>
      </c>
      <c r="Q30" s="10">
        <f t="shared" si="8"/>
        <v>0.2644524518251606</v>
      </c>
      <c r="R30" s="5">
        <v>148</v>
      </c>
      <c r="S30" s="10">
        <f t="shared" si="9"/>
        <v>0.39892183288409705</v>
      </c>
    </row>
    <row r="31" spans="1:19" ht="15">
      <c r="A31" s="5" t="s">
        <v>65</v>
      </c>
      <c r="B31" s="5">
        <v>44</v>
      </c>
      <c r="C31" s="5">
        <v>1688</v>
      </c>
      <c r="D31" s="10">
        <v>0.2575133485888635</v>
      </c>
      <c r="E31" s="5">
        <v>148</v>
      </c>
      <c r="F31" s="10">
        <v>0.39892183288409705</v>
      </c>
      <c r="G31" s="5">
        <f t="shared" si="7"/>
        <v>1836</v>
      </c>
      <c r="H31" s="5">
        <v>1836</v>
      </c>
      <c r="J31" s="10"/>
      <c r="K31" s="10"/>
      <c r="L31" s="10"/>
      <c r="M31" s="12"/>
      <c r="N31" s="5" t="s">
        <v>66</v>
      </c>
      <c r="O31" s="5">
        <v>69</v>
      </c>
      <c r="P31" s="5">
        <v>1442</v>
      </c>
      <c r="Q31" s="10">
        <f t="shared" si="8"/>
        <v>0.22591258029139902</v>
      </c>
      <c r="R31" s="5">
        <v>107</v>
      </c>
      <c r="S31" s="10">
        <f t="shared" si="9"/>
        <v>0.2884097035040431</v>
      </c>
    </row>
    <row r="32" spans="1:19" ht="15">
      <c r="A32" s="5" t="s">
        <v>5</v>
      </c>
      <c r="D32" s="10"/>
      <c r="F32" s="10"/>
      <c r="H32" s="5">
        <f>SUM(H27:H31)</f>
        <v>3526</v>
      </c>
      <c r="I32" s="25">
        <f>H32</f>
        <v>3526</v>
      </c>
      <c r="J32" s="10">
        <f>I32/6754</f>
        <v>0.5220610008883625</v>
      </c>
      <c r="K32" s="10"/>
      <c r="L32" s="10"/>
      <c r="M32" s="12"/>
      <c r="Q32" s="10"/>
      <c r="S32" s="10"/>
    </row>
    <row r="33" spans="1:19" ht="15">
      <c r="A33" s="5" t="s">
        <v>66</v>
      </c>
      <c r="B33" s="5">
        <v>69</v>
      </c>
      <c r="C33" s="5">
        <v>1442</v>
      </c>
      <c r="D33" s="10">
        <v>0.21998474446987032</v>
      </c>
      <c r="E33" s="5">
        <v>107</v>
      </c>
      <c r="F33" s="10">
        <v>0.2884097035040431</v>
      </c>
      <c r="G33" s="5">
        <f aca="true" t="shared" si="10" ref="G33:G40">C33+E33</f>
        <v>1549</v>
      </c>
      <c r="H33" s="5">
        <v>1549</v>
      </c>
      <c r="I33" s="25">
        <f>H33</f>
        <v>1549</v>
      </c>
      <c r="J33" s="10">
        <f aca="true" t="shared" si="11" ref="J33:J42">I33/6754</f>
        <v>0.22934557299378147</v>
      </c>
      <c r="K33" s="10"/>
      <c r="L33" s="10"/>
      <c r="M33" s="12"/>
      <c r="N33" s="5" t="s">
        <v>67</v>
      </c>
      <c r="O33" s="5">
        <v>79</v>
      </c>
      <c r="P33" s="5">
        <v>1174</v>
      </c>
      <c r="Q33" s="10">
        <f aca="true" t="shared" si="12" ref="Q33:Q39">P33/P$39</f>
        <v>0.1839260535798214</v>
      </c>
      <c r="R33" s="5">
        <v>0</v>
      </c>
      <c r="S33" s="10">
        <f aca="true" t="shared" si="13" ref="S33:S39">R33/R$39</f>
        <v>0</v>
      </c>
    </row>
    <row r="34" spans="1:19" ht="15">
      <c r="A34" s="5" t="s">
        <v>67</v>
      </c>
      <c r="B34" s="5">
        <v>79</v>
      </c>
      <c r="C34" s="5">
        <v>1174</v>
      </c>
      <c r="D34" s="10">
        <v>0.17909992372234934</v>
      </c>
      <c r="E34" s="5">
        <v>0</v>
      </c>
      <c r="F34" s="10">
        <v>0</v>
      </c>
      <c r="G34" s="5">
        <f t="shared" si="10"/>
        <v>1174</v>
      </c>
      <c r="H34" s="5">
        <v>1174</v>
      </c>
      <c r="I34" s="25">
        <f>H34</f>
        <v>1174</v>
      </c>
      <c r="J34" s="10">
        <f t="shared" si="11"/>
        <v>0.17382291975125852</v>
      </c>
      <c r="K34" s="10"/>
      <c r="L34" s="10"/>
      <c r="M34" s="12"/>
      <c r="N34" s="5" t="s">
        <v>68</v>
      </c>
      <c r="O34" s="5">
        <v>89</v>
      </c>
      <c r="P34" s="5">
        <v>52</v>
      </c>
      <c r="Q34" s="10">
        <f t="shared" si="12"/>
        <v>0.008146639511201629</v>
      </c>
      <c r="R34" s="5">
        <v>0</v>
      </c>
      <c r="S34" s="10">
        <f t="shared" si="13"/>
        <v>0</v>
      </c>
    </row>
    <row r="35" spans="1:19" ht="15">
      <c r="A35" s="5" t="s">
        <v>68</v>
      </c>
      <c r="B35" s="5">
        <v>89</v>
      </c>
      <c r="C35" s="5">
        <v>52</v>
      </c>
      <c r="D35" s="10">
        <v>0.007932875667429444</v>
      </c>
      <c r="E35" s="5">
        <v>0</v>
      </c>
      <c r="F35" s="10">
        <v>0</v>
      </c>
      <c r="G35" s="5">
        <f t="shared" si="10"/>
        <v>52</v>
      </c>
      <c r="H35" s="5">
        <v>52</v>
      </c>
      <c r="I35" s="25">
        <f>H35</f>
        <v>52</v>
      </c>
      <c r="J35" s="10">
        <f t="shared" si="11"/>
        <v>0.007699141249629849</v>
      </c>
      <c r="K35" s="10"/>
      <c r="L35" s="10"/>
      <c r="M35" s="12"/>
      <c r="N35" s="5" t="s">
        <v>69</v>
      </c>
      <c r="O35" s="5">
        <v>96</v>
      </c>
      <c r="P35" s="5">
        <v>419</v>
      </c>
      <c r="Q35" s="10">
        <f t="shared" si="12"/>
        <v>0.06564311452295159</v>
      </c>
      <c r="R35" s="5">
        <v>34</v>
      </c>
      <c r="S35" s="10">
        <f t="shared" si="13"/>
        <v>0.09164420485175202</v>
      </c>
    </row>
    <row r="36" spans="1:19" ht="15">
      <c r="A36" s="5" t="s">
        <v>69</v>
      </c>
      <c r="B36" s="5">
        <v>96</v>
      </c>
      <c r="C36" s="5">
        <v>419</v>
      </c>
      <c r="D36" s="10">
        <v>0.0639206712433257</v>
      </c>
      <c r="E36" s="5">
        <v>34</v>
      </c>
      <c r="F36" s="10">
        <v>0.09164420485175202</v>
      </c>
      <c r="G36" s="5">
        <f t="shared" si="10"/>
        <v>453</v>
      </c>
      <c r="H36" s="5">
        <v>453</v>
      </c>
      <c r="I36" s="5">
        <f>SUM(H36:H39)</f>
        <v>453</v>
      </c>
      <c r="J36" s="10">
        <f t="shared" si="11"/>
        <v>0.06707136511696772</v>
      </c>
      <c r="K36" s="10"/>
      <c r="L36" s="10"/>
      <c r="M36" s="12"/>
      <c r="N36" s="5" t="s">
        <v>70</v>
      </c>
      <c r="O36" s="5">
        <v>97</v>
      </c>
      <c r="P36" s="5">
        <v>0</v>
      </c>
      <c r="Q36" s="10">
        <f t="shared" si="12"/>
        <v>0</v>
      </c>
      <c r="R36" s="5">
        <v>0</v>
      </c>
      <c r="S36" s="10">
        <f t="shared" si="13"/>
        <v>0</v>
      </c>
    </row>
    <row r="37" spans="1:19" ht="15">
      <c r="A37" s="5" t="s">
        <v>46</v>
      </c>
      <c r="B37" s="5">
        <v>97</v>
      </c>
      <c r="C37" s="5">
        <v>0</v>
      </c>
      <c r="D37" s="10">
        <v>0</v>
      </c>
      <c r="E37" s="5">
        <v>0</v>
      </c>
      <c r="F37" s="10">
        <v>0</v>
      </c>
      <c r="G37" s="5">
        <f t="shared" si="10"/>
        <v>0</v>
      </c>
      <c r="H37" s="5">
        <v>0</v>
      </c>
      <c r="J37" s="10"/>
      <c r="K37" s="10"/>
      <c r="L37" s="10"/>
      <c r="M37" s="12"/>
      <c r="N37" s="5" t="s">
        <v>70</v>
      </c>
      <c r="O37" s="5">
        <v>98</v>
      </c>
      <c r="P37" s="5">
        <v>0</v>
      </c>
      <c r="Q37" s="10">
        <f t="shared" si="12"/>
        <v>0</v>
      </c>
      <c r="R37" s="5">
        <v>0</v>
      </c>
      <c r="S37" s="10">
        <f t="shared" si="13"/>
        <v>0</v>
      </c>
    </row>
    <row r="38" spans="1:19" ht="15">
      <c r="A38" s="5" t="s">
        <v>46</v>
      </c>
      <c r="B38" s="5">
        <v>98</v>
      </c>
      <c r="C38" s="5">
        <v>0</v>
      </c>
      <c r="D38" s="10">
        <v>0</v>
      </c>
      <c r="E38" s="5">
        <v>0</v>
      </c>
      <c r="F38" s="10">
        <v>0</v>
      </c>
      <c r="G38" s="5">
        <f t="shared" si="10"/>
        <v>0</v>
      </c>
      <c r="H38" s="5">
        <v>0</v>
      </c>
      <c r="J38" s="10"/>
      <c r="K38" s="10"/>
      <c r="L38" s="10"/>
      <c r="M38" s="12"/>
      <c r="N38" s="5" t="s">
        <v>70</v>
      </c>
      <c r="O38" s="5">
        <v>99</v>
      </c>
      <c r="P38" s="5">
        <v>0</v>
      </c>
      <c r="Q38" s="10">
        <f t="shared" si="12"/>
        <v>0</v>
      </c>
      <c r="R38" s="5">
        <v>0</v>
      </c>
      <c r="S38" s="10">
        <f t="shared" si="13"/>
        <v>0</v>
      </c>
    </row>
    <row r="39" spans="1:19" ht="15">
      <c r="A39" s="5" t="s">
        <v>47</v>
      </c>
      <c r="B39" s="5">
        <v>99</v>
      </c>
      <c r="C39" s="5">
        <v>0</v>
      </c>
      <c r="D39" s="10">
        <v>0</v>
      </c>
      <c r="E39" s="5">
        <v>0</v>
      </c>
      <c r="F39" s="10">
        <v>0</v>
      </c>
      <c r="G39" s="5">
        <f t="shared" si="10"/>
        <v>0</v>
      </c>
      <c r="H39" s="5">
        <v>0</v>
      </c>
      <c r="J39" s="10"/>
      <c r="K39" s="10"/>
      <c r="L39" s="10"/>
      <c r="M39" s="12"/>
      <c r="P39" s="5">
        <f>SUM(P26:P38)</f>
        <v>6383</v>
      </c>
      <c r="Q39" s="10">
        <f t="shared" si="12"/>
        <v>1</v>
      </c>
      <c r="R39" s="5">
        <f>SUM(R26:R38)</f>
        <v>371</v>
      </c>
      <c r="S39" s="10">
        <f t="shared" si="13"/>
        <v>1</v>
      </c>
    </row>
    <row r="40" spans="1:13" ht="15">
      <c r="A40" s="5" t="s">
        <v>81</v>
      </c>
      <c r="B40" s="5">
        <v>100</v>
      </c>
      <c r="C40" s="5">
        <v>5</v>
      </c>
      <c r="D40" s="10">
        <v>0.0007627765064836003</v>
      </c>
      <c r="E40" s="5">
        <v>0</v>
      </c>
      <c r="F40" s="10">
        <v>0</v>
      </c>
      <c r="G40" s="5">
        <f t="shared" si="10"/>
        <v>5</v>
      </c>
      <c r="J40" s="10"/>
      <c r="K40" s="10"/>
      <c r="L40" s="10"/>
      <c r="M40" s="12"/>
    </row>
    <row r="41" spans="4:13" ht="15">
      <c r="D41" s="10"/>
      <c r="J41" s="10"/>
      <c r="K41" s="10"/>
      <c r="L41" s="10"/>
      <c r="M41" s="12"/>
    </row>
    <row r="42" spans="3:13" ht="15">
      <c r="C42" s="5">
        <v>6555</v>
      </c>
      <c r="D42" s="10">
        <v>1</v>
      </c>
      <c r="E42" s="5">
        <v>371</v>
      </c>
      <c r="F42" s="10">
        <v>1</v>
      </c>
      <c r="G42" s="5">
        <v>6926</v>
      </c>
      <c r="H42" s="5">
        <v>6754</v>
      </c>
      <c r="I42" s="5">
        <f>SUM(I32:I36)</f>
        <v>6754</v>
      </c>
      <c r="J42" s="10">
        <f t="shared" si="11"/>
        <v>1</v>
      </c>
      <c r="K42" s="10">
        <f>E42/H42</f>
        <v>0.05493041160793604</v>
      </c>
      <c r="L42" s="10">
        <f>(C37+C38+C39+E37+E38+E39)/H42</f>
        <v>0</v>
      </c>
      <c r="M42" s="12"/>
    </row>
    <row r="43" spans="4:13" ht="15">
      <c r="D43" s="10"/>
      <c r="F43" s="10"/>
      <c r="J43" s="10"/>
      <c r="K43" s="10"/>
      <c r="L43" s="10"/>
      <c r="M43" s="12"/>
    </row>
    <row r="44" spans="1:19" ht="15">
      <c r="A44" s="15" t="s">
        <v>80</v>
      </c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6"/>
      <c r="N44" s="16"/>
      <c r="O44" s="16"/>
      <c r="P44" s="18" t="s">
        <v>88</v>
      </c>
      <c r="Q44" s="16"/>
      <c r="R44" s="16"/>
      <c r="S44" s="16"/>
    </row>
    <row r="45" spans="2:15" ht="15">
      <c r="B45" s="8" t="s">
        <v>50</v>
      </c>
      <c r="G45" s="2" t="s">
        <v>82</v>
      </c>
      <c r="H45" s="2" t="s">
        <v>82</v>
      </c>
      <c r="M45" s="16"/>
      <c r="O45" s="8" t="s">
        <v>48</v>
      </c>
    </row>
    <row r="46" spans="2:19" ht="15">
      <c r="B46" s="8" t="s">
        <v>40</v>
      </c>
      <c r="C46" s="2" t="s">
        <v>71</v>
      </c>
      <c r="D46" s="8" t="s">
        <v>43</v>
      </c>
      <c r="E46" s="2" t="s">
        <v>72</v>
      </c>
      <c r="F46" s="8" t="s">
        <v>44</v>
      </c>
      <c r="G46" s="5" t="s">
        <v>83</v>
      </c>
      <c r="H46" s="5" t="s">
        <v>84</v>
      </c>
      <c r="J46" s="10"/>
      <c r="K46" s="10"/>
      <c r="L46" s="10"/>
      <c r="M46" s="16"/>
      <c r="O46" s="8" t="s">
        <v>49</v>
      </c>
      <c r="P46" s="2" t="s">
        <v>71</v>
      </c>
      <c r="Q46" s="8" t="s">
        <v>43</v>
      </c>
      <c r="R46" s="2" t="s">
        <v>72</v>
      </c>
      <c r="S46" s="8" t="s">
        <v>44</v>
      </c>
    </row>
    <row r="47" spans="1:19" ht="15">
      <c r="A47" s="5" t="s">
        <v>60</v>
      </c>
      <c r="B47" s="5">
        <v>0</v>
      </c>
      <c r="C47" s="5">
        <v>286</v>
      </c>
      <c r="D47" s="10">
        <v>0.05075421472937001</v>
      </c>
      <c r="E47" s="5">
        <v>0</v>
      </c>
      <c r="F47" s="10">
        <v>0</v>
      </c>
      <c r="G47" s="5">
        <f aca="true" t="shared" si="14" ref="G47:G52">C47+E47</f>
        <v>286</v>
      </c>
      <c r="J47" s="10"/>
      <c r="K47" s="10"/>
      <c r="L47" s="10"/>
      <c r="M47" s="16"/>
      <c r="N47" s="5" t="s">
        <v>61</v>
      </c>
      <c r="O47" s="5">
        <v>9</v>
      </c>
      <c r="P47" s="5">
        <v>180</v>
      </c>
      <c r="Q47" s="10">
        <f aca="true" t="shared" si="15" ref="Q47:Q53">P47/P$60</f>
        <v>0.03365114974761638</v>
      </c>
      <c r="R47" s="5">
        <v>0</v>
      </c>
      <c r="S47" s="10">
        <f aca="true" t="shared" si="16" ref="S47:S53">R47/R$60</f>
        <v>0</v>
      </c>
    </row>
    <row r="48" spans="1:19" ht="15">
      <c r="A48" s="5" t="s">
        <v>61</v>
      </c>
      <c r="B48" s="5">
        <v>9</v>
      </c>
      <c r="C48" s="5">
        <v>180</v>
      </c>
      <c r="D48" s="10">
        <v>0.03194321206743567</v>
      </c>
      <c r="E48" s="5">
        <v>0</v>
      </c>
      <c r="F48" s="10">
        <v>0</v>
      </c>
      <c r="G48" s="5">
        <f t="shared" si="14"/>
        <v>180</v>
      </c>
      <c r="H48" s="5">
        <v>180</v>
      </c>
      <c r="J48" s="10"/>
      <c r="K48" s="10"/>
      <c r="L48" s="10"/>
      <c r="M48" s="16"/>
      <c r="N48" s="5" t="s">
        <v>62</v>
      </c>
      <c r="O48" s="5">
        <v>10</v>
      </c>
      <c r="P48" s="5">
        <v>163</v>
      </c>
      <c r="Q48" s="10">
        <f t="shared" si="15"/>
        <v>0.03047298560478594</v>
      </c>
      <c r="R48" s="5">
        <v>97</v>
      </c>
      <c r="S48" s="10">
        <f t="shared" si="16"/>
        <v>0.14202049780380674</v>
      </c>
    </row>
    <row r="49" spans="1:19" ht="15">
      <c r="A49" s="5" t="s">
        <v>62</v>
      </c>
      <c r="B49" s="5">
        <v>10</v>
      </c>
      <c r="C49" s="5">
        <v>163</v>
      </c>
      <c r="D49" s="10">
        <v>0.028926353149955633</v>
      </c>
      <c r="E49" s="5">
        <v>97</v>
      </c>
      <c r="F49" s="10">
        <v>0.14202049780380674</v>
      </c>
      <c r="G49" s="5">
        <f t="shared" si="14"/>
        <v>260</v>
      </c>
      <c r="H49" s="5">
        <v>260</v>
      </c>
      <c r="J49" s="10"/>
      <c r="K49" s="10"/>
      <c r="L49" s="10"/>
      <c r="M49" s="16"/>
      <c r="N49" s="5" t="s">
        <v>63</v>
      </c>
      <c r="O49" s="5">
        <v>19</v>
      </c>
      <c r="P49" s="5">
        <v>347</v>
      </c>
      <c r="Q49" s="10">
        <f t="shared" si="15"/>
        <v>0.06487193868012713</v>
      </c>
      <c r="R49" s="5">
        <v>27</v>
      </c>
      <c r="S49" s="10">
        <f t="shared" si="16"/>
        <v>0.03953147877013177</v>
      </c>
    </row>
    <row r="50" spans="1:19" ht="15">
      <c r="A50" s="5" t="s">
        <v>63</v>
      </c>
      <c r="B50" s="5">
        <v>19</v>
      </c>
      <c r="C50" s="5">
        <v>347</v>
      </c>
      <c r="D50" s="10">
        <v>0.06157941437444543</v>
      </c>
      <c r="E50" s="5">
        <v>27</v>
      </c>
      <c r="F50" s="10">
        <v>0.03953147877013177</v>
      </c>
      <c r="G50" s="5">
        <f t="shared" si="14"/>
        <v>374</v>
      </c>
      <c r="H50" s="5">
        <v>374</v>
      </c>
      <c r="J50" s="10"/>
      <c r="K50" s="10"/>
      <c r="L50" s="10"/>
      <c r="M50" s="16"/>
      <c r="N50" s="5" t="s">
        <v>64</v>
      </c>
      <c r="O50" s="5">
        <v>29</v>
      </c>
      <c r="P50" s="5">
        <v>980</v>
      </c>
      <c r="Q50" s="10">
        <f t="shared" si="15"/>
        <v>0.18321181529257805</v>
      </c>
      <c r="R50" s="5">
        <v>1</v>
      </c>
      <c r="S50" s="10">
        <f t="shared" si="16"/>
        <v>0.0014641288433382138</v>
      </c>
    </row>
    <row r="51" spans="1:19" ht="15">
      <c r="A51" s="5" t="s">
        <v>64</v>
      </c>
      <c r="B51" s="5">
        <v>29</v>
      </c>
      <c r="C51" s="5">
        <v>980</v>
      </c>
      <c r="D51" s="10">
        <v>0.17391304347826086</v>
      </c>
      <c r="E51" s="5">
        <v>1</v>
      </c>
      <c r="F51" s="10">
        <v>0.0014641288433382138</v>
      </c>
      <c r="G51" s="5">
        <f t="shared" si="14"/>
        <v>981</v>
      </c>
      <c r="H51" s="5">
        <v>981</v>
      </c>
      <c r="J51" s="10"/>
      <c r="K51" s="10"/>
      <c r="L51" s="10"/>
      <c r="M51" s="16"/>
      <c r="N51" s="5" t="s">
        <v>65</v>
      </c>
      <c r="O51" s="5">
        <v>44</v>
      </c>
      <c r="P51" s="5">
        <v>1244</v>
      </c>
      <c r="Q51" s="10">
        <f t="shared" si="15"/>
        <v>0.2325668349224154</v>
      </c>
      <c r="R51" s="5">
        <v>274</v>
      </c>
      <c r="S51" s="10">
        <f t="shared" si="16"/>
        <v>0.4011713030746706</v>
      </c>
    </row>
    <row r="52" spans="1:19" ht="15">
      <c r="A52" s="5" t="s">
        <v>65</v>
      </c>
      <c r="B52" s="5">
        <v>44</v>
      </c>
      <c r="C52" s="5">
        <v>1244</v>
      </c>
      <c r="D52" s="10">
        <v>0.2207630878438332</v>
      </c>
      <c r="E52" s="5">
        <v>274</v>
      </c>
      <c r="F52" s="10">
        <v>0.4011713030746706</v>
      </c>
      <c r="G52" s="5">
        <f t="shared" si="14"/>
        <v>1518</v>
      </c>
      <c r="H52" s="5">
        <v>1518</v>
      </c>
      <c r="J52" s="10"/>
      <c r="K52" s="10"/>
      <c r="L52" s="10"/>
      <c r="M52" s="16"/>
      <c r="N52" s="5" t="s">
        <v>66</v>
      </c>
      <c r="O52" s="5">
        <v>69</v>
      </c>
      <c r="P52" s="5">
        <v>1288</v>
      </c>
      <c r="Q52" s="10">
        <f t="shared" si="15"/>
        <v>0.24079267152738829</v>
      </c>
      <c r="R52" s="5">
        <v>70</v>
      </c>
      <c r="S52" s="10">
        <f t="shared" si="16"/>
        <v>0.10248901903367497</v>
      </c>
    </row>
    <row r="53" spans="1:19" ht="15">
      <c r="A53" s="5" t="s">
        <v>5</v>
      </c>
      <c r="D53" s="10"/>
      <c r="F53" s="10"/>
      <c r="H53" s="5">
        <f>SUM(H48:H52)</f>
        <v>3313</v>
      </c>
      <c r="I53" s="25">
        <f>H53</f>
        <v>3313</v>
      </c>
      <c r="J53" s="10">
        <f>I53/6032</f>
        <v>0.549237400530504</v>
      </c>
      <c r="K53" s="10"/>
      <c r="L53" s="10"/>
      <c r="M53" s="16"/>
      <c r="N53" s="5" t="s">
        <v>67</v>
      </c>
      <c r="O53" s="5">
        <v>79</v>
      </c>
      <c r="P53" s="5">
        <v>525</v>
      </c>
      <c r="Q53" s="10">
        <f t="shared" si="15"/>
        <v>0.0981491867638811</v>
      </c>
      <c r="R53" s="5">
        <v>0</v>
      </c>
      <c r="S53" s="10">
        <f t="shared" si="16"/>
        <v>0</v>
      </c>
    </row>
    <row r="54" spans="1:19" ht="15">
      <c r="A54" s="5" t="s">
        <v>66</v>
      </c>
      <c r="B54" s="5">
        <v>69</v>
      </c>
      <c r="C54" s="5">
        <v>1288</v>
      </c>
      <c r="D54" s="10">
        <v>0.22857142857142856</v>
      </c>
      <c r="E54" s="5">
        <v>70</v>
      </c>
      <c r="F54" s="10">
        <v>0.10248901903367497</v>
      </c>
      <c r="G54" s="5">
        <f aca="true" t="shared" si="17" ref="G54:G60">C54+E54</f>
        <v>1358</v>
      </c>
      <c r="H54" s="5">
        <v>1358</v>
      </c>
      <c r="I54" s="25">
        <f>H54</f>
        <v>1358</v>
      </c>
      <c r="J54" s="10">
        <f aca="true" t="shared" si="18" ref="J54:J62">I54/6032</f>
        <v>0.22513262599469497</v>
      </c>
      <c r="K54" s="10"/>
      <c r="L54" s="10"/>
      <c r="M54" s="16"/>
      <c r="Q54" s="10"/>
      <c r="S54" s="10"/>
    </row>
    <row r="55" spans="1:19" ht="15">
      <c r="A55" s="5" t="s">
        <v>67</v>
      </c>
      <c r="B55" s="5">
        <v>79</v>
      </c>
      <c r="C55" s="5">
        <v>525</v>
      </c>
      <c r="D55" s="10">
        <v>0.09316770186335403</v>
      </c>
      <c r="E55" s="5">
        <v>0</v>
      </c>
      <c r="F55" s="10">
        <v>0</v>
      </c>
      <c r="G55" s="5">
        <f t="shared" si="17"/>
        <v>525</v>
      </c>
      <c r="H55" s="5">
        <v>525</v>
      </c>
      <c r="I55" s="25">
        <f>H55</f>
        <v>525</v>
      </c>
      <c r="J55" s="10">
        <f t="shared" si="18"/>
        <v>0.08703580901856764</v>
      </c>
      <c r="K55" s="10"/>
      <c r="L55" s="10"/>
      <c r="M55" s="16"/>
      <c r="N55" s="5" t="s">
        <v>68</v>
      </c>
      <c r="O55" s="5">
        <v>89</v>
      </c>
      <c r="P55" s="5">
        <v>75</v>
      </c>
      <c r="Q55" s="10">
        <f aca="true" t="shared" si="19" ref="Q55:Q60">P55/P$60</f>
        <v>0.014021312394840156</v>
      </c>
      <c r="R55" s="5">
        <v>0</v>
      </c>
      <c r="S55" s="10">
        <f aca="true" t="shared" si="20" ref="S55:S60">R55/R$60</f>
        <v>0</v>
      </c>
    </row>
    <row r="56" spans="1:19" ht="15">
      <c r="A56" s="5" t="s">
        <v>68</v>
      </c>
      <c r="B56" s="5">
        <v>89</v>
      </c>
      <c r="C56" s="5">
        <v>75</v>
      </c>
      <c r="D56" s="10">
        <v>0.013309671694764862</v>
      </c>
      <c r="E56" s="5">
        <v>0</v>
      </c>
      <c r="F56" s="10">
        <v>0</v>
      </c>
      <c r="G56" s="5">
        <f t="shared" si="17"/>
        <v>75</v>
      </c>
      <c r="H56" s="5">
        <v>75</v>
      </c>
      <c r="I56" s="25">
        <f>H56</f>
        <v>75</v>
      </c>
      <c r="J56" s="10">
        <f t="shared" si="18"/>
        <v>0.01243368700265252</v>
      </c>
      <c r="K56" s="10"/>
      <c r="L56" s="10"/>
      <c r="M56" s="16"/>
      <c r="N56" s="5" t="s">
        <v>69</v>
      </c>
      <c r="O56" s="5">
        <v>96</v>
      </c>
      <c r="P56" s="5">
        <v>389</v>
      </c>
      <c r="Q56" s="10">
        <f t="shared" si="19"/>
        <v>0.07272387362123761</v>
      </c>
      <c r="R56" s="5">
        <v>20</v>
      </c>
      <c r="S56" s="10">
        <f t="shared" si="20"/>
        <v>0.029282576866764276</v>
      </c>
    </row>
    <row r="57" spans="1:19" ht="15">
      <c r="A57" s="5" t="s">
        <v>69</v>
      </c>
      <c r="B57" s="5">
        <v>96</v>
      </c>
      <c r="C57" s="5">
        <v>389</v>
      </c>
      <c r="D57" s="10">
        <v>0.06903283052351375</v>
      </c>
      <c r="E57" s="5">
        <v>20</v>
      </c>
      <c r="F57" s="10">
        <v>0.029282576866764276</v>
      </c>
      <c r="G57" s="5">
        <f t="shared" si="17"/>
        <v>409</v>
      </c>
      <c r="H57" s="5">
        <v>409</v>
      </c>
      <c r="I57" s="5">
        <f>SUM(H57:H60)</f>
        <v>761</v>
      </c>
      <c r="J57" s="10">
        <f t="shared" si="18"/>
        <v>0.1261604774535809</v>
      </c>
      <c r="K57" s="10"/>
      <c r="L57" s="10"/>
      <c r="M57" s="16"/>
      <c r="N57" s="5" t="s">
        <v>70</v>
      </c>
      <c r="O57" s="5">
        <v>97</v>
      </c>
      <c r="P57" s="5">
        <v>0</v>
      </c>
      <c r="Q57" s="10">
        <f t="shared" si="19"/>
        <v>0</v>
      </c>
      <c r="R57" s="5">
        <v>0</v>
      </c>
      <c r="S57" s="10">
        <f t="shared" si="20"/>
        <v>0</v>
      </c>
    </row>
    <row r="58" spans="1:19" ht="15">
      <c r="A58" s="5" t="s">
        <v>46</v>
      </c>
      <c r="B58" s="5">
        <v>97</v>
      </c>
      <c r="C58" s="5">
        <v>0</v>
      </c>
      <c r="D58" s="10">
        <v>0</v>
      </c>
      <c r="E58" s="5">
        <v>0</v>
      </c>
      <c r="F58" s="10">
        <v>0</v>
      </c>
      <c r="G58" s="5">
        <f t="shared" si="17"/>
        <v>0</v>
      </c>
      <c r="H58" s="5">
        <v>0</v>
      </c>
      <c r="J58" s="10"/>
      <c r="K58" s="10"/>
      <c r="L58" s="10"/>
      <c r="M58" s="16"/>
      <c r="N58" s="5" t="s">
        <v>70</v>
      </c>
      <c r="O58" s="5">
        <v>98</v>
      </c>
      <c r="P58" s="5">
        <v>0</v>
      </c>
      <c r="Q58" s="10">
        <f t="shared" si="19"/>
        <v>0</v>
      </c>
      <c r="R58" s="5">
        <v>194</v>
      </c>
      <c r="S58" s="10">
        <f t="shared" si="20"/>
        <v>0.2840409956076135</v>
      </c>
    </row>
    <row r="59" spans="1:19" ht="15">
      <c r="A59" s="5" t="s">
        <v>46</v>
      </c>
      <c r="B59" s="5">
        <v>98</v>
      </c>
      <c r="C59" s="5">
        <v>0</v>
      </c>
      <c r="D59" s="10">
        <v>0</v>
      </c>
      <c r="E59" s="5">
        <v>194</v>
      </c>
      <c r="F59" s="10">
        <v>0.2840409956076135</v>
      </c>
      <c r="G59" s="5">
        <f t="shared" si="17"/>
        <v>194</v>
      </c>
      <c r="H59" s="5">
        <v>194</v>
      </c>
      <c r="J59" s="10"/>
      <c r="K59" s="10"/>
      <c r="L59" s="10"/>
      <c r="M59" s="16"/>
      <c r="N59" s="5" t="s">
        <v>70</v>
      </c>
      <c r="O59" s="5">
        <v>99</v>
      </c>
      <c r="P59" s="5">
        <v>158</v>
      </c>
      <c r="Q59" s="10">
        <f t="shared" si="19"/>
        <v>0.02953823144512993</v>
      </c>
      <c r="R59" s="5">
        <v>0</v>
      </c>
      <c r="S59" s="10">
        <f t="shared" si="20"/>
        <v>0</v>
      </c>
    </row>
    <row r="60" spans="1:19" ht="15">
      <c r="A60" s="5" t="s">
        <v>47</v>
      </c>
      <c r="B60" s="5">
        <v>99</v>
      </c>
      <c r="C60" s="5">
        <v>158</v>
      </c>
      <c r="D60" s="10">
        <v>0.02803904170363798</v>
      </c>
      <c r="E60" s="5">
        <v>0</v>
      </c>
      <c r="F60" s="10">
        <v>0</v>
      </c>
      <c r="G60" s="5">
        <f t="shared" si="17"/>
        <v>158</v>
      </c>
      <c r="H60" s="5">
        <v>158</v>
      </c>
      <c r="J60" s="10"/>
      <c r="K60" s="10"/>
      <c r="L60" s="10"/>
      <c r="M60" s="16"/>
      <c r="N60" s="5" t="s">
        <v>87</v>
      </c>
      <c r="P60" s="5">
        <f>SUM(P47:P59)</f>
        <v>5349</v>
      </c>
      <c r="Q60" s="10">
        <f t="shared" si="19"/>
        <v>1</v>
      </c>
      <c r="R60" s="5">
        <f>SUM(R47:R59)</f>
        <v>683</v>
      </c>
      <c r="S60" s="10">
        <f t="shared" si="20"/>
        <v>1</v>
      </c>
    </row>
    <row r="61" spans="4:13" ht="15">
      <c r="D61" s="10"/>
      <c r="F61" s="10"/>
      <c r="J61" s="10"/>
      <c r="K61" s="10"/>
      <c r="L61" s="10"/>
      <c r="M61" s="16"/>
    </row>
    <row r="62" spans="3:13" ht="15">
      <c r="C62" s="5">
        <v>5635</v>
      </c>
      <c r="D62" s="10">
        <v>1</v>
      </c>
      <c r="E62" s="5">
        <v>683</v>
      </c>
      <c r="F62" s="10">
        <v>1</v>
      </c>
      <c r="G62" s="5">
        <v>6318</v>
      </c>
      <c r="H62" s="5">
        <v>6032</v>
      </c>
      <c r="I62" s="5">
        <f>SUM(I53:I57)</f>
        <v>6032</v>
      </c>
      <c r="J62" s="10">
        <f t="shared" si="18"/>
        <v>1</v>
      </c>
      <c r="K62" s="10">
        <f>E62/H62</f>
        <v>0.11322944297082228</v>
      </c>
      <c r="L62" s="10">
        <f>(C58+C59+C60+E58+E59+E60)/H62</f>
        <v>0.058355437665782495</v>
      </c>
      <c r="M62" s="16"/>
    </row>
    <row r="63" spans="1:13" ht="15">
      <c r="A63" s="5" t="s">
        <v>3</v>
      </c>
      <c r="C63" s="5">
        <f>(180+163+347+980+1244+97+27+1+274)/(5635-286+683)</f>
        <v>0.549237400530504</v>
      </c>
      <c r="D63" s="10" t="s">
        <v>4</v>
      </c>
      <c r="F63" s="10"/>
      <c r="J63" s="10"/>
      <c r="K63" s="10"/>
      <c r="L63" s="10"/>
      <c r="M63" s="16"/>
    </row>
    <row r="64" spans="4:13" ht="15">
      <c r="D64" s="10"/>
      <c r="F64" s="10"/>
      <c r="J64" s="10"/>
      <c r="K64" s="10"/>
      <c r="L64" s="10"/>
      <c r="M64" s="16"/>
    </row>
    <row r="65" spans="10:13" ht="15">
      <c r="J65" s="10"/>
      <c r="K65" s="10"/>
      <c r="L65" s="10"/>
      <c r="M65" s="16"/>
    </row>
    <row r="66" spans="1:19" ht="15">
      <c r="A66" s="19" t="s">
        <v>101</v>
      </c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0"/>
      <c r="N66" s="20"/>
      <c r="O66" s="20"/>
      <c r="P66" s="22" t="s">
        <v>102</v>
      </c>
      <c r="Q66" s="23"/>
      <c r="R66" s="23"/>
      <c r="S66" s="23"/>
    </row>
    <row r="67" spans="1:19" s="25" customFormat="1" ht="15">
      <c r="A67" s="24"/>
      <c r="J67" s="26"/>
      <c r="K67" s="26"/>
      <c r="L67" s="26"/>
      <c r="M67" s="20"/>
      <c r="O67" s="8" t="s">
        <v>48</v>
      </c>
      <c r="P67" s="5"/>
      <c r="Q67" s="5"/>
      <c r="R67" s="5"/>
      <c r="S67" s="5"/>
    </row>
    <row r="68" spans="1:19" ht="15">
      <c r="A68" s="14"/>
      <c r="B68" s="8" t="s">
        <v>48</v>
      </c>
      <c r="G68" s="2" t="s">
        <v>82</v>
      </c>
      <c r="H68" s="2" t="s">
        <v>82</v>
      </c>
      <c r="J68" s="10"/>
      <c r="K68" s="10"/>
      <c r="L68" s="10"/>
      <c r="M68" s="20"/>
      <c r="O68" s="8" t="s">
        <v>40</v>
      </c>
      <c r="P68" s="2" t="s">
        <v>71</v>
      </c>
      <c r="Q68" s="8" t="s">
        <v>43</v>
      </c>
      <c r="R68" s="2" t="s">
        <v>72</v>
      </c>
      <c r="S68" s="8" t="s">
        <v>44</v>
      </c>
    </row>
    <row r="69" spans="2:19" ht="15">
      <c r="B69" s="8" t="s">
        <v>49</v>
      </c>
      <c r="C69" s="2" t="s">
        <v>71</v>
      </c>
      <c r="D69" s="8" t="s">
        <v>43</v>
      </c>
      <c r="E69" s="2" t="s">
        <v>72</v>
      </c>
      <c r="F69" s="8" t="s">
        <v>44</v>
      </c>
      <c r="G69" s="5" t="s">
        <v>83</v>
      </c>
      <c r="H69" s="5" t="s">
        <v>84</v>
      </c>
      <c r="J69" s="10"/>
      <c r="K69" s="10"/>
      <c r="L69" s="10"/>
      <c r="M69" s="20"/>
      <c r="N69" s="5" t="s">
        <v>61</v>
      </c>
      <c r="O69" s="5">
        <v>9</v>
      </c>
      <c r="P69" s="5">
        <v>48</v>
      </c>
      <c r="Q69" s="10">
        <f>P69/P$82</f>
        <v>0.01805869074492099</v>
      </c>
      <c r="R69" s="5">
        <v>0</v>
      </c>
      <c r="S69" s="10">
        <f>R69/R$82</f>
        <v>0</v>
      </c>
    </row>
    <row r="70" spans="1:19" ht="15">
      <c r="A70" s="5" t="s">
        <v>60</v>
      </c>
      <c r="B70" s="5">
        <v>0</v>
      </c>
      <c r="C70" s="5">
        <v>35</v>
      </c>
      <c r="D70" s="10">
        <v>0.012996658002228</v>
      </c>
      <c r="E70" s="5">
        <v>0</v>
      </c>
      <c r="F70" s="10">
        <v>0</v>
      </c>
      <c r="G70" s="5">
        <f aca="true" t="shared" si="21" ref="G70:G75">E70+C70</f>
        <v>35</v>
      </c>
      <c r="J70" s="10"/>
      <c r="K70" s="10"/>
      <c r="L70" s="10"/>
      <c r="M70" s="20"/>
      <c r="N70" s="5" t="s">
        <v>62</v>
      </c>
      <c r="O70" s="5">
        <v>10</v>
      </c>
      <c r="P70" s="5">
        <v>8</v>
      </c>
      <c r="Q70" s="10">
        <f aca="true" t="shared" si="22" ref="Q70:Q82">P70/P$82</f>
        <v>0.0030097817908201654</v>
      </c>
      <c r="R70" s="5">
        <v>1</v>
      </c>
      <c r="S70" s="10">
        <f aca="true" t="shared" si="23" ref="S70:S82">R70/R$82</f>
        <v>0.0045662100456621</v>
      </c>
    </row>
    <row r="71" spans="1:19" ht="15">
      <c r="A71" s="5" t="s">
        <v>61</v>
      </c>
      <c r="B71" s="5">
        <v>9</v>
      </c>
      <c r="C71" s="5">
        <v>48</v>
      </c>
      <c r="D71" s="10">
        <v>0.017823988117341254</v>
      </c>
      <c r="E71" s="5">
        <v>0</v>
      </c>
      <c r="F71" s="10">
        <v>0</v>
      </c>
      <c r="G71" s="5">
        <f t="shared" si="21"/>
        <v>48</v>
      </c>
      <c r="H71" s="5">
        <v>48</v>
      </c>
      <c r="J71" s="10"/>
      <c r="K71" s="10"/>
      <c r="L71" s="10"/>
      <c r="M71" s="20"/>
      <c r="N71" s="5" t="s">
        <v>63</v>
      </c>
      <c r="O71" s="5">
        <v>19</v>
      </c>
      <c r="P71" s="5">
        <v>125</v>
      </c>
      <c r="Q71" s="10">
        <f t="shared" si="22"/>
        <v>0.04702784048156509</v>
      </c>
      <c r="R71" s="5">
        <v>8</v>
      </c>
      <c r="S71" s="10">
        <f t="shared" si="23"/>
        <v>0.0365296803652968</v>
      </c>
    </row>
    <row r="72" spans="1:19" ht="15">
      <c r="A72" s="5" t="s">
        <v>62</v>
      </c>
      <c r="B72" s="5">
        <v>10</v>
      </c>
      <c r="C72" s="5">
        <v>8</v>
      </c>
      <c r="D72" s="10">
        <v>0.0029706646862235424</v>
      </c>
      <c r="E72" s="5">
        <v>1</v>
      </c>
      <c r="F72" s="10">
        <v>0.0045662100456621</v>
      </c>
      <c r="G72" s="5">
        <f t="shared" si="21"/>
        <v>9</v>
      </c>
      <c r="H72" s="5">
        <v>9</v>
      </c>
      <c r="J72" s="10"/>
      <c r="K72" s="10"/>
      <c r="L72" s="10"/>
      <c r="M72" s="20"/>
      <c r="N72" s="5" t="s">
        <v>64</v>
      </c>
      <c r="O72" s="5">
        <v>29</v>
      </c>
      <c r="P72" s="5">
        <v>356</v>
      </c>
      <c r="Q72" s="10">
        <f t="shared" si="22"/>
        <v>0.13393528969149737</v>
      </c>
      <c r="R72" s="5">
        <v>0</v>
      </c>
      <c r="S72" s="10">
        <f t="shared" si="23"/>
        <v>0</v>
      </c>
    </row>
    <row r="73" spans="1:19" ht="15">
      <c r="A73" s="5" t="s">
        <v>63</v>
      </c>
      <c r="B73" s="5">
        <v>19</v>
      </c>
      <c r="C73" s="5">
        <v>125</v>
      </c>
      <c r="D73" s="10">
        <v>0.046416635722242854</v>
      </c>
      <c r="E73" s="5">
        <v>8</v>
      </c>
      <c r="F73" s="10">
        <v>0.0365296803652968</v>
      </c>
      <c r="G73" s="5">
        <f t="shared" si="21"/>
        <v>133</v>
      </c>
      <c r="H73" s="5">
        <v>133</v>
      </c>
      <c r="J73" s="10"/>
      <c r="K73" s="10"/>
      <c r="L73" s="10"/>
      <c r="M73" s="20"/>
      <c r="N73" s="5" t="s">
        <v>65</v>
      </c>
      <c r="O73" s="5">
        <v>44</v>
      </c>
      <c r="P73" s="5">
        <v>662</v>
      </c>
      <c r="Q73" s="10">
        <f t="shared" si="22"/>
        <v>0.24905944319036868</v>
      </c>
      <c r="R73" s="5">
        <v>49</v>
      </c>
      <c r="S73" s="10">
        <f t="shared" si="23"/>
        <v>0.2237442922374429</v>
      </c>
    </row>
    <row r="74" spans="1:19" ht="15">
      <c r="A74" s="5" t="s">
        <v>64</v>
      </c>
      <c r="B74" s="5">
        <v>29</v>
      </c>
      <c r="C74" s="5">
        <v>356</v>
      </c>
      <c r="D74" s="10">
        <v>0.13219457853694763</v>
      </c>
      <c r="E74" s="5">
        <v>0</v>
      </c>
      <c r="F74" s="10">
        <v>0</v>
      </c>
      <c r="G74" s="5">
        <f t="shared" si="21"/>
        <v>356</v>
      </c>
      <c r="H74" s="5">
        <v>356</v>
      </c>
      <c r="J74" s="10"/>
      <c r="K74" s="10"/>
      <c r="L74" s="10"/>
      <c r="M74" s="20"/>
      <c r="N74" s="5" t="s">
        <v>66</v>
      </c>
      <c r="O74" s="5">
        <v>69</v>
      </c>
      <c r="P74" s="5">
        <v>490</v>
      </c>
      <c r="Q74" s="10">
        <f t="shared" si="22"/>
        <v>0.18434913468773514</v>
      </c>
      <c r="R74" s="5">
        <v>14</v>
      </c>
      <c r="S74" s="10">
        <f t="shared" si="23"/>
        <v>0.0639269406392694</v>
      </c>
    </row>
    <row r="75" spans="1:19" ht="15">
      <c r="A75" s="5" t="s">
        <v>65</v>
      </c>
      <c r="B75" s="5">
        <v>44</v>
      </c>
      <c r="C75" s="5">
        <v>662</v>
      </c>
      <c r="D75" s="10">
        <v>0.24582250278499815</v>
      </c>
      <c r="E75" s="5">
        <v>49</v>
      </c>
      <c r="F75" s="10">
        <v>0.2237442922374429</v>
      </c>
      <c r="G75" s="5">
        <f t="shared" si="21"/>
        <v>711</v>
      </c>
      <c r="H75" s="5">
        <v>711</v>
      </c>
      <c r="J75" s="10"/>
      <c r="K75" s="10"/>
      <c r="L75" s="10"/>
      <c r="M75" s="20"/>
      <c r="N75" s="5" t="s">
        <v>67</v>
      </c>
      <c r="O75" s="5">
        <v>79</v>
      </c>
      <c r="P75" s="5">
        <v>361</v>
      </c>
      <c r="Q75" s="10">
        <f t="shared" si="22"/>
        <v>0.13581640331075998</v>
      </c>
      <c r="R75" s="5">
        <v>1</v>
      </c>
      <c r="S75" s="10">
        <f t="shared" si="23"/>
        <v>0.0045662100456621</v>
      </c>
    </row>
    <row r="76" spans="1:19" ht="15">
      <c r="A76" s="5" t="s">
        <v>5</v>
      </c>
      <c r="D76" s="10"/>
      <c r="F76" s="10"/>
      <c r="H76" s="5">
        <f>SUM(H71:H75)</f>
        <v>1257</v>
      </c>
      <c r="I76" s="25">
        <f>H76</f>
        <v>1257</v>
      </c>
      <c r="J76" s="10">
        <f>I76/2877</f>
        <v>0.4369134515119917</v>
      </c>
      <c r="K76" s="10"/>
      <c r="L76" s="10"/>
      <c r="M76" s="20"/>
      <c r="Q76" s="10"/>
      <c r="S76" s="10"/>
    </row>
    <row r="77" spans="1:19" ht="15">
      <c r="A77" s="5" t="s">
        <v>66</v>
      </c>
      <c r="B77" s="5">
        <v>69</v>
      </c>
      <c r="C77" s="5">
        <v>490</v>
      </c>
      <c r="D77" s="10">
        <v>0.18195321203119197</v>
      </c>
      <c r="E77" s="5">
        <v>14</v>
      </c>
      <c r="F77" s="10">
        <v>0.0639269406392694</v>
      </c>
      <c r="G77" s="5">
        <f aca="true" t="shared" si="24" ref="G77:G84">E77+C77</f>
        <v>504</v>
      </c>
      <c r="H77" s="5">
        <v>504</v>
      </c>
      <c r="I77" s="25">
        <f>H77</f>
        <v>504</v>
      </c>
      <c r="J77" s="10">
        <f aca="true" t="shared" si="25" ref="J77:J86">I77/2877</f>
        <v>0.17518248175182483</v>
      </c>
      <c r="K77" s="10"/>
      <c r="L77" s="10"/>
      <c r="M77" s="20"/>
      <c r="N77" s="5" t="s">
        <v>68</v>
      </c>
      <c r="O77" s="5">
        <v>89</v>
      </c>
      <c r="P77" s="5">
        <v>12</v>
      </c>
      <c r="Q77" s="10">
        <f t="shared" si="22"/>
        <v>0.004514672686230248</v>
      </c>
      <c r="R77" s="5">
        <v>0</v>
      </c>
      <c r="S77" s="10">
        <f t="shared" si="23"/>
        <v>0</v>
      </c>
    </row>
    <row r="78" spans="1:19" ht="15">
      <c r="A78" s="5" t="s">
        <v>67</v>
      </c>
      <c r="B78" s="5">
        <v>79</v>
      </c>
      <c r="C78" s="5">
        <v>361</v>
      </c>
      <c r="D78" s="10">
        <v>0.13405124396583737</v>
      </c>
      <c r="E78" s="5">
        <v>1</v>
      </c>
      <c r="F78" s="10">
        <v>0.0045662100456621</v>
      </c>
      <c r="G78" s="5">
        <f t="shared" si="24"/>
        <v>362</v>
      </c>
      <c r="H78" s="5">
        <v>362</v>
      </c>
      <c r="I78" s="25">
        <f>H78</f>
        <v>362</v>
      </c>
      <c r="J78" s="10">
        <f t="shared" si="25"/>
        <v>0.12582551268682657</v>
      </c>
      <c r="K78" s="10"/>
      <c r="L78" s="10"/>
      <c r="M78" s="20"/>
      <c r="N78" s="5" t="s">
        <v>69</v>
      </c>
      <c r="O78" s="5">
        <v>96</v>
      </c>
      <c r="P78" s="5">
        <v>244</v>
      </c>
      <c r="Q78" s="10">
        <f t="shared" si="22"/>
        <v>0.09179834462001504</v>
      </c>
      <c r="R78" s="5">
        <v>13</v>
      </c>
      <c r="S78" s="10">
        <f t="shared" si="23"/>
        <v>0.0593607305936073</v>
      </c>
    </row>
    <row r="79" spans="1:19" ht="15">
      <c r="A79" s="5" t="s">
        <v>68</v>
      </c>
      <c r="B79" s="5">
        <v>89</v>
      </c>
      <c r="C79" s="5">
        <v>12</v>
      </c>
      <c r="D79" s="10">
        <v>0.004455997029335313</v>
      </c>
      <c r="E79" s="5">
        <v>0</v>
      </c>
      <c r="F79" s="10">
        <v>0</v>
      </c>
      <c r="G79" s="5">
        <f t="shared" si="24"/>
        <v>12</v>
      </c>
      <c r="H79" s="5">
        <v>12</v>
      </c>
      <c r="I79" s="25">
        <f>H79</f>
        <v>12</v>
      </c>
      <c r="J79" s="10">
        <f t="shared" si="25"/>
        <v>0.004171011470281543</v>
      </c>
      <c r="K79" s="10"/>
      <c r="L79" s="10"/>
      <c r="M79" s="20"/>
      <c r="N79" s="5" t="s">
        <v>70</v>
      </c>
      <c r="O79" s="5">
        <v>97</v>
      </c>
      <c r="P79" s="5">
        <v>0</v>
      </c>
      <c r="Q79" s="10">
        <f t="shared" si="22"/>
        <v>0</v>
      </c>
      <c r="R79" s="5">
        <v>40</v>
      </c>
      <c r="S79" s="10">
        <f t="shared" si="23"/>
        <v>0.182648401826484</v>
      </c>
    </row>
    <row r="80" spans="1:19" ht="15">
      <c r="A80" s="5" t="s">
        <v>69</v>
      </c>
      <c r="B80" s="5">
        <v>96</v>
      </c>
      <c r="C80" s="5">
        <v>244</v>
      </c>
      <c r="D80" s="10">
        <v>0.09060527292981804</v>
      </c>
      <c r="E80" s="5">
        <v>13</v>
      </c>
      <c r="F80" s="10">
        <v>0.0593607305936073</v>
      </c>
      <c r="G80" s="5">
        <f t="shared" si="24"/>
        <v>257</v>
      </c>
      <c r="H80" s="5">
        <v>257</v>
      </c>
      <c r="I80" s="5">
        <f>SUM(H80:H83)</f>
        <v>742</v>
      </c>
      <c r="J80" s="10">
        <f t="shared" si="25"/>
        <v>0.25790754257907544</v>
      </c>
      <c r="K80" s="10"/>
      <c r="L80" s="10"/>
      <c r="M80" s="20"/>
      <c r="N80" s="5" t="s">
        <v>70</v>
      </c>
      <c r="O80" s="5">
        <v>98</v>
      </c>
      <c r="P80" s="5">
        <v>0</v>
      </c>
      <c r="Q80" s="10">
        <f t="shared" si="22"/>
        <v>0</v>
      </c>
      <c r="R80" s="5">
        <v>93</v>
      </c>
      <c r="S80" s="10">
        <f t="shared" si="23"/>
        <v>0.4246575342465753</v>
      </c>
    </row>
    <row r="81" spans="1:19" ht="15">
      <c r="A81" s="5" t="s">
        <v>46</v>
      </c>
      <c r="B81" s="5">
        <v>97</v>
      </c>
      <c r="C81" s="5">
        <v>0</v>
      </c>
      <c r="D81" s="10">
        <v>0</v>
      </c>
      <c r="E81" s="5">
        <v>40</v>
      </c>
      <c r="F81" s="10">
        <v>0.182648401826484</v>
      </c>
      <c r="G81" s="5">
        <f t="shared" si="24"/>
        <v>40</v>
      </c>
      <c r="H81" s="5">
        <v>40</v>
      </c>
      <c r="J81" s="10"/>
      <c r="K81" s="10"/>
      <c r="L81" s="10"/>
      <c r="M81" s="20"/>
      <c r="N81" s="5" t="s">
        <v>70</v>
      </c>
      <c r="O81" s="5">
        <v>99</v>
      </c>
      <c r="P81" s="5">
        <v>352</v>
      </c>
      <c r="Q81" s="10">
        <f t="shared" si="22"/>
        <v>0.13243039879608728</v>
      </c>
      <c r="R81" s="5">
        <v>0</v>
      </c>
      <c r="S81" s="10">
        <f t="shared" si="23"/>
        <v>0</v>
      </c>
    </row>
    <row r="82" spans="1:19" ht="15">
      <c r="A82" s="5" t="s">
        <v>46</v>
      </c>
      <c r="B82" s="5">
        <v>98</v>
      </c>
      <c r="C82" s="5">
        <v>0</v>
      </c>
      <c r="D82" s="10">
        <v>0</v>
      </c>
      <c r="E82" s="5">
        <v>93</v>
      </c>
      <c r="F82" s="10">
        <v>0.4246575342465753</v>
      </c>
      <c r="G82" s="5">
        <f t="shared" si="24"/>
        <v>93</v>
      </c>
      <c r="H82" s="5">
        <v>93</v>
      </c>
      <c r="J82" s="10"/>
      <c r="K82" s="10"/>
      <c r="L82" s="10"/>
      <c r="M82" s="20"/>
      <c r="P82" s="5">
        <f>SUM(P69:P81)</f>
        <v>2658</v>
      </c>
      <c r="Q82" s="10">
        <f t="shared" si="22"/>
        <v>1</v>
      </c>
      <c r="R82" s="5">
        <f>SUM(R69:R81)</f>
        <v>219</v>
      </c>
      <c r="S82" s="10">
        <f t="shared" si="23"/>
        <v>1</v>
      </c>
    </row>
    <row r="83" spans="1:13" ht="15">
      <c r="A83" s="5" t="s">
        <v>47</v>
      </c>
      <c r="B83" s="5">
        <v>99</v>
      </c>
      <c r="C83" s="5">
        <v>352</v>
      </c>
      <c r="D83" s="10">
        <v>0.13070924619383587</v>
      </c>
      <c r="E83" s="5">
        <v>0</v>
      </c>
      <c r="F83" s="10">
        <v>0</v>
      </c>
      <c r="G83" s="5">
        <f t="shared" si="24"/>
        <v>352</v>
      </c>
      <c r="H83" s="5">
        <v>352</v>
      </c>
      <c r="J83" s="10"/>
      <c r="K83" s="10"/>
      <c r="L83" s="10"/>
      <c r="M83" s="20"/>
    </row>
    <row r="84" spans="1:13" ht="15">
      <c r="A84" s="5" t="s">
        <v>81</v>
      </c>
      <c r="B84" s="5">
        <v>100</v>
      </c>
      <c r="C84" s="5">
        <v>0</v>
      </c>
      <c r="D84" s="10">
        <v>0</v>
      </c>
      <c r="E84" s="5">
        <v>0</v>
      </c>
      <c r="F84" s="10">
        <v>0</v>
      </c>
      <c r="G84" s="5">
        <f t="shared" si="24"/>
        <v>0</v>
      </c>
      <c r="J84" s="10"/>
      <c r="K84" s="10"/>
      <c r="L84" s="10"/>
      <c r="M84" s="20"/>
    </row>
    <row r="85" spans="4:13" ht="15">
      <c r="D85" s="10"/>
      <c r="F85" s="10"/>
      <c r="J85" s="10"/>
      <c r="K85" s="10"/>
      <c r="L85" s="10"/>
      <c r="M85" s="20"/>
    </row>
    <row r="86" spans="3:13" ht="15">
      <c r="C86" s="5">
        <v>2693</v>
      </c>
      <c r="D86" s="10">
        <v>1</v>
      </c>
      <c r="E86" s="5">
        <v>219</v>
      </c>
      <c r="F86" s="10">
        <v>1</v>
      </c>
      <c r="G86" s="5">
        <f>E86+C86</f>
        <v>2912</v>
      </c>
      <c r="H86" s="5">
        <v>2877</v>
      </c>
      <c r="I86" s="5">
        <f>SUM(I76:I80)</f>
        <v>2877</v>
      </c>
      <c r="J86" s="10">
        <f t="shared" si="25"/>
        <v>1</v>
      </c>
      <c r="K86" s="10">
        <f>E86/H86</f>
        <v>0.07612095933263817</v>
      </c>
      <c r="L86" s="10">
        <f>(C81+C82+C83+E81+E82+E83)/H86</f>
        <v>0.16857838025721236</v>
      </c>
      <c r="M86" s="20"/>
    </row>
    <row r="87" spans="4:13" ht="15">
      <c r="D87" s="10"/>
      <c r="F87" s="10"/>
      <c r="J87" s="10"/>
      <c r="K87" s="10"/>
      <c r="L87" s="10"/>
      <c r="M87" s="20"/>
    </row>
    <row r="88" spans="1:13" ht="15">
      <c r="A88" s="30" t="s">
        <v>2</v>
      </c>
      <c r="B88" s="31"/>
      <c r="C88" s="31"/>
      <c r="D88" s="31"/>
      <c r="E88" s="31"/>
      <c r="F88" s="31"/>
      <c r="G88" s="31"/>
      <c r="H88" s="31"/>
      <c r="I88" s="31"/>
      <c r="J88" s="32"/>
      <c r="K88" s="30" t="s">
        <v>2</v>
      </c>
      <c r="L88" s="31"/>
      <c r="M88" s="31"/>
    </row>
    <row r="89" spans="2:13" ht="15">
      <c r="B89" s="8" t="s">
        <v>53</v>
      </c>
      <c r="G89" s="2" t="s">
        <v>82</v>
      </c>
      <c r="H89" s="2" t="s">
        <v>82</v>
      </c>
      <c r="M89" s="31"/>
    </row>
    <row r="90" spans="2:13" ht="15">
      <c r="B90" s="8" t="s">
        <v>40</v>
      </c>
      <c r="C90" s="2" t="s">
        <v>71</v>
      </c>
      <c r="D90" s="8" t="s">
        <v>43</v>
      </c>
      <c r="E90" s="2" t="s">
        <v>72</v>
      </c>
      <c r="F90" s="8" t="s">
        <v>44</v>
      </c>
      <c r="G90" s="5" t="s">
        <v>83</v>
      </c>
      <c r="H90" s="5" t="s">
        <v>84</v>
      </c>
      <c r="M90" s="31"/>
    </row>
    <row r="91" spans="1:13" ht="15">
      <c r="A91" s="5" t="s">
        <v>60</v>
      </c>
      <c r="B91" s="5">
        <v>0</v>
      </c>
      <c r="C91" s="5">
        <v>44</v>
      </c>
      <c r="D91" s="10">
        <v>0.06330935251798561</v>
      </c>
      <c r="E91" s="5">
        <v>0</v>
      </c>
      <c r="F91" s="10">
        <v>0</v>
      </c>
      <c r="G91" s="33">
        <f aca="true" t="shared" si="26" ref="G91:G96">E91+C91</f>
        <v>44</v>
      </c>
      <c r="M91" s="31"/>
    </row>
    <row r="92" spans="1:13" ht="15">
      <c r="A92" s="5" t="s">
        <v>61</v>
      </c>
      <c r="B92" s="5">
        <v>9</v>
      </c>
      <c r="C92" s="5">
        <v>35</v>
      </c>
      <c r="D92" s="10">
        <v>0.050359712230215826</v>
      </c>
      <c r="E92" s="5">
        <v>0</v>
      </c>
      <c r="F92" s="10">
        <v>0</v>
      </c>
      <c r="G92" s="33">
        <f t="shared" si="26"/>
        <v>35</v>
      </c>
      <c r="H92" s="5">
        <v>35</v>
      </c>
      <c r="M92" s="31"/>
    </row>
    <row r="93" spans="1:13" ht="15">
      <c r="A93" s="5" t="s">
        <v>62</v>
      </c>
      <c r="B93" s="5">
        <v>10</v>
      </c>
      <c r="C93" s="5">
        <v>0</v>
      </c>
      <c r="D93" s="10">
        <v>0</v>
      </c>
      <c r="E93" s="5">
        <v>0</v>
      </c>
      <c r="F93" s="10">
        <v>0</v>
      </c>
      <c r="G93" s="33">
        <f t="shared" si="26"/>
        <v>0</v>
      </c>
      <c r="H93" s="5">
        <v>0</v>
      </c>
      <c r="M93" s="31"/>
    </row>
    <row r="94" spans="1:13" ht="15">
      <c r="A94" s="5" t="s">
        <v>63</v>
      </c>
      <c r="B94" s="5">
        <v>19</v>
      </c>
      <c r="C94" s="5">
        <v>50</v>
      </c>
      <c r="D94" s="10">
        <v>0.07194244604316546</v>
      </c>
      <c r="E94" s="5">
        <v>6</v>
      </c>
      <c r="F94" s="10">
        <v>0.05825242718446602</v>
      </c>
      <c r="G94" s="33">
        <f t="shared" si="26"/>
        <v>56</v>
      </c>
      <c r="H94" s="5">
        <v>56</v>
      </c>
      <c r="M94" s="31"/>
    </row>
    <row r="95" spans="1:13" ht="15">
      <c r="A95" s="5" t="s">
        <v>64</v>
      </c>
      <c r="B95" s="5">
        <v>29</v>
      </c>
      <c r="C95" s="5">
        <v>114</v>
      </c>
      <c r="D95" s="10">
        <v>0.16402877697841728</v>
      </c>
      <c r="E95" s="5">
        <v>0</v>
      </c>
      <c r="F95" s="10">
        <v>0</v>
      </c>
      <c r="G95" s="33">
        <f t="shared" si="26"/>
        <v>114</v>
      </c>
      <c r="H95" s="5">
        <v>114</v>
      </c>
      <c r="M95" s="31"/>
    </row>
    <row r="96" spans="1:13" ht="15">
      <c r="A96" s="5" t="s">
        <v>65</v>
      </c>
      <c r="B96" s="5">
        <v>44</v>
      </c>
      <c r="C96" s="5">
        <v>178</v>
      </c>
      <c r="D96" s="10">
        <v>0.25611510791366904</v>
      </c>
      <c r="E96" s="5">
        <v>22</v>
      </c>
      <c r="F96" s="10">
        <v>0.21359223300970873</v>
      </c>
      <c r="G96" s="33">
        <f t="shared" si="26"/>
        <v>200</v>
      </c>
      <c r="H96" s="5">
        <v>200</v>
      </c>
      <c r="M96" s="31"/>
    </row>
    <row r="97" spans="1:13" ht="15">
      <c r="A97" s="5" t="s">
        <v>5</v>
      </c>
      <c r="D97" s="10"/>
      <c r="F97" s="10"/>
      <c r="G97" s="33"/>
      <c r="H97" s="5">
        <f>SUM(H92:H96)</f>
        <v>405</v>
      </c>
      <c r="I97" s="25">
        <f>H97</f>
        <v>405</v>
      </c>
      <c r="J97" s="39">
        <f>I97/H$106</f>
        <v>0.5371352785145889</v>
      </c>
      <c r="M97" s="31"/>
    </row>
    <row r="98" spans="1:13" ht="15">
      <c r="A98" s="5" t="s">
        <v>66</v>
      </c>
      <c r="B98" s="5">
        <v>69</v>
      </c>
      <c r="C98" s="5">
        <v>105</v>
      </c>
      <c r="D98" s="10">
        <v>0.1510791366906475</v>
      </c>
      <c r="E98" s="5">
        <v>10</v>
      </c>
      <c r="F98" s="10">
        <v>0.0970873786407767</v>
      </c>
      <c r="G98" s="33">
        <f aca="true" t="shared" si="27" ref="G98:G104">E98+C98</f>
        <v>115</v>
      </c>
      <c r="H98" s="5">
        <v>115</v>
      </c>
      <c r="I98" s="25">
        <f>H98</f>
        <v>115</v>
      </c>
      <c r="J98" s="39">
        <f>I98/H$106</f>
        <v>0.15251989389920426</v>
      </c>
      <c r="M98" s="31"/>
    </row>
    <row r="99" spans="1:13" ht="15">
      <c r="A99" s="5" t="s">
        <v>67</v>
      </c>
      <c r="B99" s="5">
        <v>79</v>
      </c>
      <c r="C99" s="5">
        <v>85</v>
      </c>
      <c r="D99" s="10">
        <v>0.1223021582733813</v>
      </c>
      <c r="E99" s="5">
        <v>0</v>
      </c>
      <c r="F99" s="10">
        <v>0</v>
      </c>
      <c r="G99" s="33">
        <f t="shared" si="27"/>
        <v>85</v>
      </c>
      <c r="H99" s="5">
        <v>85</v>
      </c>
      <c r="I99" s="25">
        <f>H99</f>
        <v>85</v>
      </c>
      <c r="J99" s="39">
        <f>I99/H$106</f>
        <v>0.11273209549071618</v>
      </c>
      <c r="M99" s="31"/>
    </row>
    <row r="100" spans="1:13" ht="15">
      <c r="A100" s="5" t="s">
        <v>68</v>
      </c>
      <c r="B100" s="5">
        <v>89</v>
      </c>
      <c r="C100" s="5">
        <v>5</v>
      </c>
      <c r="D100" s="10">
        <v>0.007194244604316547</v>
      </c>
      <c r="E100" s="5">
        <v>1</v>
      </c>
      <c r="F100" s="10">
        <v>0.009708737864077669</v>
      </c>
      <c r="G100" s="33">
        <f t="shared" si="27"/>
        <v>6</v>
      </c>
      <c r="H100" s="5">
        <v>6</v>
      </c>
      <c r="I100" s="25">
        <f>H100</f>
        <v>6</v>
      </c>
      <c r="J100" s="39">
        <f>I100/H$106</f>
        <v>0.007957559681697613</v>
      </c>
      <c r="M100" s="31"/>
    </row>
    <row r="101" spans="1:13" ht="15">
      <c r="A101" s="5" t="s">
        <v>69</v>
      </c>
      <c r="B101" s="5">
        <v>96</v>
      </c>
      <c r="C101" s="5">
        <v>13</v>
      </c>
      <c r="D101" s="10">
        <v>0.01870503597122302</v>
      </c>
      <c r="E101" s="5">
        <v>3</v>
      </c>
      <c r="F101" s="10">
        <v>0.02912621359223301</v>
      </c>
      <c r="G101" s="33">
        <f t="shared" si="27"/>
        <v>16</v>
      </c>
      <c r="H101" s="5">
        <v>16</v>
      </c>
      <c r="I101" s="5">
        <f>SUM(H101:H104)</f>
        <v>143</v>
      </c>
      <c r="J101" s="39">
        <f>I101/H$106</f>
        <v>0.1896551724137931</v>
      </c>
      <c r="M101" s="31"/>
    </row>
    <row r="102" spans="1:13" ht="15">
      <c r="A102" s="5" t="s">
        <v>45</v>
      </c>
      <c r="B102" s="5">
        <v>97</v>
      </c>
      <c r="C102" s="5">
        <v>0</v>
      </c>
      <c r="D102" s="10">
        <v>0</v>
      </c>
      <c r="E102" s="5">
        <v>0</v>
      </c>
      <c r="F102" s="10">
        <v>0</v>
      </c>
      <c r="G102" s="33">
        <f t="shared" si="27"/>
        <v>0</v>
      </c>
      <c r="H102" s="5">
        <v>0</v>
      </c>
      <c r="J102" s="10"/>
      <c r="M102" s="31"/>
    </row>
    <row r="103" spans="1:13" ht="15">
      <c r="A103" s="5" t="s">
        <v>45</v>
      </c>
      <c r="B103" s="5">
        <v>98</v>
      </c>
      <c r="C103" s="5">
        <v>0</v>
      </c>
      <c r="D103" s="10">
        <v>0</v>
      </c>
      <c r="E103" s="5">
        <v>50</v>
      </c>
      <c r="F103" s="10">
        <v>0.4854368932038835</v>
      </c>
      <c r="G103" s="33">
        <f t="shared" si="27"/>
        <v>50</v>
      </c>
      <c r="H103" s="5">
        <v>50</v>
      </c>
      <c r="J103" s="10"/>
      <c r="M103" s="31"/>
    </row>
    <row r="104" spans="1:13" ht="15">
      <c r="A104" s="5" t="s">
        <v>52</v>
      </c>
      <c r="B104" s="5">
        <v>99</v>
      </c>
      <c r="C104" s="5">
        <v>66</v>
      </c>
      <c r="D104" s="10">
        <v>0.09496402877697842</v>
      </c>
      <c r="E104" s="5">
        <v>11</v>
      </c>
      <c r="F104" s="10">
        <v>0.10679611650485436</v>
      </c>
      <c r="G104" s="33">
        <f t="shared" si="27"/>
        <v>77</v>
      </c>
      <c r="H104" s="5">
        <v>77</v>
      </c>
      <c r="J104" s="10"/>
      <c r="M104" s="31"/>
    </row>
    <row r="105" spans="4:13" ht="15">
      <c r="D105" s="10"/>
      <c r="F105" s="10"/>
      <c r="G105" s="33"/>
      <c r="J105" s="10"/>
      <c r="M105" s="31"/>
    </row>
    <row r="106" spans="3:13" ht="15">
      <c r="C106" s="5">
        <v>695</v>
      </c>
      <c r="D106" s="10">
        <v>1</v>
      </c>
      <c r="E106" s="5">
        <v>103</v>
      </c>
      <c r="F106" s="10">
        <v>1</v>
      </c>
      <c r="G106" s="33">
        <f>E106+C106</f>
        <v>798</v>
      </c>
      <c r="H106" s="33">
        <v>754</v>
      </c>
      <c r="I106" s="5">
        <f>SUM(I97:I101)</f>
        <v>754</v>
      </c>
      <c r="J106" s="10">
        <f>SUM(J97:J101)</f>
        <v>1</v>
      </c>
      <c r="K106" s="10">
        <f>E106/H106</f>
        <v>0.13660477453580902</v>
      </c>
      <c r="L106" s="10">
        <f>(H102+H103+H104)/H106</f>
        <v>0.16843501326259946</v>
      </c>
      <c r="M106" s="31"/>
    </row>
    <row r="107" ht="15">
      <c r="M107" s="31"/>
    </row>
    <row r="108" spans="1:13" ht="15">
      <c r="A108" s="27" t="s">
        <v>51</v>
      </c>
      <c r="B108" s="28"/>
      <c r="C108" s="28"/>
      <c r="D108" s="29"/>
      <c r="E108" s="28"/>
      <c r="F108" s="29"/>
      <c r="G108" s="28"/>
      <c r="H108" s="28"/>
      <c r="I108" s="28"/>
      <c r="J108" s="28"/>
      <c r="K108" s="28"/>
      <c r="L108" s="28"/>
      <c r="M108" s="28"/>
    </row>
    <row r="109" spans="7:13" ht="15">
      <c r="G109" s="2" t="s">
        <v>82</v>
      </c>
      <c r="H109" s="2"/>
      <c r="I109" s="38"/>
      <c r="M109" s="28"/>
    </row>
    <row r="110" spans="2:13" ht="15">
      <c r="B110" s="8" t="s">
        <v>48</v>
      </c>
      <c r="G110" s="5" t="s">
        <v>83</v>
      </c>
      <c r="H110" s="5" t="s">
        <v>84</v>
      </c>
      <c r="I110" s="25"/>
      <c r="M110" s="28"/>
    </row>
    <row r="111" spans="2:13" ht="15">
      <c r="B111" s="8" t="s">
        <v>40</v>
      </c>
      <c r="C111" s="2" t="s">
        <v>71</v>
      </c>
      <c r="D111" s="8" t="s">
        <v>43</v>
      </c>
      <c r="E111" s="2" t="s">
        <v>72</v>
      </c>
      <c r="F111" s="8" t="s">
        <v>44</v>
      </c>
      <c r="I111" s="25"/>
      <c r="M111" s="28"/>
    </row>
    <row r="112" spans="1:13" ht="15">
      <c r="A112" s="5" t="s">
        <v>60</v>
      </c>
      <c r="B112" s="5">
        <v>0</v>
      </c>
      <c r="C112" s="5">
        <v>120</v>
      </c>
      <c r="D112" s="10">
        <v>0.07159904534606205</v>
      </c>
      <c r="E112" s="5">
        <v>1</v>
      </c>
      <c r="F112" s="10">
        <v>0.0031746031746031746</v>
      </c>
      <c r="G112" s="35">
        <f aca="true" t="shared" si="28" ref="G112:G117">C112+E112</f>
        <v>121</v>
      </c>
      <c r="I112" s="25"/>
      <c r="M112" s="28"/>
    </row>
    <row r="113" spans="1:13" ht="15">
      <c r="A113" s="5" t="s">
        <v>61</v>
      </c>
      <c r="B113" s="5">
        <v>9</v>
      </c>
      <c r="C113" s="5">
        <v>49</v>
      </c>
      <c r="D113" s="10">
        <v>0.029236276849642005</v>
      </c>
      <c r="E113" s="5">
        <v>0</v>
      </c>
      <c r="F113" s="10">
        <v>0</v>
      </c>
      <c r="G113" s="36">
        <f t="shared" si="28"/>
        <v>49</v>
      </c>
      <c r="H113" s="35">
        <v>49</v>
      </c>
      <c r="I113" s="25"/>
      <c r="M113" s="28"/>
    </row>
    <row r="114" spans="1:13" ht="15">
      <c r="A114" s="5" t="s">
        <v>62</v>
      </c>
      <c r="B114" s="5">
        <v>10</v>
      </c>
      <c r="C114" s="5">
        <v>0</v>
      </c>
      <c r="D114" s="10">
        <v>0</v>
      </c>
      <c r="E114" s="5">
        <v>0</v>
      </c>
      <c r="F114" s="10">
        <v>0</v>
      </c>
      <c r="G114" s="36">
        <f t="shared" si="28"/>
        <v>0</v>
      </c>
      <c r="H114" s="36">
        <v>0</v>
      </c>
      <c r="I114" s="25"/>
      <c r="M114" s="28"/>
    </row>
    <row r="115" spans="1:13" ht="15">
      <c r="A115" s="5" t="s">
        <v>63</v>
      </c>
      <c r="B115" s="5">
        <v>19</v>
      </c>
      <c r="C115" s="5">
        <v>140</v>
      </c>
      <c r="D115" s="10">
        <v>0.08353221957040573</v>
      </c>
      <c r="E115" s="5">
        <v>19</v>
      </c>
      <c r="F115" s="10">
        <v>0.06031746031746032</v>
      </c>
      <c r="G115" s="36">
        <f t="shared" si="28"/>
        <v>159</v>
      </c>
      <c r="H115" s="36">
        <v>159</v>
      </c>
      <c r="I115" s="25"/>
      <c r="M115" s="28"/>
    </row>
    <row r="116" spans="1:13" ht="15">
      <c r="A116" s="5" t="s">
        <v>64</v>
      </c>
      <c r="B116" s="5">
        <v>29</v>
      </c>
      <c r="C116" s="5">
        <v>314</v>
      </c>
      <c r="D116" s="10">
        <v>0.1873508353221957</v>
      </c>
      <c r="E116" s="5">
        <v>0</v>
      </c>
      <c r="F116" s="10">
        <v>0</v>
      </c>
      <c r="G116" s="36">
        <f t="shared" si="28"/>
        <v>314</v>
      </c>
      <c r="H116" s="36">
        <v>314</v>
      </c>
      <c r="I116" s="25"/>
      <c r="M116" s="28"/>
    </row>
    <row r="117" spans="1:13" ht="15">
      <c r="A117" s="5" t="s">
        <v>65</v>
      </c>
      <c r="B117" s="5">
        <v>44</v>
      </c>
      <c r="C117" s="5">
        <v>334</v>
      </c>
      <c r="D117" s="10">
        <v>0.19928400954653938</v>
      </c>
      <c r="E117" s="5">
        <v>60</v>
      </c>
      <c r="F117" s="10">
        <v>0.19047619047619047</v>
      </c>
      <c r="G117" s="37">
        <f t="shared" si="28"/>
        <v>394</v>
      </c>
      <c r="H117" s="37">
        <v>394</v>
      </c>
      <c r="I117" s="25"/>
      <c r="M117" s="28"/>
    </row>
    <row r="118" spans="1:13" ht="15">
      <c r="A118" s="5" t="s">
        <v>5</v>
      </c>
      <c r="D118" s="10"/>
      <c r="E118" s="10"/>
      <c r="F118" s="10"/>
      <c r="H118" s="5">
        <f>SUM(H113:H117)</f>
        <v>916</v>
      </c>
      <c r="I118" s="25">
        <f>H118</f>
        <v>916</v>
      </c>
      <c r="J118" s="39">
        <f>I118/H$127</f>
        <v>0.4898395721925134</v>
      </c>
      <c r="M118" s="28"/>
    </row>
    <row r="119" spans="1:13" ht="15">
      <c r="A119" s="5" t="s">
        <v>66</v>
      </c>
      <c r="B119" s="5">
        <v>69</v>
      </c>
      <c r="C119" s="5">
        <v>181</v>
      </c>
      <c r="D119" s="10">
        <v>0.10799522673031026</v>
      </c>
      <c r="E119" s="5">
        <v>21</v>
      </c>
      <c r="F119" s="10">
        <v>0.06666666666666667</v>
      </c>
      <c r="G119" s="5">
        <f aca="true" t="shared" si="29" ref="G119:G125">C119+E119</f>
        <v>202</v>
      </c>
      <c r="H119" s="5">
        <v>202</v>
      </c>
      <c r="I119" s="25">
        <f>H119</f>
        <v>202</v>
      </c>
      <c r="J119" s="39">
        <f>I119/H$127</f>
        <v>0.10802139037433155</v>
      </c>
      <c r="M119" s="28"/>
    </row>
    <row r="120" spans="1:13" ht="15">
      <c r="A120" s="5" t="s">
        <v>67</v>
      </c>
      <c r="B120" s="5">
        <v>79</v>
      </c>
      <c r="C120" s="5">
        <v>149</v>
      </c>
      <c r="D120" s="10">
        <v>0.08890214797136038</v>
      </c>
      <c r="E120" s="5">
        <v>0</v>
      </c>
      <c r="F120" s="10">
        <v>0</v>
      </c>
      <c r="G120" s="5">
        <f t="shared" si="29"/>
        <v>149</v>
      </c>
      <c r="H120" s="5">
        <v>149</v>
      </c>
      <c r="I120" s="25">
        <f>H120</f>
        <v>149</v>
      </c>
      <c r="J120" s="39">
        <f>I120/H$127</f>
        <v>0.07967914438502674</v>
      </c>
      <c r="M120" s="28"/>
    </row>
    <row r="121" spans="1:13" ht="15">
      <c r="A121" s="5" t="s">
        <v>68</v>
      </c>
      <c r="B121" s="5">
        <v>89</v>
      </c>
      <c r="C121" s="5">
        <v>61</v>
      </c>
      <c r="D121" s="10">
        <v>0.03639618138424821</v>
      </c>
      <c r="E121" s="5">
        <v>0</v>
      </c>
      <c r="F121" s="10">
        <v>0</v>
      </c>
      <c r="G121" s="5">
        <f t="shared" si="29"/>
        <v>61</v>
      </c>
      <c r="H121" s="5">
        <v>61</v>
      </c>
      <c r="I121" s="25">
        <f>H121</f>
        <v>61</v>
      </c>
      <c r="J121" s="39">
        <f>I121/H$127</f>
        <v>0.032620320855614976</v>
      </c>
      <c r="M121" s="28"/>
    </row>
    <row r="122" spans="1:13" ht="15">
      <c r="A122" s="5" t="s">
        <v>69</v>
      </c>
      <c r="B122" s="5">
        <v>96</v>
      </c>
      <c r="C122" s="5">
        <v>69</v>
      </c>
      <c r="D122" s="10">
        <v>0.04116945107398568</v>
      </c>
      <c r="E122" s="5">
        <v>2</v>
      </c>
      <c r="F122" s="10">
        <v>0.006349206349206349</v>
      </c>
      <c r="G122" s="5">
        <f t="shared" si="29"/>
        <v>71</v>
      </c>
      <c r="H122" s="5">
        <v>71</v>
      </c>
      <c r="I122" s="5">
        <f>SUM(H122:H125)</f>
        <v>542</v>
      </c>
      <c r="J122" s="39">
        <f>I122/H$127</f>
        <v>0.2898395721925134</v>
      </c>
      <c r="M122" s="28"/>
    </row>
    <row r="123" spans="1:13" ht="15">
      <c r="A123" s="5" t="s">
        <v>45</v>
      </c>
      <c r="B123" s="5">
        <v>97</v>
      </c>
      <c r="C123" s="5">
        <v>0</v>
      </c>
      <c r="D123" s="10">
        <v>0</v>
      </c>
      <c r="E123" s="5">
        <v>0</v>
      </c>
      <c r="F123" s="10">
        <v>0</v>
      </c>
      <c r="G123" s="5">
        <f t="shared" si="29"/>
        <v>0</v>
      </c>
      <c r="H123" s="5">
        <v>0</v>
      </c>
      <c r="I123" s="25"/>
      <c r="M123" s="28"/>
    </row>
    <row r="124" spans="1:13" ht="15">
      <c r="A124" s="5" t="s">
        <v>45</v>
      </c>
      <c r="B124" s="5">
        <v>98</v>
      </c>
      <c r="C124" s="5">
        <v>0</v>
      </c>
      <c r="D124" s="10">
        <v>0</v>
      </c>
      <c r="E124" s="5">
        <v>114</v>
      </c>
      <c r="F124" s="10">
        <v>0.3619047619047619</v>
      </c>
      <c r="G124" s="5">
        <f t="shared" si="29"/>
        <v>114</v>
      </c>
      <c r="H124" s="5">
        <v>114</v>
      </c>
      <c r="I124" s="25"/>
      <c r="M124" s="28"/>
    </row>
    <row r="125" spans="1:13" ht="15">
      <c r="A125" s="5" t="s">
        <v>52</v>
      </c>
      <c r="B125" s="5">
        <v>99</v>
      </c>
      <c r="C125" s="5">
        <v>259</v>
      </c>
      <c r="D125" s="10">
        <v>0.15453460620525059</v>
      </c>
      <c r="E125" s="5">
        <v>98</v>
      </c>
      <c r="F125" s="10">
        <v>0.3111111111111111</v>
      </c>
      <c r="G125" s="5">
        <f t="shared" si="29"/>
        <v>357</v>
      </c>
      <c r="H125" s="5">
        <v>357</v>
      </c>
      <c r="I125" s="25"/>
      <c r="M125" s="28"/>
    </row>
    <row r="126" spans="4:13" ht="15">
      <c r="D126" s="10"/>
      <c r="F126" s="10"/>
      <c r="I126" s="25"/>
      <c r="M126" s="28"/>
    </row>
    <row r="127" spans="3:13" ht="15">
      <c r="C127" s="5">
        <v>1676</v>
      </c>
      <c r="D127" s="10">
        <v>1</v>
      </c>
      <c r="E127" s="5">
        <v>315</v>
      </c>
      <c r="F127" s="10">
        <v>1</v>
      </c>
      <c r="G127" s="5">
        <f>C127+E127</f>
        <v>1991</v>
      </c>
      <c r="H127" s="5">
        <v>1870</v>
      </c>
      <c r="I127" s="25"/>
      <c r="M127" s="28"/>
    </row>
    <row r="128" spans="4:13" ht="15">
      <c r="D128" s="10"/>
      <c r="F128" s="10"/>
      <c r="K128" s="10"/>
      <c r="L128" s="10"/>
      <c r="M128" s="1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17" sqref="D17"/>
    </sheetView>
  </sheetViews>
  <sheetFormatPr defaultColWidth="8.8515625" defaultRowHeight="12.75"/>
  <cols>
    <col min="1" max="1" width="13.28125" style="1" customWidth="1"/>
    <col min="2" max="2" width="11.28125" style="1" customWidth="1"/>
    <col min="3" max="16384" width="8.8515625" style="1" customWidth="1"/>
  </cols>
  <sheetData>
    <row r="1" ht="18">
      <c r="B1" s="4" t="s">
        <v>59</v>
      </c>
    </row>
    <row r="2" ht="15">
      <c r="B2" s="1" t="s">
        <v>98</v>
      </c>
    </row>
    <row r="4" spans="1:7" ht="15">
      <c r="A4" s="41" t="s">
        <v>17</v>
      </c>
      <c r="B4" s="41"/>
      <c r="C4" s="41"/>
      <c r="E4" s="41" t="s">
        <v>18</v>
      </c>
      <c r="F4" s="41"/>
      <c r="G4" s="41"/>
    </row>
    <row r="6" spans="1:6" ht="15">
      <c r="A6" s="1" t="s">
        <v>7</v>
      </c>
      <c r="B6" s="1" t="s">
        <v>6</v>
      </c>
      <c r="C6" s="3">
        <v>0.4194254445964432</v>
      </c>
      <c r="F6" s="3">
        <v>0.363</v>
      </c>
    </row>
    <row r="7" spans="2:6" ht="15">
      <c r="B7" s="1" t="s">
        <v>8</v>
      </c>
      <c r="C7" s="3">
        <v>0.1759233926128591</v>
      </c>
      <c r="F7" s="3">
        <v>0.152</v>
      </c>
    </row>
    <row r="8" spans="2:6" ht="15">
      <c r="B8" s="1" t="s">
        <v>9</v>
      </c>
      <c r="C8" s="3">
        <v>0.13023255813953488</v>
      </c>
      <c r="F8" s="3">
        <v>0.113</v>
      </c>
    </row>
    <row r="9" spans="2:6" ht="15">
      <c r="B9" s="1" t="s">
        <v>10</v>
      </c>
      <c r="C9" s="3">
        <v>0.012038303693570451</v>
      </c>
      <c r="F9" s="3">
        <v>0.01</v>
      </c>
    </row>
    <row r="10" spans="2:6" ht="15">
      <c r="B10" s="1" t="s">
        <v>11</v>
      </c>
      <c r="C10" s="3">
        <v>0.26238030095759235</v>
      </c>
      <c r="F10" s="3">
        <v>0.362</v>
      </c>
    </row>
    <row r="11" spans="3:6" ht="15">
      <c r="C11" s="3">
        <f>SUM(C6:C10)</f>
        <v>1</v>
      </c>
      <c r="F11" s="3">
        <f>SUM(F6:F10)</f>
        <v>1</v>
      </c>
    </row>
    <row r="12" ht="15">
      <c r="F12" s="3"/>
    </row>
    <row r="13" spans="1:6" ht="15">
      <c r="A13" s="1" t="s">
        <v>12</v>
      </c>
      <c r="B13" s="1" t="s">
        <v>6</v>
      </c>
      <c r="C13" s="3">
        <v>0.549237400530504</v>
      </c>
      <c r="F13" s="3">
        <v>0.487</v>
      </c>
    </row>
    <row r="14" spans="2:6" ht="15">
      <c r="B14" s="1" t="s">
        <v>8</v>
      </c>
      <c r="C14" s="3">
        <v>0.22513262599469497</v>
      </c>
      <c r="F14" s="3">
        <v>0.199</v>
      </c>
    </row>
    <row r="15" spans="2:6" ht="15">
      <c r="B15" s="1" t="s">
        <v>9</v>
      </c>
      <c r="C15" s="3">
        <v>0.08703580901856764</v>
      </c>
      <c r="F15" s="3">
        <v>0.077</v>
      </c>
    </row>
    <row r="16" spans="2:6" ht="15">
      <c r="B16" s="1" t="s">
        <v>10</v>
      </c>
      <c r="C16" s="3">
        <v>0.01243368700265252</v>
      </c>
      <c r="F16" s="3">
        <v>0.011</v>
      </c>
    </row>
    <row r="17" spans="2:6" ht="15">
      <c r="B17" s="1" t="s">
        <v>11</v>
      </c>
      <c r="C17" s="3">
        <v>0.1261604774535809</v>
      </c>
      <c r="F17" s="3">
        <v>0.226</v>
      </c>
    </row>
    <row r="18" spans="3:6" ht="15">
      <c r="C18" s="3">
        <f>SUM(C13:C17)</f>
        <v>1</v>
      </c>
      <c r="F18" s="3">
        <f>SUM(F13:F17)</f>
        <v>0.9999999999999999</v>
      </c>
    </row>
    <row r="19" ht="15">
      <c r="F19" s="3"/>
    </row>
    <row r="20" spans="1:6" ht="15">
      <c r="A20" s="1" t="s">
        <v>13</v>
      </c>
      <c r="B20" s="1" t="s">
        <v>6</v>
      </c>
      <c r="C20" s="3">
        <v>0.5220610008883625</v>
      </c>
      <c r="F20" s="3">
        <v>0.466</v>
      </c>
    </row>
    <row r="21" spans="2:6" ht="15">
      <c r="B21" s="1" t="s">
        <v>8</v>
      </c>
      <c r="C21" s="3">
        <v>0.22934557299378147</v>
      </c>
      <c r="F21" s="3">
        <v>0.204</v>
      </c>
    </row>
    <row r="22" spans="2:6" ht="15">
      <c r="B22" s="1" t="s">
        <v>9</v>
      </c>
      <c r="C22" s="3">
        <v>0.17382291975125852</v>
      </c>
      <c r="F22" s="3">
        <v>0.155</v>
      </c>
    </row>
    <row r="23" spans="2:6" ht="15">
      <c r="B23" s="1" t="s">
        <v>10</v>
      </c>
      <c r="C23" s="3">
        <v>0.007699141249629849</v>
      </c>
      <c r="F23" s="3">
        <v>0.007</v>
      </c>
    </row>
    <row r="24" spans="2:6" ht="15">
      <c r="B24" s="1" t="s">
        <v>11</v>
      </c>
      <c r="C24" s="3">
        <v>0.06707136511696772</v>
      </c>
      <c r="F24" s="3">
        <v>0.167</v>
      </c>
    </row>
    <row r="25" spans="3:6" ht="15">
      <c r="C25" s="3">
        <f>SUM(C20:C24)</f>
        <v>1</v>
      </c>
      <c r="F25" s="3">
        <f>SUM(F20:F24)</f>
        <v>0.9990000000000001</v>
      </c>
    </row>
    <row r="26" spans="3:6" ht="15">
      <c r="C26" s="3"/>
      <c r="F26" s="3"/>
    </row>
    <row r="27" spans="1:6" ht="15">
      <c r="A27" s="1" t="s">
        <v>14</v>
      </c>
      <c r="B27" s="1" t="s">
        <v>6</v>
      </c>
      <c r="C27" s="3">
        <v>0.4369134515119917</v>
      </c>
      <c r="F27" s="3">
        <v>0.378</v>
      </c>
    </row>
    <row r="28" spans="2:6" ht="15">
      <c r="B28" s="1" t="s">
        <v>8</v>
      </c>
      <c r="C28" s="3">
        <v>0.17518248175182483</v>
      </c>
      <c r="F28" s="3">
        <v>0.151</v>
      </c>
    </row>
    <row r="29" spans="2:6" ht="15">
      <c r="B29" s="1" t="s">
        <v>9</v>
      </c>
      <c r="C29" s="3">
        <v>0.12582551268682657</v>
      </c>
      <c r="F29" s="3">
        <v>0.109</v>
      </c>
    </row>
    <row r="30" spans="2:6" ht="15">
      <c r="B30" s="1" t="s">
        <v>10</v>
      </c>
      <c r="C30" s="3">
        <v>0.004171011470281543</v>
      </c>
      <c r="F30" s="3">
        <v>0.003</v>
      </c>
    </row>
    <row r="31" spans="2:6" ht="15">
      <c r="B31" s="1" t="s">
        <v>11</v>
      </c>
      <c r="C31" s="3">
        <v>0.25790754257907544</v>
      </c>
      <c r="F31" s="3">
        <v>0.358</v>
      </c>
    </row>
    <row r="32" spans="3:6" ht="15">
      <c r="C32" s="3">
        <f>SUM(C27:C31)</f>
        <v>1</v>
      </c>
      <c r="F32" s="3">
        <f>SUM(F27:F31)</f>
        <v>0.999</v>
      </c>
    </row>
    <row r="33" spans="3:6" ht="15">
      <c r="C33" s="3"/>
      <c r="F33" s="3"/>
    </row>
    <row r="34" spans="1:6" ht="15">
      <c r="A34" s="1" t="s">
        <v>15</v>
      </c>
      <c r="B34" s="1" t="s">
        <v>6</v>
      </c>
      <c r="C34" s="3">
        <v>0.4898395721925134</v>
      </c>
      <c r="F34" s="3">
        <v>0.406</v>
      </c>
    </row>
    <row r="35" spans="2:6" ht="15">
      <c r="B35" s="1" t="s">
        <v>8</v>
      </c>
      <c r="C35" s="3">
        <v>0.10802139037433155</v>
      </c>
      <c r="F35" s="3">
        <v>0.09</v>
      </c>
    </row>
    <row r="36" spans="2:6" ht="15">
      <c r="B36" s="1" t="s">
        <v>9</v>
      </c>
      <c r="C36" s="3">
        <v>0.07967914438502674</v>
      </c>
      <c r="F36" s="3">
        <v>0.067</v>
      </c>
    </row>
    <row r="37" spans="2:6" ht="15">
      <c r="B37" s="1" t="s">
        <v>10</v>
      </c>
      <c r="C37" s="3">
        <v>0.032620320855614976</v>
      </c>
      <c r="F37" s="3">
        <v>0.027</v>
      </c>
    </row>
    <row r="38" spans="2:6" ht="15">
      <c r="B38" s="1" t="s">
        <v>11</v>
      </c>
      <c r="C38" s="3">
        <v>0.2898395721925134</v>
      </c>
      <c r="F38" s="3">
        <v>0.41</v>
      </c>
    </row>
    <row r="39" spans="3:6" ht="15">
      <c r="C39" s="3">
        <f>SUM(C34:C38)</f>
        <v>1</v>
      </c>
      <c r="F39" s="3">
        <f>SUM(F34:F38)</f>
        <v>1</v>
      </c>
    </row>
    <row r="40" spans="3:6" ht="15">
      <c r="C40" s="3"/>
      <c r="F40" s="3"/>
    </row>
    <row r="41" spans="1:6" ht="15">
      <c r="A41" s="1" t="s">
        <v>16</v>
      </c>
      <c r="B41" s="1" t="s">
        <v>6</v>
      </c>
      <c r="C41" s="3">
        <v>0.5371352785145889</v>
      </c>
      <c r="F41" s="3">
        <v>0.391</v>
      </c>
    </row>
    <row r="42" spans="2:6" ht="15">
      <c r="B42" s="1" t="s">
        <v>8</v>
      </c>
      <c r="C42" s="3">
        <v>0.15251989389920426</v>
      </c>
      <c r="F42" s="3">
        <v>0.111</v>
      </c>
    </row>
    <row r="43" spans="2:6" ht="15">
      <c r="B43" s="1" t="s">
        <v>9</v>
      </c>
      <c r="C43" s="3">
        <v>0.11273209549071618</v>
      </c>
      <c r="F43" s="3">
        <v>0.083</v>
      </c>
    </row>
    <row r="44" spans="2:6" ht="15">
      <c r="B44" s="1" t="s">
        <v>10</v>
      </c>
      <c r="C44" s="3">
        <v>0.007957559681697613</v>
      </c>
      <c r="F44" s="3">
        <v>0.006</v>
      </c>
    </row>
    <row r="45" spans="2:6" ht="15">
      <c r="B45" s="1" t="s">
        <v>11</v>
      </c>
      <c r="C45" s="3">
        <v>0.1896551724137931</v>
      </c>
      <c r="F45" s="3">
        <v>0.41</v>
      </c>
    </row>
    <row r="46" spans="3:6" ht="15">
      <c r="C46" s="3">
        <f>SUM(C41:C45)</f>
        <v>1</v>
      </c>
      <c r="F46" s="3">
        <f>SUM(F41:F45)</f>
        <v>1.001</v>
      </c>
    </row>
    <row r="48" ht="15">
      <c r="A48" s="1" t="s">
        <v>19</v>
      </c>
    </row>
    <row r="49" ht="15">
      <c r="A49" s="1" t="s">
        <v>20</v>
      </c>
    </row>
    <row r="50" ht="15">
      <c r="A50" s="1" t="s">
        <v>21</v>
      </c>
    </row>
    <row r="51" ht="15">
      <c r="A51" s="1" t="s">
        <v>22</v>
      </c>
    </row>
    <row r="52" ht="15">
      <c r="A52" s="1" t="s">
        <v>23</v>
      </c>
    </row>
    <row r="53" ht="15">
      <c r="A53" s="1" t="s">
        <v>24</v>
      </c>
    </row>
    <row r="54" ht="15">
      <c r="A54" s="1" t="s">
        <v>25</v>
      </c>
    </row>
  </sheetData>
  <sheetProtection/>
  <mergeCells count="2">
    <mergeCell ref="A4:C4"/>
    <mergeCell ref="E4:G4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Williamson</dc:creator>
  <cp:keywords/>
  <dc:description/>
  <cp:lastModifiedBy>Peter Lindert</cp:lastModifiedBy>
  <cp:lastPrinted>2010-10-05T20:20:08Z</cp:lastPrinted>
  <dcterms:created xsi:type="dcterms:W3CDTF">2010-02-28T15:37:43Z</dcterms:created>
  <dcterms:modified xsi:type="dcterms:W3CDTF">2013-01-08T06:21:08Z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