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320" windowHeight="12240" tabRatio="622" activeTab="0"/>
  </bookViews>
  <sheets>
    <sheet name="Source &amp; notes" sheetId="1" r:id="rId1"/>
    <sheet name="Maryland" sheetId="2" r:id="rId2"/>
    <sheet name="Delaware" sheetId="3" r:id="rId3"/>
    <sheet name="Virginia" sheetId="4" r:id="rId4"/>
    <sheet name="Kentucky" sheetId="5" r:id="rId5"/>
    <sheet name="Tennessee" sheetId="6" r:id="rId6"/>
  </sheets>
  <definedNames/>
  <calcPr fullCalcOnLoad="1"/>
</workbook>
</file>

<file path=xl/sharedStrings.xml><?xml version="1.0" encoding="utf-8"?>
<sst xmlns="http://schemas.openxmlformats.org/spreadsheetml/2006/main" count="961" uniqueCount="382">
  <si>
    <t>See also the files giving 1798 returns for individual counties (e.g. Clinton County NY, St. Mary's County MD, Burke County GA, etc.), and also the separate files for the 1799-1802 New York State property tax returns.</t>
  </si>
  <si>
    <t>(For the original fuller headings, see the "Source &amp; notes" worksheet.)</t>
  </si>
  <si>
    <t>Dwelling houses &amp;c valued &gt; $100</t>
  </si>
  <si>
    <t>Out-</t>
  </si>
  <si>
    <t>houses</t>
  </si>
  <si>
    <t xml:space="preserve">Dwelling </t>
  </si>
  <si>
    <t>Summary Abstract of [dwellings and] Lands, Lots, Buildings, &amp; Wharves [LLBW] owned and possessed or occupied on the 1st day of October 1798</t>
  </si>
  <si>
    <t>Pink shading = some difficulty in reading the writing on the microfilm here.</t>
  </si>
  <si>
    <t>Special "X" notes:</t>
  </si>
  <si>
    <t>Dwelling houses &amp; out houses of a value not exceeding $100</t>
  </si>
  <si>
    <t xml:space="preserve">Summary abstract of slaves </t>
  </si>
  <si>
    <t>Whole number of slaves of all ages</t>
  </si>
  <si>
    <t>9th class</t>
  </si>
  <si>
    <t>above $30,000</t>
  </si>
  <si>
    <t>[Reminder: These are houses only, not LLBW or slaves]</t>
  </si>
  <si>
    <t>above $1000 to $3000</t>
  </si>
  <si>
    <t>4th class</t>
  </si>
  <si>
    <t>above $3000 to $6000</t>
  </si>
  <si>
    <t>5th class</t>
  </si>
  <si>
    <t>6th class</t>
  </si>
  <si>
    <t>above $6000 to $10,000</t>
  </si>
  <si>
    <t>County</t>
  </si>
  <si>
    <t>The microfilm shows "X" marks just to the left of the following valuations for Kings County NY: "$143,609.17" for first class, "$281,515.50" for second class, and "$55,637" for third class.</t>
  </si>
  <si>
    <t>$</t>
  </si>
  <si>
    <t>by the Commissions</t>
  </si>
  <si>
    <t>Valuations as revised</t>
  </si>
  <si>
    <t>Number</t>
  </si>
  <si>
    <t>Square feet</t>
  </si>
  <si>
    <t>Quantities of lands, lots, &amp;c subject to &amp; included in the valuation</t>
  </si>
  <si>
    <t>Valuations as revised &amp; equalized by the Commissioners</t>
  </si>
  <si>
    <t>Dollars</t>
  </si>
  <si>
    <t>Cents</t>
  </si>
  <si>
    <t>Diana McCain of the library of the Connecticut Historical Society Museum (CHSM).</t>
  </si>
  <si>
    <t xml:space="preserve">The original microfilm on file with the CHSM was apparently assembled by E. James Ferguson of </t>
  </si>
  <si>
    <t xml:space="preserve">Queens College, Flushing, New York on October 3, 1969.  </t>
  </si>
  <si>
    <t>by the Commissioners</t>
  </si>
  <si>
    <t>Number of dwelling houses &amp; outhouses exempted from taxation</t>
  </si>
  <si>
    <t>1st class above 100 and not more than 500 dollars in value</t>
  </si>
  <si>
    <t>2nd class above 500 and not more than 1000 dollars in value</t>
  </si>
  <si>
    <t>The microfilm shows an "X" mark just to the left of the "$87,223" for the 2nd class valuation of New York's Division 3, District 8 (Rochester, etc.).</t>
  </si>
  <si>
    <t>above $10,000 to $15,000</t>
  </si>
  <si>
    <t>7th class</t>
  </si>
  <si>
    <t>above $15,000 to $20,000</t>
  </si>
  <si>
    <t>8th class</t>
  </si>
  <si>
    <t>above $20,000 to $30,000</t>
  </si>
  <si>
    <t>7th class above 15,000 and not more than 20,000 dollars in value</t>
  </si>
  <si>
    <t>Numbers of slaves exempted by the laws of the state or their disability</t>
  </si>
  <si>
    <t>Number of slaves above the age of 12 and under the age of 50 years subject to taxation</t>
  </si>
  <si>
    <t>Abstract of dwelling houses &amp;c above the value of 100 dollars owned &amp;c on the 1st day of October 1798</t>
  </si>
  <si>
    <t>Divisions</t>
  </si>
  <si>
    <t>Assessment districts</t>
  </si>
  <si>
    <t>Dwelling houses</t>
  </si>
  <si>
    <t>Outhouses</t>
  </si>
  <si>
    <t>Quantity of land in the lots</t>
  </si>
  <si>
    <t>Quantity of land in the lots</t>
  </si>
  <si>
    <t>Valuations as revised &amp; equalized by the Commissions</t>
  </si>
  <si>
    <t>Number of houses of each class &amp;c</t>
  </si>
  <si>
    <t>8th class above 20,000 and not more than 30,000 dollars in value</t>
  </si>
  <si>
    <t>9th class above 30,000 dollars</t>
  </si>
  <si>
    <t>slaves of</t>
  </si>
  <si>
    <t>Number of</t>
  </si>
  <si>
    <t>LLBW</t>
  </si>
  <si>
    <t>SLAVES</t>
  </si>
  <si>
    <t>by state law</t>
  </si>
  <si>
    <t>or disability</t>
  </si>
  <si>
    <t>Exempted</t>
  </si>
  <si>
    <t>Ages 12-50</t>
  </si>
  <si>
    <t>subject to</t>
  </si>
  <si>
    <t>taxation</t>
  </si>
  <si>
    <t>Assessment</t>
  </si>
  <si>
    <t>districts</t>
  </si>
  <si>
    <t xml:space="preserve">The lead page on the microfim indicates a total of 88 pages, yet our copy found only 74 pages of substance, ignoring blanks.  </t>
  </si>
  <si>
    <t>of States (1798) prepared by Daniel Sheldon, Esq. for Oliver Wolcott."  Obtained from</t>
  </si>
  <si>
    <t>Columns in the microfilm:</t>
  </si>
  <si>
    <t>Divisions</t>
  </si>
  <si>
    <t>Towns composing each assessment district</t>
  </si>
  <si>
    <t>Number of dwelling houses</t>
  </si>
  <si>
    <t>Value - dollars</t>
  </si>
  <si>
    <t>Value - cents</t>
  </si>
  <si>
    <t>Value $</t>
  </si>
  <si>
    <t>¢</t>
  </si>
  <si>
    <t>Dwellings &amp; outhouses subject to &amp; included in the valuation</t>
  </si>
  <si>
    <t>1st class</t>
  </si>
  <si>
    <t>above $100 to $500</t>
  </si>
  <si>
    <t>2nd class</t>
  </si>
  <si>
    <t>above $500 to $1000</t>
  </si>
  <si>
    <t>3rd class</t>
  </si>
  <si>
    <r>
      <t>Source</t>
    </r>
    <r>
      <rPr>
        <sz val="12"/>
        <rFont val="Arial"/>
        <family val="0"/>
      </rPr>
      <t>: Microfilm of "Statements of the 1st Direct Tax of the United States from Valuations by the Commissions</t>
    </r>
  </si>
  <si>
    <r>
      <t xml:space="preserve">An essential guide to the 1798 tax and its inequality implications is: Soltow, Lee. 1989. </t>
    </r>
    <r>
      <rPr>
        <i/>
        <sz val="12"/>
        <rFont val="Arial"/>
        <family val="0"/>
      </rPr>
      <t>Distribution of Wealth and Income in the United States in 1798</t>
    </r>
    <r>
      <rPr>
        <sz val="12"/>
        <rFont val="Arial"/>
        <family val="0"/>
      </rPr>
      <t xml:space="preserve">.  Pittsburgh: Pittsburgh University Press.  </t>
    </r>
  </si>
  <si>
    <t>Number of dwelling houses &amp; outhouses subject to &amp; included in the valuation</t>
  </si>
  <si>
    <t>Dwelling houses</t>
  </si>
  <si>
    <t>Quantities of lands, lots, &amp;c</t>
  </si>
  <si>
    <t>Number exempted from taxation</t>
  </si>
  <si>
    <t>Total</t>
  </si>
  <si>
    <t>Total from Originals</t>
  </si>
  <si>
    <t>($)</t>
  </si>
  <si>
    <t>Value per</t>
  </si>
  <si>
    <t>dwelling</t>
  </si>
  <si>
    <t>Decim. Acres</t>
  </si>
  <si>
    <t>$ value/acre</t>
  </si>
  <si>
    <t>Decimal acres</t>
  </si>
  <si>
    <t>¢</t>
  </si>
  <si>
    <t>Value/acre</t>
  </si>
  <si>
    <t>Val/house</t>
  </si>
  <si>
    <t>1 Acre=160 Perch</t>
  </si>
  <si>
    <t>1 Perch = 272 Square feet</t>
  </si>
  <si>
    <t>1 Acre = 43520 Square feet</t>
  </si>
  <si>
    <t>Somerset County</t>
  </si>
  <si>
    <t>3rd class above 1000 and not more than 3000 dollars in value</t>
  </si>
  <si>
    <t>4th class above 3000 and not more than 6000 dollars in value</t>
  </si>
  <si>
    <t>5th class above 6,000 and not more than 10,000 dollars in value</t>
  </si>
  <si>
    <t>6th class above 10,000 and not more than 15,000 dollars in value</t>
  </si>
  <si>
    <t>Quantities of lands, lots, &amp;c exempted from valuation</t>
  </si>
  <si>
    <t>Acres</t>
  </si>
  <si>
    <t>Acres</t>
  </si>
  <si>
    <t>Perches</t>
  </si>
  <si>
    <t>Perches</t>
  </si>
  <si>
    <t>Square feet</t>
  </si>
  <si>
    <t>No. of</t>
  </si>
  <si>
    <t>dwellings</t>
  </si>
  <si>
    <t>Value</t>
  </si>
  <si>
    <t>Washington County</t>
  </si>
  <si>
    <t>Montgomery</t>
  </si>
  <si>
    <t xml:space="preserve">Somerset </t>
  </si>
  <si>
    <t>County</t>
  </si>
  <si>
    <t xml:space="preserve">Washington </t>
  </si>
  <si>
    <t>Towns</t>
  </si>
  <si>
    <t>Maryland State reported assessments for realty</t>
  </si>
  <si>
    <t>Saint Mary's County</t>
  </si>
  <si>
    <t>Charles County</t>
  </si>
  <si>
    <t>Calvert County</t>
  </si>
  <si>
    <t>Prince George's County exclusive of that part included in the 10m square ceded to Congress</t>
  </si>
  <si>
    <t>Montgomery County exlcusive of that part included in the 10mile square ceded to Congress</t>
  </si>
  <si>
    <t>Anne Arundel County including the city of Annapolis</t>
  </si>
  <si>
    <t>Baltimore County exclusive of the city and precincts</t>
  </si>
  <si>
    <t>Frederick County</t>
  </si>
  <si>
    <t>Allegany County</t>
  </si>
  <si>
    <t>Harford County</t>
  </si>
  <si>
    <t>Cecil County</t>
  </si>
  <si>
    <t>Kent County</t>
  </si>
  <si>
    <t>Queen Ann's County</t>
  </si>
  <si>
    <t>Caroline County</t>
  </si>
  <si>
    <t>Talbot County</t>
  </si>
  <si>
    <t>Dorchester County</t>
  </si>
  <si>
    <t>Worcester County</t>
  </si>
  <si>
    <t xml:space="preserve">Saint Mary's </t>
  </si>
  <si>
    <t xml:space="preserve">Charles </t>
  </si>
  <si>
    <t xml:space="preserve">Calvert </t>
  </si>
  <si>
    <t xml:space="preserve">Frederick </t>
  </si>
  <si>
    <t xml:space="preserve">Allegany </t>
  </si>
  <si>
    <t xml:space="preserve">Harford </t>
  </si>
  <si>
    <t xml:space="preserve">Cecil </t>
  </si>
  <si>
    <t xml:space="preserve">Kent </t>
  </si>
  <si>
    <t xml:space="preserve">Queen Ann's </t>
  </si>
  <si>
    <t xml:space="preserve">Caroline </t>
  </si>
  <si>
    <t xml:space="preserve">Talbot </t>
  </si>
  <si>
    <t xml:space="preserve">Dorchester </t>
  </si>
  <si>
    <t xml:space="preserve">Worcester </t>
  </si>
  <si>
    <t>Prince George's</t>
  </si>
  <si>
    <t>Anne Arundel</t>
  </si>
  <si>
    <t>Baltimore</t>
  </si>
  <si>
    <t>Murderkill Hundred</t>
  </si>
  <si>
    <t>Mispillia Hunderd</t>
  </si>
  <si>
    <t>Broadkiln, Lewis and Indian River Hundreds</t>
  </si>
  <si>
    <t>Cedar Creek, Northwestfork and Nanticoke Hundreds</t>
  </si>
  <si>
    <t>Broad Creek, Little Creek, Dagsborough and Baltimore Hundreds</t>
  </si>
  <si>
    <t>Virginia State reported assessments for realty</t>
  </si>
  <si>
    <t>Augusta</t>
  </si>
  <si>
    <t>Berkeley</t>
  </si>
  <si>
    <t>Bath</t>
  </si>
  <si>
    <t>Bootetourt</t>
  </si>
  <si>
    <t>Frederick</t>
  </si>
  <si>
    <t>Rockingham</t>
  </si>
  <si>
    <t>Rockbridge</t>
  </si>
  <si>
    <t>Shenandoah</t>
  </si>
  <si>
    <t>Hardy</t>
  </si>
  <si>
    <t>Harrison</t>
  </si>
  <si>
    <t>Hampshire</t>
  </si>
  <si>
    <t>Monongalia</t>
  </si>
  <si>
    <t>Brooke</t>
  </si>
  <si>
    <t>Ohio</t>
  </si>
  <si>
    <t>Pendleton</t>
  </si>
  <si>
    <t>Randolph</t>
  </si>
  <si>
    <t>Greenbriar</t>
  </si>
  <si>
    <t>Grayson</t>
  </si>
  <si>
    <t>Leci</t>
  </si>
  <si>
    <t>Kenhawa</t>
  </si>
  <si>
    <t>Russell</t>
  </si>
  <si>
    <t>Wythe</t>
  </si>
  <si>
    <t>Bedford</t>
  </si>
  <si>
    <t>Campbell</t>
  </si>
  <si>
    <t>Franklin</t>
  </si>
  <si>
    <t>Henry</t>
  </si>
  <si>
    <t>Halifax</t>
  </si>
  <si>
    <t>Pitsylvania</t>
  </si>
  <si>
    <t>Patrick</t>
  </si>
  <si>
    <t>Amelia</t>
  </si>
  <si>
    <t>Cumberland</t>
  </si>
  <si>
    <t>Charlotte</t>
  </si>
  <si>
    <t>Lunenburg</t>
  </si>
  <si>
    <t>Mecklinburg</t>
  </si>
  <si>
    <t>Buckingham</t>
  </si>
  <si>
    <t>Prince Edward</t>
  </si>
  <si>
    <t>Powhatan</t>
  </si>
  <si>
    <t>Nottaway</t>
  </si>
  <si>
    <t>Petersburg</t>
  </si>
  <si>
    <t>Dinwiddie</t>
  </si>
  <si>
    <t>Brunswick</t>
  </si>
  <si>
    <t>Greensville</t>
  </si>
  <si>
    <t>Sussex</t>
  </si>
  <si>
    <t>Prince George</t>
  </si>
  <si>
    <t>Chesterfield</t>
  </si>
  <si>
    <t>Surry</t>
  </si>
  <si>
    <t>Borough of Norfolk</t>
  </si>
  <si>
    <t>Norfolk County</t>
  </si>
  <si>
    <t>Princess Anne</t>
  </si>
  <si>
    <t>Nansemond</t>
  </si>
  <si>
    <t>Southampton</t>
  </si>
  <si>
    <t>Isle of Wight</t>
  </si>
  <si>
    <t>Hanover</t>
  </si>
  <si>
    <t>Henrico</t>
  </si>
  <si>
    <t>New Kent and Charles City</t>
  </si>
  <si>
    <t>York and James City</t>
  </si>
  <si>
    <t>Warwick and Elizabeth City</t>
  </si>
  <si>
    <t>Gloucester and Matthews</t>
  </si>
  <si>
    <t>Accomack</t>
  </si>
  <si>
    <t>Northampton</t>
  </si>
  <si>
    <t>King and Queen</t>
  </si>
  <si>
    <t>King William</t>
  </si>
  <si>
    <t>Caroline</t>
  </si>
  <si>
    <t>King George</t>
  </si>
  <si>
    <t>Westmoreland and Richmond</t>
  </si>
  <si>
    <t>Northumberland and Lancaster</t>
  </si>
  <si>
    <t>Essex and Middlesex</t>
  </si>
  <si>
    <t>Fairfax</t>
  </si>
  <si>
    <t>Loudon</t>
  </si>
  <si>
    <t>Stafford</t>
  </si>
  <si>
    <t>Culpepper</t>
  </si>
  <si>
    <t>Prince William</t>
  </si>
  <si>
    <t>Fauguier</t>
  </si>
  <si>
    <t>Alexandria (town)</t>
  </si>
  <si>
    <t>Albemarle</t>
  </si>
  <si>
    <t>Amherst</t>
  </si>
  <si>
    <t>Fliwanna</t>
  </si>
  <si>
    <t>Goochland</t>
  </si>
  <si>
    <t>Louisa</t>
  </si>
  <si>
    <t>Madison</t>
  </si>
  <si>
    <t>Orange</t>
  </si>
  <si>
    <t>Spotsylvania</t>
  </si>
  <si>
    <t>Madison County</t>
  </si>
  <si>
    <t>Lincoln and Garrard Counties</t>
  </si>
  <si>
    <t>Jefferson, Shelby and that part of Bullet lying North of Salt River</t>
  </si>
  <si>
    <t>Washington</t>
  </si>
  <si>
    <t>dwellings</t>
  </si>
  <si>
    <t>Mercer, Washington and that part of Franklin lying Lo. Of Kentucky river</t>
  </si>
  <si>
    <t>Nelson, Hardin and the remainder of Bullitt County</t>
  </si>
  <si>
    <t>Logan, Christian and that part of Warren lying West of Big Barren river</t>
  </si>
  <si>
    <t>Green County and the remainder of Warren</t>
  </si>
  <si>
    <t>Bourbon County</t>
  </si>
  <si>
    <t>Harrison and Campbell Counties</t>
  </si>
  <si>
    <t>Fayette and Jessamine Counties</t>
  </si>
  <si>
    <t>Woodford, Scott and that part of Frankling County lying North of Kentucky River</t>
  </si>
  <si>
    <t>Clark and Montgomery Counties</t>
  </si>
  <si>
    <t>Mason, Bracken and Fleming Counties</t>
  </si>
  <si>
    <t>Lincoln</t>
  </si>
  <si>
    <t>Mercer</t>
  </si>
  <si>
    <t>Jefferson</t>
  </si>
  <si>
    <t>Nelson</t>
  </si>
  <si>
    <t>Green</t>
  </si>
  <si>
    <t>Logan</t>
  </si>
  <si>
    <t>Bourbon</t>
  </si>
  <si>
    <t>Mason</t>
  </si>
  <si>
    <t>Fayette</t>
  </si>
  <si>
    <t>Woodford</t>
  </si>
  <si>
    <t>Clark</t>
  </si>
  <si>
    <t>Kentucky State reported assessments for realty</t>
  </si>
  <si>
    <t>Tennessee State reported assessments for realty</t>
  </si>
  <si>
    <t>Sullivan</t>
  </si>
  <si>
    <t>Carter</t>
  </si>
  <si>
    <t>Hawkins</t>
  </si>
  <si>
    <t>Granger</t>
  </si>
  <si>
    <t>Cook</t>
  </si>
  <si>
    <t>Levier</t>
  </si>
  <si>
    <t>Blount</t>
  </si>
  <si>
    <t>Knose</t>
  </si>
  <si>
    <t>Sumner</t>
  </si>
  <si>
    <t>Davidson</t>
  </si>
  <si>
    <t>Robertson</t>
  </si>
  <si>
    <t>Delaware State reported assessments for realty</t>
  </si>
  <si>
    <t>Other Check</t>
  </si>
  <si>
    <t>Number Check</t>
  </si>
  <si>
    <t>Value Check</t>
  </si>
  <si>
    <t>Transcribed by Peter Lindert and Nick Zolas, August-September 2010</t>
  </si>
  <si>
    <r>
      <t>DWELLINGS</t>
    </r>
    <r>
      <rPr>
        <sz val="10"/>
        <rFont val="Arial"/>
        <family val="0"/>
      </rPr>
      <t xml:space="preserve"> &amp; out- </t>
    </r>
  </si>
  <si>
    <t>LLBW</t>
  </si>
  <si>
    <r>
      <t xml:space="preserve">houses </t>
    </r>
    <r>
      <rPr>
        <b/>
        <sz val="10"/>
        <color indexed="10"/>
        <rFont val="Arial"/>
        <family val="0"/>
      </rPr>
      <t>valued ≤ $100</t>
    </r>
  </si>
  <si>
    <t>Quantities of lands, lots, &amp;c</t>
  </si>
  <si>
    <t>exempted from valuation</t>
  </si>
  <si>
    <t>subject to the valuation</t>
  </si>
  <si>
    <t>districts</t>
  </si>
  <si>
    <t>Towns</t>
  </si>
  <si>
    <t>$</t>
  </si>
  <si>
    <t>all ages</t>
  </si>
  <si>
    <t>houses</t>
  </si>
  <si>
    <t>houses</t>
  </si>
  <si>
    <t>Number</t>
  </si>
  <si>
    <t>¢</t>
  </si>
  <si>
    <t>Number</t>
  </si>
  <si>
    <t>Value $</t>
  </si>
  <si>
    <r>
      <t>City of Baltimore</t>
    </r>
    <r>
      <rPr>
        <sz val="10"/>
        <rFont val="Arial"/>
        <family val="0"/>
      </rPr>
      <t xml:space="preserve"> including the precincts</t>
    </r>
  </si>
  <si>
    <r>
      <t>Washington DC</t>
    </r>
    <r>
      <rPr>
        <sz val="10"/>
        <rFont val="Arial"/>
        <family val="0"/>
      </rPr>
      <t>: The 10 mile square ceded to Congress including the city of Washington and Georgetown</t>
    </r>
  </si>
  <si>
    <t>Brandywine, Christiana and Mill Creek Hundreds</t>
  </si>
  <si>
    <t>White Clay Creek, Newcastle and Rencader Hunderds</t>
  </si>
  <si>
    <t>Red Lion, St. George's and Appoquinimink Hundreds</t>
  </si>
  <si>
    <t>Duck Creek, Little Creek and St. Jones'es Hundreds</t>
  </si>
  <si>
    <t>districts</t>
  </si>
  <si>
    <r>
      <t>DWELLINGS</t>
    </r>
    <r>
      <rPr>
        <sz val="10"/>
        <rFont val="Arial"/>
        <family val="0"/>
      </rPr>
      <t xml:space="preserve"> &amp; out- </t>
    </r>
  </si>
  <si>
    <r>
      <t xml:space="preserve">houses </t>
    </r>
    <r>
      <rPr>
        <b/>
        <sz val="10"/>
        <color indexed="10"/>
        <rFont val="Arial"/>
        <family val="0"/>
      </rPr>
      <t>valued ≤ $100</t>
    </r>
  </si>
  <si>
    <t>Valuations as revised</t>
  </si>
  <si>
    <t>by the Commissioners</t>
  </si>
  <si>
    <t>slaves of</t>
  </si>
  <si>
    <t>districts</t>
  </si>
  <si>
    <t>dwellings</t>
  </si>
  <si>
    <t>$</t>
  </si>
  <si>
    <t>¢</t>
  </si>
  <si>
    <t>or disability</t>
  </si>
  <si>
    <t>taxation</t>
  </si>
  <si>
    <t>houses</t>
  </si>
  <si>
    <t>Value $</t>
  </si>
  <si>
    <t>Pink shading = some difficulty in reading the writing on the microfilm here.</t>
  </si>
  <si>
    <t>SLAVES</t>
  </si>
  <si>
    <t>Dwelling houses &amp;c valued &gt; $100</t>
  </si>
  <si>
    <t>[Reminder: These are houses only, not LLBW or slaves]</t>
  </si>
  <si>
    <t>Number of</t>
  </si>
  <si>
    <t>Exempted</t>
  </si>
  <si>
    <t>Ages 12-50</t>
  </si>
  <si>
    <t>Number exempted from taxation</t>
  </si>
  <si>
    <t>Dwellings &amp; outhouses subject to &amp; included in the valuation</t>
  </si>
  <si>
    <t>1st class</t>
  </si>
  <si>
    <t>2nd class</t>
  </si>
  <si>
    <t>3rd class</t>
  </si>
  <si>
    <t>4th class</t>
  </si>
  <si>
    <t>5th class</t>
  </si>
  <si>
    <t>6th class</t>
  </si>
  <si>
    <t>7th class</t>
  </si>
  <si>
    <t>8th class</t>
  </si>
  <si>
    <t>9th class</t>
  </si>
  <si>
    <t>Assessment</t>
  </si>
  <si>
    <t>No. of</t>
  </si>
  <si>
    <t>Value</t>
  </si>
  <si>
    <t>by state law</t>
  </si>
  <si>
    <t>subject to</t>
  </si>
  <si>
    <t>Assessment</t>
  </si>
  <si>
    <t xml:space="preserve">Dwelling </t>
  </si>
  <si>
    <t>Out-</t>
  </si>
  <si>
    <t>by the Commissions</t>
  </si>
  <si>
    <t>above $100 to $500</t>
  </si>
  <si>
    <t>above $500 to $1000</t>
  </si>
  <si>
    <t>above $1000 to $3000</t>
  </si>
  <si>
    <t>above $3000 to $6000</t>
  </si>
  <si>
    <t>above $6000 to $10,000</t>
  </si>
  <si>
    <t>above $10,000 to $15,000</t>
  </si>
  <si>
    <t>above $15,000 to $20,000</t>
  </si>
  <si>
    <t>above $20,000 to $30,000</t>
  </si>
  <si>
    <t>above $30,000</t>
  </si>
  <si>
    <t>Towns</t>
  </si>
  <si>
    <t>County</t>
  </si>
  <si>
    <t>dwellings</t>
  </si>
  <si>
    <t>$</t>
  </si>
  <si>
    <t>¢</t>
  </si>
  <si>
    <t>or disability</t>
  </si>
  <si>
    <t>taxation</t>
  </si>
  <si>
    <t>Number exempted from taxation</t>
  </si>
  <si>
    <t>Dwellings &amp; outhouses subject to &amp; included in the valuation</t>
  </si>
  <si>
    <t>Pink shading = some difficulty in reading the writing on the microfilm here.</t>
  </si>
  <si>
    <t>Assessment</t>
  </si>
  <si>
    <t>No. of</t>
  </si>
  <si>
    <t>$</t>
  </si>
  <si>
    <t>¢</t>
  </si>
  <si>
    <t>districts</t>
  </si>
  <si>
    <t>Towns</t>
  </si>
  <si>
    <t>County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</si>
</sst>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4" fillId="12" borderId="0" applyNumberFormat="0" applyBorder="0" applyAlignment="0" applyProtection="0"/>
    <xf numFmtId="0" fontId="18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5" borderId="0" applyNumberFormat="0" applyBorder="0" applyAlignment="0" applyProtection="0"/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65" fontId="8" fillId="0" borderId="0" xfId="42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17" borderId="0" xfId="42" applyNumberFormat="1" applyFont="1" applyFill="1" applyAlignment="1">
      <alignment/>
    </xf>
    <xf numFmtId="165" fontId="8" fillId="17" borderId="0" xfId="0" applyNumberFormat="1" applyFont="1" applyFill="1" applyAlignment="1">
      <alignment/>
    </xf>
    <xf numFmtId="165" fontId="8" fillId="0" borderId="0" xfId="42" applyNumberFormat="1" applyFont="1" applyFill="1" applyAlignment="1">
      <alignment/>
    </xf>
    <xf numFmtId="165" fontId="8" fillId="17" borderId="0" xfId="42" applyNumberFormat="1" applyFont="1" applyFill="1" applyBorder="1" applyAlignment="1">
      <alignment/>
    </xf>
    <xf numFmtId="165" fontId="8" fillId="0" borderId="0" xfId="42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/>
    </xf>
    <xf numFmtId="43" fontId="8" fillId="0" borderId="0" xfId="42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8" fillId="1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29" fillId="0" borderId="0" xfId="0" applyFont="1" applyFill="1" applyBorder="1" applyAlignment="1">
      <alignment/>
    </xf>
    <xf numFmtId="165" fontId="29" fillId="0" borderId="0" xfId="42" applyNumberFormat="1" applyFont="1" applyFill="1" applyBorder="1" applyAlignment="1">
      <alignment/>
    </xf>
    <xf numFmtId="43" fontId="8" fillId="0" borderId="12" xfId="42" applyFont="1" applyFill="1" applyBorder="1" applyAlignment="1">
      <alignment/>
    </xf>
    <xf numFmtId="165" fontId="29" fillId="0" borderId="12" xfId="42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65" fontId="29" fillId="0" borderId="10" xfId="42" applyNumberFormat="1" applyFont="1" applyFill="1" applyBorder="1" applyAlignment="1">
      <alignment/>
    </xf>
    <xf numFmtId="43" fontId="8" fillId="0" borderId="11" xfId="42" applyFont="1" applyFill="1" applyBorder="1" applyAlignment="1">
      <alignment/>
    </xf>
    <xf numFmtId="43" fontId="8" fillId="0" borderId="10" xfId="42" applyFont="1" applyFill="1" applyBorder="1" applyAlignment="1">
      <alignment/>
    </xf>
    <xf numFmtId="165" fontId="29" fillId="0" borderId="11" xfId="42" applyNumberFormat="1" applyFont="1" applyFill="1" applyBorder="1" applyAlignment="1">
      <alignment/>
    </xf>
    <xf numFmtId="43" fontId="8" fillId="0" borderId="0" xfId="42" applyFont="1" applyFill="1" applyAlignment="1">
      <alignment/>
    </xf>
    <xf numFmtId="165" fontId="8" fillId="0" borderId="12" xfId="42" applyNumberFormat="1" applyFont="1" applyFill="1" applyBorder="1" applyAlignment="1">
      <alignment/>
    </xf>
    <xf numFmtId="165" fontId="29" fillId="0" borderId="0" xfId="42" applyNumberFormat="1" applyFont="1" applyFill="1" applyAlignment="1">
      <alignment/>
    </xf>
    <xf numFmtId="43" fontId="8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9" fillId="0" borderId="12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29" fillId="0" borderId="13" xfId="0" applyFont="1" applyFill="1" applyBorder="1" applyAlignment="1">
      <alignment/>
    </xf>
    <xf numFmtId="0" fontId="29" fillId="0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pane ySplit="3900" topLeftCell="BM1" activePane="topLeft" state="split"/>
      <selection pane="topLeft" activeCell="A10" sqref="A10"/>
      <selection pane="bottomLeft" activeCell="A1" sqref="A1"/>
    </sheetView>
  </sheetViews>
  <sheetFormatPr defaultColWidth="10.75390625" defaultRowHeight="12.75"/>
  <cols>
    <col min="1" max="16384" width="10.75390625" style="1" customWidth="1"/>
  </cols>
  <sheetData>
    <row r="1" ht="15">
      <c r="A1" s="1" t="s">
        <v>292</v>
      </c>
    </row>
    <row r="3" ht="15">
      <c r="A3" s="2" t="s">
        <v>87</v>
      </c>
    </row>
    <row r="4" ht="15">
      <c r="A4" s="1" t="s">
        <v>72</v>
      </c>
    </row>
    <row r="5" ht="15">
      <c r="A5" s="1" t="s">
        <v>32</v>
      </c>
    </row>
    <row r="6" ht="15">
      <c r="A6" s="1" t="s">
        <v>33</v>
      </c>
    </row>
    <row r="7" ht="15">
      <c r="A7" s="1" t="s">
        <v>34</v>
      </c>
    </row>
    <row r="8" ht="15">
      <c r="A8" s="1" t="s">
        <v>71</v>
      </c>
    </row>
    <row r="10" ht="15">
      <c r="A10" s="1" t="s">
        <v>0</v>
      </c>
    </row>
    <row r="12" ht="15">
      <c r="A12" s="1" t="s">
        <v>88</v>
      </c>
    </row>
    <row r="14" ht="15">
      <c r="A14" s="1" t="s">
        <v>73</v>
      </c>
    </row>
    <row r="16" ht="15">
      <c r="A16" s="1" t="s">
        <v>6</v>
      </c>
    </row>
    <row r="17" ht="15">
      <c r="B17" s="1" t="s">
        <v>49</v>
      </c>
    </row>
    <row r="18" ht="15">
      <c r="B18" s="1" t="s">
        <v>50</v>
      </c>
    </row>
    <row r="19" ht="15">
      <c r="B19" s="1" t="s">
        <v>75</v>
      </c>
    </row>
    <row r="20" ht="15">
      <c r="B20" s="1" t="s">
        <v>9</v>
      </c>
    </row>
    <row r="21" ht="15">
      <c r="C21" s="1" t="s">
        <v>76</v>
      </c>
    </row>
    <row r="22" ht="15">
      <c r="C22" s="1" t="s">
        <v>77</v>
      </c>
    </row>
    <row r="23" ht="15">
      <c r="C23" s="1" t="s">
        <v>78</v>
      </c>
    </row>
    <row r="24" ht="15">
      <c r="B24" s="1" t="s">
        <v>112</v>
      </c>
    </row>
    <row r="25" ht="15">
      <c r="C25" s="1" t="s">
        <v>114</v>
      </c>
    </row>
    <row r="26" ht="15">
      <c r="C26" s="1" t="s">
        <v>116</v>
      </c>
    </row>
    <row r="27" ht="15">
      <c r="C27" s="1" t="s">
        <v>27</v>
      </c>
    </row>
    <row r="28" ht="15">
      <c r="B28" s="1" t="s">
        <v>28</v>
      </c>
    </row>
    <row r="29" ht="15">
      <c r="C29" s="1" t="s">
        <v>114</v>
      </c>
    </row>
    <row r="30" ht="15">
      <c r="C30" s="1" t="s">
        <v>116</v>
      </c>
    </row>
    <row r="31" ht="15">
      <c r="C31" s="1" t="s">
        <v>27</v>
      </c>
    </row>
    <row r="32" ht="15">
      <c r="B32" s="1" t="s">
        <v>29</v>
      </c>
    </row>
    <row r="33" ht="15">
      <c r="C33" s="1" t="s">
        <v>30</v>
      </c>
    </row>
    <row r="34" ht="15">
      <c r="C34" s="1" t="s">
        <v>31</v>
      </c>
    </row>
    <row r="35" ht="15">
      <c r="A35" s="1" t="s">
        <v>10</v>
      </c>
    </row>
    <row r="36" ht="15">
      <c r="B36" s="1" t="s">
        <v>11</v>
      </c>
    </row>
    <row r="37" ht="15">
      <c r="B37" s="1" t="s">
        <v>46</v>
      </c>
    </row>
    <row r="38" ht="15">
      <c r="B38" s="1" t="s">
        <v>47</v>
      </c>
    </row>
    <row r="39" ht="15">
      <c r="A39" s="1" t="s">
        <v>48</v>
      </c>
    </row>
    <row r="40" ht="15">
      <c r="B40" s="1" t="s">
        <v>49</v>
      </c>
    </row>
    <row r="41" ht="15">
      <c r="B41" s="1" t="s">
        <v>50</v>
      </c>
    </row>
    <row r="42" ht="15">
      <c r="B42" s="1" t="s">
        <v>36</v>
      </c>
    </row>
    <row r="43" ht="15">
      <c r="C43" s="1" t="s">
        <v>51</v>
      </c>
    </row>
    <row r="44" ht="15">
      <c r="C44" s="1" t="s">
        <v>52</v>
      </c>
    </row>
    <row r="45" ht="15">
      <c r="C45" s="1" t="s">
        <v>54</v>
      </c>
    </row>
    <row r="46" ht="15">
      <c r="D46" s="1" t="s">
        <v>114</v>
      </c>
    </row>
    <row r="47" ht="15">
      <c r="D47" s="1" t="s">
        <v>116</v>
      </c>
    </row>
    <row r="48" ht="15">
      <c r="D48" s="1" t="s">
        <v>27</v>
      </c>
    </row>
    <row r="49" ht="15">
      <c r="B49" s="1" t="s">
        <v>89</v>
      </c>
    </row>
    <row r="50" ht="15">
      <c r="C50" s="1" t="s">
        <v>90</v>
      </c>
    </row>
    <row r="51" ht="15">
      <c r="C51" s="1" t="s">
        <v>52</v>
      </c>
    </row>
    <row r="52" ht="15">
      <c r="C52" s="1" t="s">
        <v>54</v>
      </c>
    </row>
    <row r="53" ht="15">
      <c r="D53" s="1" t="s">
        <v>114</v>
      </c>
    </row>
    <row r="54" ht="15">
      <c r="D54" s="1" t="s">
        <v>116</v>
      </c>
    </row>
    <row r="55" ht="15">
      <c r="D55" s="1" t="s">
        <v>27</v>
      </c>
    </row>
    <row r="56" ht="15">
      <c r="B56" s="1" t="s">
        <v>55</v>
      </c>
    </row>
    <row r="57" ht="15">
      <c r="C57" s="1" t="s">
        <v>30</v>
      </c>
    </row>
    <row r="58" ht="15">
      <c r="C58" s="1" t="s">
        <v>31</v>
      </c>
    </row>
    <row r="59" ht="15">
      <c r="B59" s="1" t="s">
        <v>56</v>
      </c>
    </row>
    <row r="60" ht="15">
      <c r="C60" s="1" t="s">
        <v>37</v>
      </c>
    </row>
    <row r="61" ht="15">
      <c r="C61" s="1" t="s">
        <v>26</v>
      </c>
    </row>
    <row r="62" ht="15">
      <c r="C62" s="1" t="s">
        <v>120</v>
      </c>
    </row>
    <row r="63" ht="15">
      <c r="D63" s="1" t="s">
        <v>30</v>
      </c>
    </row>
    <row r="64" ht="15">
      <c r="D64" s="1" t="s">
        <v>31</v>
      </c>
    </row>
    <row r="65" ht="15">
      <c r="C65" s="1" t="s">
        <v>38</v>
      </c>
    </row>
    <row r="66" ht="15">
      <c r="C66" s="1" t="s">
        <v>26</v>
      </c>
    </row>
    <row r="67" ht="15">
      <c r="C67" s="1" t="s">
        <v>120</v>
      </c>
    </row>
    <row r="68" ht="15">
      <c r="D68" s="1" t="s">
        <v>30</v>
      </c>
    </row>
    <row r="69" ht="15">
      <c r="D69" s="1" t="s">
        <v>31</v>
      </c>
    </row>
    <row r="70" ht="15">
      <c r="C70" s="1" t="s">
        <v>108</v>
      </c>
    </row>
    <row r="71" ht="15">
      <c r="C71" s="1" t="s">
        <v>26</v>
      </c>
    </row>
    <row r="72" ht="15">
      <c r="C72" s="1" t="s">
        <v>120</v>
      </c>
    </row>
    <row r="73" ht="15">
      <c r="D73" s="1" t="s">
        <v>30</v>
      </c>
    </row>
    <row r="74" ht="15">
      <c r="D74" s="1" t="s">
        <v>31</v>
      </c>
    </row>
    <row r="75" ht="15">
      <c r="C75" s="1" t="s">
        <v>109</v>
      </c>
    </row>
    <row r="76" ht="15">
      <c r="C76" s="1" t="s">
        <v>26</v>
      </c>
    </row>
    <row r="77" ht="15">
      <c r="C77" s="1" t="s">
        <v>120</v>
      </c>
    </row>
    <row r="78" ht="15">
      <c r="D78" s="1" t="s">
        <v>30</v>
      </c>
    </row>
    <row r="79" ht="15">
      <c r="D79" s="1" t="s">
        <v>31</v>
      </c>
    </row>
    <row r="80" ht="15">
      <c r="C80" s="1" t="s">
        <v>110</v>
      </c>
    </row>
    <row r="81" ht="15">
      <c r="C81" s="1" t="s">
        <v>26</v>
      </c>
    </row>
    <row r="82" ht="15">
      <c r="C82" s="1" t="s">
        <v>120</v>
      </c>
    </row>
    <row r="83" ht="15">
      <c r="D83" s="1" t="s">
        <v>30</v>
      </c>
    </row>
    <row r="84" ht="15">
      <c r="D84" s="1" t="s">
        <v>31</v>
      </c>
    </row>
    <row r="85" ht="15">
      <c r="C85" s="1" t="s">
        <v>111</v>
      </c>
    </row>
    <row r="86" ht="15">
      <c r="C86" s="1" t="s">
        <v>26</v>
      </c>
    </row>
    <row r="87" ht="15">
      <c r="C87" s="1" t="s">
        <v>120</v>
      </c>
    </row>
    <row r="88" ht="15">
      <c r="D88" s="1" t="s">
        <v>30</v>
      </c>
    </row>
    <row r="89" ht="15">
      <c r="D89" s="1" t="s">
        <v>31</v>
      </c>
    </row>
    <row r="90" ht="15">
      <c r="C90" s="1" t="s">
        <v>45</v>
      </c>
    </row>
    <row r="91" ht="15">
      <c r="C91" s="1" t="s">
        <v>26</v>
      </c>
    </row>
    <row r="92" ht="15">
      <c r="C92" s="1" t="s">
        <v>120</v>
      </c>
    </row>
    <row r="93" ht="15">
      <c r="D93" s="1" t="s">
        <v>30</v>
      </c>
    </row>
    <row r="94" ht="15">
      <c r="D94" s="1" t="s">
        <v>31</v>
      </c>
    </row>
    <row r="95" ht="15">
      <c r="C95" s="1" t="s">
        <v>57</v>
      </c>
    </row>
    <row r="96" ht="15">
      <c r="C96" s="1" t="s">
        <v>26</v>
      </c>
    </row>
    <row r="97" ht="15">
      <c r="C97" s="1" t="s">
        <v>120</v>
      </c>
    </row>
    <row r="98" ht="15">
      <c r="D98" s="1" t="s">
        <v>30</v>
      </c>
    </row>
    <row r="99" ht="15">
      <c r="D99" s="1" t="s">
        <v>31</v>
      </c>
    </row>
    <row r="100" ht="15">
      <c r="C100" s="1" t="s">
        <v>58</v>
      </c>
    </row>
    <row r="101" ht="15">
      <c r="C101" s="1" t="s">
        <v>26</v>
      </c>
    </row>
    <row r="102" ht="15">
      <c r="C102" s="1" t="s">
        <v>120</v>
      </c>
    </row>
    <row r="103" ht="15">
      <c r="D103" s="1" t="s">
        <v>30</v>
      </c>
    </row>
    <row r="104" ht="15">
      <c r="D104" s="1" t="s">
        <v>31</v>
      </c>
    </row>
    <row r="106" ht="15">
      <c r="A106" s="1" t="s">
        <v>8</v>
      </c>
    </row>
    <row r="107" ht="15">
      <c r="A107" s="1" t="s">
        <v>22</v>
      </c>
    </row>
    <row r="108" ht="15">
      <c r="A108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1"/>
  <sheetViews>
    <sheetView zoomScalePageLayoutView="0" workbookViewId="0" topLeftCell="A1">
      <selection activeCell="B4" sqref="B4"/>
    </sheetView>
  </sheetViews>
  <sheetFormatPr defaultColWidth="11.00390625" defaultRowHeight="12.75"/>
  <cols>
    <col min="1" max="1" width="9.375" style="17" customWidth="1"/>
    <col min="2" max="2" width="30.625" style="17" customWidth="1"/>
    <col min="3" max="3" width="11.875" style="17" customWidth="1"/>
    <col min="4" max="4" width="8.875" style="17" customWidth="1"/>
    <col min="5" max="5" width="7.625" style="17" customWidth="1"/>
    <col min="6" max="6" width="5.375" style="17" customWidth="1"/>
    <col min="7" max="7" width="12.625" style="17" customWidth="1"/>
    <col min="8" max="8" width="8.00390625" style="17" customWidth="1"/>
    <col min="9" max="9" width="7.125" style="17" customWidth="1"/>
    <col min="10" max="10" width="11.00390625" style="17" customWidth="1"/>
    <col min="11" max="11" width="11.875" style="17" customWidth="1"/>
    <col min="12" max="12" width="7.75390625" style="17" customWidth="1"/>
    <col min="13" max="13" width="11.25390625" style="17" customWidth="1"/>
    <col min="14" max="14" width="14.375" style="17" customWidth="1"/>
    <col min="15" max="15" width="11.00390625" style="17" customWidth="1"/>
    <col min="16" max="16" width="6.125" style="17" customWidth="1"/>
    <col min="17" max="17" width="9.625" style="17" customWidth="1"/>
    <col min="18" max="18" width="10.625" style="17" bestFit="1" customWidth="1"/>
    <col min="19" max="21" width="11.00390625" style="17" customWidth="1"/>
    <col min="22" max="22" width="8.625" style="17" customWidth="1"/>
    <col min="23" max="23" width="7.375" style="17" customWidth="1"/>
    <col min="24" max="24" width="7.625" style="17" customWidth="1"/>
    <col min="25" max="25" width="7.875" style="17" customWidth="1"/>
    <col min="26" max="28" width="11.00390625" style="17" customWidth="1"/>
    <col min="29" max="29" width="8.375" style="17" customWidth="1"/>
    <col min="30" max="30" width="8.00390625" style="17" customWidth="1"/>
    <col min="31" max="31" width="9.25390625" style="17" customWidth="1"/>
    <col min="32" max="33" width="11.00390625" style="17" customWidth="1"/>
    <col min="34" max="34" width="10.625" style="17" customWidth="1"/>
    <col min="35" max="35" width="5.625" style="17" customWidth="1"/>
    <col min="36" max="36" width="8.75390625" style="17" customWidth="1"/>
    <col min="37" max="37" width="8.125" style="17" customWidth="1"/>
    <col min="38" max="38" width="11.00390625" style="17" customWidth="1"/>
    <col min="39" max="39" width="5.375" style="17" customWidth="1"/>
    <col min="40" max="40" width="8.125" style="17" bestFit="1" customWidth="1"/>
    <col min="41" max="41" width="8.875" style="17" customWidth="1"/>
    <col min="42" max="42" width="11.00390625" style="17" customWidth="1"/>
    <col min="43" max="43" width="4.875" style="17" customWidth="1"/>
    <col min="44" max="44" width="8.125" style="17" customWidth="1"/>
    <col min="45" max="45" width="8.875" style="17" customWidth="1"/>
    <col min="46" max="46" width="11.00390625" style="17" customWidth="1"/>
    <col min="47" max="47" width="4.375" style="17" customWidth="1"/>
    <col min="48" max="48" width="9.375" style="17" customWidth="1"/>
    <col min="49" max="49" width="8.25390625" style="17" customWidth="1"/>
    <col min="50" max="50" width="11.00390625" style="17" customWidth="1"/>
    <col min="51" max="51" width="4.875" style="17" customWidth="1"/>
    <col min="52" max="52" width="8.125" style="17" customWidth="1"/>
    <col min="53" max="54" width="9.25390625" style="17" customWidth="1"/>
    <col min="55" max="55" width="4.00390625" style="17" customWidth="1"/>
    <col min="56" max="56" width="8.125" style="17" customWidth="1"/>
    <col min="57" max="58" width="11.00390625" style="17" customWidth="1"/>
    <col min="59" max="59" width="4.00390625" style="17" customWidth="1"/>
    <col min="60" max="60" width="8.125" style="17" customWidth="1"/>
    <col min="61" max="62" width="11.00390625" style="17" customWidth="1"/>
    <col min="63" max="63" width="4.00390625" style="17" customWidth="1"/>
    <col min="64" max="64" width="10.625" style="17" customWidth="1"/>
    <col min="65" max="65" width="8.875" style="17" customWidth="1"/>
    <col min="66" max="66" width="11.00390625" style="17" customWidth="1"/>
    <col min="67" max="67" width="4.125" style="17" customWidth="1"/>
    <col min="68" max="68" width="10.625" style="17" customWidth="1"/>
    <col min="69" max="69" width="9.25390625" style="17" customWidth="1"/>
    <col min="70" max="70" width="11.00390625" style="17" customWidth="1"/>
    <col min="71" max="71" width="4.625" style="17" customWidth="1"/>
    <col min="72" max="16384" width="11.00390625" style="17" customWidth="1"/>
  </cols>
  <sheetData>
    <row r="1" spans="2:8" ht="15" customHeight="1">
      <c r="B1" s="16" t="s">
        <v>127</v>
      </c>
      <c r="H1" s="18" t="s">
        <v>7</v>
      </c>
    </row>
    <row r="2" spans="2:11" ht="15" customHeight="1">
      <c r="B2" s="17" t="s">
        <v>1</v>
      </c>
      <c r="K2" s="17" t="s">
        <v>104</v>
      </c>
    </row>
    <row r="3" ht="15" customHeight="1">
      <c r="K3" s="17" t="s">
        <v>105</v>
      </c>
    </row>
    <row r="4" spans="2:37" s="19" customFormat="1" ht="15" customHeight="1">
      <c r="B4" s="20"/>
      <c r="C4" s="20"/>
      <c r="D4" s="21" t="s">
        <v>293</v>
      </c>
      <c r="F4" s="20"/>
      <c r="G4" s="22"/>
      <c r="H4" s="21" t="s">
        <v>294</v>
      </c>
      <c r="K4" s="19" t="s">
        <v>106</v>
      </c>
      <c r="Q4" s="22"/>
      <c r="R4" s="21" t="s">
        <v>62</v>
      </c>
      <c r="T4" s="22"/>
      <c r="U4" s="22"/>
      <c r="V4" s="21" t="s">
        <v>2</v>
      </c>
      <c r="AA4" s="22"/>
      <c r="AG4" s="22"/>
      <c r="AJ4" s="22"/>
      <c r="AK4" s="19" t="s">
        <v>14</v>
      </c>
    </row>
    <row r="5" spans="2:69" s="19" customFormat="1" ht="15" customHeight="1">
      <c r="B5" s="20"/>
      <c r="C5" s="20"/>
      <c r="D5" s="19" t="s">
        <v>295</v>
      </c>
      <c r="F5" s="20"/>
      <c r="G5" s="23" t="s">
        <v>95</v>
      </c>
      <c r="H5" s="19" t="s">
        <v>296</v>
      </c>
      <c r="K5" s="19" t="s">
        <v>91</v>
      </c>
      <c r="O5" s="19" t="s">
        <v>25</v>
      </c>
      <c r="Q5" s="22"/>
      <c r="R5" s="24" t="s">
        <v>60</v>
      </c>
      <c r="S5" s="19" t="s">
        <v>65</v>
      </c>
      <c r="T5" s="22" t="s">
        <v>66</v>
      </c>
      <c r="U5" s="22"/>
      <c r="V5" s="19" t="s">
        <v>92</v>
      </c>
      <c r="AA5" s="22"/>
      <c r="AB5" s="19" t="s">
        <v>81</v>
      </c>
      <c r="AG5" s="22"/>
      <c r="AH5" s="19" t="s">
        <v>25</v>
      </c>
      <c r="AJ5" s="22"/>
      <c r="AK5" s="19" t="s">
        <v>82</v>
      </c>
      <c r="AO5" s="19" t="s">
        <v>84</v>
      </c>
      <c r="AS5" s="19" t="s">
        <v>86</v>
      </c>
      <c r="AW5" s="19" t="s">
        <v>16</v>
      </c>
      <c r="BA5" s="19" t="s">
        <v>18</v>
      </c>
      <c r="BE5" s="19" t="s">
        <v>19</v>
      </c>
      <c r="BI5" s="19" t="s">
        <v>41</v>
      </c>
      <c r="BM5" s="19" t="s">
        <v>43</v>
      </c>
      <c r="BQ5" s="19" t="s">
        <v>12</v>
      </c>
    </row>
    <row r="6" spans="1:69" s="19" customFormat="1" ht="15" customHeight="1">
      <c r="A6" s="24" t="s">
        <v>69</v>
      </c>
      <c r="B6" s="20"/>
      <c r="C6" s="20"/>
      <c r="D6" s="24" t="s">
        <v>118</v>
      </c>
      <c r="E6" s="24" t="s">
        <v>120</v>
      </c>
      <c r="F6" s="20"/>
      <c r="G6" s="23" t="s">
        <v>96</v>
      </c>
      <c r="H6" s="19" t="s">
        <v>297</v>
      </c>
      <c r="K6" s="19" t="s">
        <v>298</v>
      </c>
      <c r="O6" s="19" t="s">
        <v>35</v>
      </c>
      <c r="Q6" s="22"/>
      <c r="R6" s="24" t="s">
        <v>59</v>
      </c>
      <c r="S6" s="19" t="s">
        <v>63</v>
      </c>
      <c r="T6" s="22" t="s">
        <v>67</v>
      </c>
      <c r="U6" s="23" t="s">
        <v>69</v>
      </c>
      <c r="V6" s="24" t="s">
        <v>5</v>
      </c>
      <c r="W6" s="24" t="s">
        <v>3</v>
      </c>
      <c r="X6" s="19" t="s">
        <v>53</v>
      </c>
      <c r="AA6" s="22"/>
      <c r="AB6" s="24" t="s">
        <v>5</v>
      </c>
      <c r="AC6" s="24" t="s">
        <v>3</v>
      </c>
      <c r="AD6" s="19" t="s">
        <v>53</v>
      </c>
      <c r="AG6" s="22"/>
      <c r="AH6" s="19" t="s">
        <v>24</v>
      </c>
      <c r="AJ6" s="22"/>
      <c r="AK6" s="19" t="s">
        <v>83</v>
      </c>
      <c r="AO6" s="19" t="s">
        <v>85</v>
      </c>
      <c r="AS6" s="19" t="s">
        <v>15</v>
      </c>
      <c r="AW6" s="19" t="s">
        <v>17</v>
      </c>
      <c r="BA6" s="19" t="s">
        <v>20</v>
      </c>
      <c r="BE6" s="19" t="s">
        <v>40</v>
      </c>
      <c r="BI6" s="19" t="s">
        <v>42</v>
      </c>
      <c r="BM6" s="19" t="s">
        <v>44</v>
      </c>
      <c r="BQ6" s="19" t="s">
        <v>13</v>
      </c>
    </row>
    <row r="7" spans="1:72" s="19" customFormat="1" ht="15" customHeight="1">
      <c r="A7" s="13" t="s">
        <v>299</v>
      </c>
      <c r="B7" s="25" t="s">
        <v>300</v>
      </c>
      <c r="C7" s="25" t="s">
        <v>21</v>
      </c>
      <c r="D7" s="13" t="s">
        <v>119</v>
      </c>
      <c r="E7" s="13" t="s">
        <v>301</v>
      </c>
      <c r="F7" s="25" t="s">
        <v>80</v>
      </c>
      <c r="G7" s="4" t="s">
        <v>97</v>
      </c>
      <c r="H7" s="13" t="s">
        <v>113</v>
      </c>
      <c r="I7" s="13" t="s">
        <v>115</v>
      </c>
      <c r="J7" s="13" t="s">
        <v>117</v>
      </c>
      <c r="K7" s="13" t="s">
        <v>113</v>
      </c>
      <c r="L7" s="13" t="s">
        <v>115</v>
      </c>
      <c r="M7" s="13" t="s">
        <v>117</v>
      </c>
      <c r="N7" s="13" t="s">
        <v>98</v>
      </c>
      <c r="O7" s="13" t="s">
        <v>23</v>
      </c>
      <c r="P7" s="13" t="s">
        <v>80</v>
      </c>
      <c r="Q7" s="4" t="s">
        <v>99</v>
      </c>
      <c r="R7" s="13" t="s">
        <v>302</v>
      </c>
      <c r="S7" s="25" t="s">
        <v>64</v>
      </c>
      <c r="T7" s="4" t="s">
        <v>68</v>
      </c>
      <c r="U7" s="4" t="s">
        <v>70</v>
      </c>
      <c r="V7" s="13" t="s">
        <v>4</v>
      </c>
      <c r="W7" s="13" t="s">
        <v>4</v>
      </c>
      <c r="X7" s="13" t="s">
        <v>113</v>
      </c>
      <c r="Y7" s="13" t="s">
        <v>115</v>
      </c>
      <c r="Z7" s="13" t="s">
        <v>117</v>
      </c>
      <c r="AA7" s="26" t="s">
        <v>100</v>
      </c>
      <c r="AB7" s="13" t="s">
        <v>303</v>
      </c>
      <c r="AC7" s="13" t="s">
        <v>304</v>
      </c>
      <c r="AD7" s="13" t="s">
        <v>113</v>
      </c>
      <c r="AE7" s="13" t="s">
        <v>115</v>
      </c>
      <c r="AF7" s="13" t="s">
        <v>117</v>
      </c>
      <c r="AG7" s="26" t="s">
        <v>98</v>
      </c>
      <c r="AH7" s="13" t="s">
        <v>23</v>
      </c>
      <c r="AI7" s="13" t="s">
        <v>101</v>
      </c>
      <c r="AJ7" s="4" t="s">
        <v>102</v>
      </c>
      <c r="AK7" s="13" t="s">
        <v>305</v>
      </c>
      <c r="AL7" s="13" t="s">
        <v>79</v>
      </c>
      <c r="AM7" s="13" t="s">
        <v>306</v>
      </c>
      <c r="AN7" s="13" t="s">
        <v>103</v>
      </c>
      <c r="AO7" s="13" t="s">
        <v>307</v>
      </c>
      <c r="AP7" s="13" t="s">
        <v>308</v>
      </c>
      <c r="AQ7" s="13" t="s">
        <v>80</v>
      </c>
      <c r="AR7" s="13" t="s">
        <v>103</v>
      </c>
      <c r="AS7" s="13" t="s">
        <v>307</v>
      </c>
      <c r="AT7" s="13" t="s">
        <v>308</v>
      </c>
      <c r="AU7" s="13" t="s">
        <v>80</v>
      </c>
      <c r="AV7" s="13" t="s">
        <v>103</v>
      </c>
      <c r="AW7" s="13" t="s">
        <v>307</v>
      </c>
      <c r="AX7" s="13" t="s">
        <v>308</v>
      </c>
      <c r="AY7" s="13" t="s">
        <v>80</v>
      </c>
      <c r="AZ7" s="13" t="s">
        <v>103</v>
      </c>
      <c r="BA7" s="13" t="s">
        <v>307</v>
      </c>
      <c r="BB7" s="13" t="s">
        <v>308</v>
      </c>
      <c r="BC7" s="13" t="s">
        <v>80</v>
      </c>
      <c r="BD7" s="13" t="s">
        <v>103</v>
      </c>
      <c r="BE7" s="13" t="s">
        <v>307</v>
      </c>
      <c r="BF7" s="13" t="s">
        <v>308</v>
      </c>
      <c r="BG7" s="13" t="s">
        <v>80</v>
      </c>
      <c r="BH7" s="13" t="s">
        <v>103</v>
      </c>
      <c r="BI7" s="13" t="s">
        <v>307</v>
      </c>
      <c r="BJ7" s="13" t="s">
        <v>308</v>
      </c>
      <c r="BK7" s="13" t="s">
        <v>80</v>
      </c>
      <c r="BL7" s="13" t="s">
        <v>103</v>
      </c>
      <c r="BM7" s="13" t="s">
        <v>307</v>
      </c>
      <c r="BN7" s="13" t="s">
        <v>308</v>
      </c>
      <c r="BO7" s="13" t="s">
        <v>80</v>
      </c>
      <c r="BP7" s="13" t="s">
        <v>103</v>
      </c>
      <c r="BQ7" s="13" t="s">
        <v>307</v>
      </c>
      <c r="BR7" s="13" t="s">
        <v>308</v>
      </c>
      <c r="BS7" s="13" t="s">
        <v>80</v>
      </c>
      <c r="BT7" s="13" t="s">
        <v>103</v>
      </c>
    </row>
    <row r="8" spans="1:72" s="20" customFormat="1" ht="15" customHeight="1">
      <c r="A8" s="28">
        <v>1</v>
      </c>
      <c r="B8" s="20" t="s">
        <v>128</v>
      </c>
      <c r="C8" s="20" t="s">
        <v>145</v>
      </c>
      <c r="D8" s="29">
        <v>623</v>
      </c>
      <c r="E8" s="29">
        <v>21928</v>
      </c>
      <c r="F8" s="29"/>
      <c r="G8" s="30">
        <f>(E8+(F8/100))/D8</f>
        <v>35.19743178170145</v>
      </c>
      <c r="H8" s="29">
        <v>654</v>
      </c>
      <c r="I8" s="29"/>
      <c r="J8" s="29"/>
      <c r="K8" s="29">
        <v>210528</v>
      </c>
      <c r="L8" s="29"/>
      <c r="M8" s="29"/>
      <c r="N8" s="14">
        <f>K8+(L8/160)+(M8/43520)</f>
        <v>210528</v>
      </c>
      <c r="O8" s="29">
        <v>716491</v>
      </c>
      <c r="P8" s="29">
        <v>60</v>
      </c>
      <c r="Q8" s="30">
        <f>(O8+(P8/100))/N8</f>
        <v>3.4033078735370115</v>
      </c>
      <c r="R8" s="29">
        <v>6181</v>
      </c>
      <c r="S8" s="29">
        <v>87</v>
      </c>
      <c r="T8" s="31">
        <v>2945</v>
      </c>
      <c r="U8" s="31">
        <v>1</v>
      </c>
      <c r="V8" s="29">
        <v>2</v>
      </c>
      <c r="W8" s="29"/>
      <c r="X8" s="29">
        <v>4</v>
      </c>
      <c r="Y8" s="29"/>
      <c r="Z8" s="29"/>
      <c r="AA8" s="30">
        <f>X8+(Y8/160)+(Z8/43520)</f>
        <v>4</v>
      </c>
      <c r="AB8" s="29">
        <v>320</v>
      </c>
      <c r="AC8" s="29">
        <v>1026</v>
      </c>
      <c r="AD8" s="29">
        <v>617</v>
      </c>
      <c r="AE8" s="29"/>
      <c r="AF8" s="29"/>
      <c r="AG8" s="30">
        <f>AD8+(AE8/160)+(AF8/43520)</f>
        <v>617</v>
      </c>
      <c r="AH8" s="29">
        <v>83657</v>
      </c>
      <c r="AI8" s="29"/>
      <c r="AJ8" s="30">
        <f>AH8/AG8</f>
        <v>135.58670988654782</v>
      </c>
      <c r="AK8" s="29">
        <v>300</v>
      </c>
      <c r="AL8" s="29">
        <v>63707</v>
      </c>
      <c r="AM8" s="29"/>
      <c r="AN8" s="14">
        <f>(AL8+(AM8/100))/AK8</f>
        <v>212.35666666666665</v>
      </c>
      <c r="AO8" s="29">
        <v>14</v>
      </c>
      <c r="AP8" s="29">
        <v>9700</v>
      </c>
      <c r="AQ8" s="29"/>
      <c r="AR8" s="14">
        <f>(AP8+(AQ8/100))/AO8</f>
        <v>692.8571428571429</v>
      </c>
      <c r="AS8" s="29">
        <v>6</v>
      </c>
      <c r="AT8" s="29">
        <v>10250</v>
      </c>
      <c r="AU8" s="29"/>
      <c r="AV8" s="14">
        <f>(AT8+(AU8/100))/AS8</f>
        <v>1708.3333333333333</v>
      </c>
      <c r="AW8" s="29"/>
      <c r="AX8" s="29"/>
      <c r="AY8" s="29"/>
      <c r="AZ8" s="14"/>
      <c r="BA8" s="29"/>
      <c r="BB8" s="29"/>
      <c r="BC8" s="29"/>
      <c r="BD8" s="14"/>
      <c r="BE8" s="29"/>
      <c r="BF8" s="29"/>
      <c r="BG8" s="29"/>
      <c r="BH8" s="14"/>
      <c r="BI8" s="29"/>
      <c r="BJ8" s="29"/>
      <c r="BK8" s="29"/>
      <c r="BL8" s="14"/>
      <c r="BM8" s="29"/>
      <c r="BN8" s="29"/>
      <c r="BO8" s="29"/>
      <c r="BP8" s="14"/>
      <c r="BQ8" s="29"/>
      <c r="BR8" s="29"/>
      <c r="BS8" s="29"/>
      <c r="BT8" s="14"/>
    </row>
    <row r="9" spans="1:72" s="20" customFormat="1" ht="15" customHeight="1">
      <c r="A9" s="28">
        <v>2</v>
      </c>
      <c r="B9" s="20" t="s">
        <v>129</v>
      </c>
      <c r="C9" s="20" t="s">
        <v>146</v>
      </c>
      <c r="D9" s="29">
        <v>877</v>
      </c>
      <c r="E9" s="29">
        <v>25155</v>
      </c>
      <c r="F9" s="29"/>
      <c r="G9" s="30">
        <f aca="true" t="shared" si="0" ref="G9:G30">(E9+(F9/100))/D9</f>
        <v>28.683010262257696</v>
      </c>
      <c r="H9" s="29"/>
      <c r="I9" s="29"/>
      <c r="J9" s="29"/>
      <c r="K9" s="29">
        <v>278185</v>
      </c>
      <c r="L9" s="29"/>
      <c r="M9" s="29"/>
      <c r="N9" s="14">
        <f aca="true" t="shared" si="1" ref="N9:N30">K9+(L9/160)+(M9/43520)</f>
        <v>278185</v>
      </c>
      <c r="O9" s="29">
        <v>1026042</v>
      </c>
      <c r="P9" s="29">
        <v>37</v>
      </c>
      <c r="Q9" s="30">
        <f aca="true" t="shared" si="2" ref="Q9:Q30">(O9+(P9/100))/N9</f>
        <v>3.6883454176177723</v>
      </c>
      <c r="R9" s="29">
        <v>9524</v>
      </c>
      <c r="S9" s="29"/>
      <c r="T9" s="31">
        <v>4511</v>
      </c>
      <c r="U9" s="31">
        <v>2</v>
      </c>
      <c r="V9" s="29"/>
      <c r="W9" s="29"/>
      <c r="X9" s="29"/>
      <c r="Y9" s="29"/>
      <c r="Z9" s="29"/>
      <c r="AA9" s="30">
        <f aca="true" t="shared" si="3" ref="AA9:AA30">X9+(Y9/160)+(Z9/43520)</f>
        <v>0</v>
      </c>
      <c r="AB9" s="29">
        <v>587</v>
      </c>
      <c r="AC9" s="29">
        <v>1937</v>
      </c>
      <c r="AD9" s="29">
        <v>1097</v>
      </c>
      <c r="AE9" s="29">
        <v>40</v>
      </c>
      <c r="AF9" s="29"/>
      <c r="AG9" s="30">
        <f aca="true" t="shared" si="4" ref="AG9:AG30">AD9+(AE9/160)+(AF9/43520)</f>
        <v>1097.25</v>
      </c>
      <c r="AH9" s="29">
        <v>226082</v>
      </c>
      <c r="AI9" s="29"/>
      <c r="AJ9" s="30">
        <f aca="true" t="shared" si="5" ref="AJ9:AJ30">AH9/AG9</f>
        <v>206.04420141262247</v>
      </c>
      <c r="AK9" s="29">
        <v>485</v>
      </c>
      <c r="AL9" s="29">
        <v>106815</v>
      </c>
      <c r="AM9" s="29"/>
      <c r="AN9" s="14">
        <f aca="true" t="shared" si="6" ref="AN9:AN30">(AL9+(AM9/100))/AK9</f>
        <v>220.23711340206185</v>
      </c>
      <c r="AO9" s="29">
        <v>66</v>
      </c>
      <c r="AP9" s="29">
        <v>52522</v>
      </c>
      <c r="AQ9" s="29"/>
      <c r="AR9" s="14">
        <f aca="true" t="shared" si="7" ref="AR9:AR28">(AP9+(AQ9/100))/AO9</f>
        <v>795.7878787878788</v>
      </c>
      <c r="AS9" s="29">
        <v>31</v>
      </c>
      <c r="AT9" s="29">
        <v>47995</v>
      </c>
      <c r="AU9" s="29"/>
      <c r="AV9" s="14">
        <f aca="true" t="shared" si="8" ref="AV9:AV28">(AT9+(AU9/100))/AS9</f>
        <v>1548.225806451613</v>
      </c>
      <c r="AW9" s="29">
        <v>5</v>
      </c>
      <c r="AX9" s="29">
        <v>18750</v>
      </c>
      <c r="AY9" s="29"/>
      <c r="AZ9" s="14">
        <f aca="true" t="shared" si="9" ref="AZ9:AZ25">(AX9+(AY9/100))/AW9</f>
        <v>3750</v>
      </c>
      <c r="BA9" s="29"/>
      <c r="BB9" s="29"/>
      <c r="BC9" s="29"/>
      <c r="BD9" s="14"/>
      <c r="BE9" s="29"/>
      <c r="BF9" s="29"/>
      <c r="BG9" s="29"/>
      <c r="BH9" s="14"/>
      <c r="BI9" s="29"/>
      <c r="BJ9" s="29"/>
      <c r="BK9" s="29"/>
      <c r="BL9" s="14"/>
      <c r="BM9" s="29"/>
      <c r="BN9" s="29"/>
      <c r="BO9" s="29"/>
      <c r="BP9" s="14"/>
      <c r="BQ9" s="29"/>
      <c r="BR9" s="29"/>
      <c r="BS9" s="29"/>
      <c r="BT9" s="14"/>
    </row>
    <row r="10" spans="1:72" s="20" customFormat="1" ht="15" customHeight="1">
      <c r="A10" s="28">
        <v>3</v>
      </c>
      <c r="B10" s="20" t="s">
        <v>130</v>
      </c>
      <c r="C10" s="20" t="s">
        <v>147</v>
      </c>
      <c r="D10" s="29">
        <v>225</v>
      </c>
      <c r="E10" s="29">
        <v>6909</v>
      </c>
      <c r="F10" s="29"/>
      <c r="G10" s="30">
        <f t="shared" si="0"/>
        <v>30.706666666666667</v>
      </c>
      <c r="H10" s="29"/>
      <c r="I10" s="29"/>
      <c r="J10" s="29"/>
      <c r="K10" s="29">
        <v>119406</v>
      </c>
      <c r="L10" s="29">
        <v>129</v>
      </c>
      <c r="M10" s="29"/>
      <c r="N10" s="14">
        <f t="shared" si="1"/>
        <v>119406.80625</v>
      </c>
      <c r="O10" s="29">
        <v>384556</v>
      </c>
      <c r="P10" s="29">
        <v>40</v>
      </c>
      <c r="Q10" s="30">
        <f t="shared" si="2"/>
        <v>3.220556784634712</v>
      </c>
      <c r="R10" s="29">
        <v>3840</v>
      </c>
      <c r="S10" s="29">
        <v>82</v>
      </c>
      <c r="T10" s="31">
        <v>1862</v>
      </c>
      <c r="U10" s="31">
        <v>3</v>
      </c>
      <c r="V10" s="29"/>
      <c r="W10" s="29"/>
      <c r="X10" s="29"/>
      <c r="Y10" s="29"/>
      <c r="Z10" s="29"/>
      <c r="AA10" s="30">
        <f t="shared" si="3"/>
        <v>0</v>
      </c>
      <c r="AB10" s="29">
        <v>328</v>
      </c>
      <c r="AC10" s="29">
        <v>1007</v>
      </c>
      <c r="AD10" s="29">
        <v>396</v>
      </c>
      <c r="AE10" s="29">
        <v>23</v>
      </c>
      <c r="AF10" s="29"/>
      <c r="AG10" s="30">
        <f t="shared" si="4"/>
        <v>396.14375</v>
      </c>
      <c r="AH10" s="29">
        <v>89992</v>
      </c>
      <c r="AI10" s="29"/>
      <c r="AJ10" s="30">
        <f t="shared" si="5"/>
        <v>227.17006137292333</v>
      </c>
      <c r="AK10" s="29">
        <v>293</v>
      </c>
      <c r="AL10" s="29">
        <v>61392</v>
      </c>
      <c r="AM10" s="29"/>
      <c r="AN10" s="14">
        <f t="shared" si="6"/>
        <v>209.52901023890786</v>
      </c>
      <c r="AO10" s="29">
        <v>30</v>
      </c>
      <c r="AP10" s="29">
        <v>22500</v>
      </c>
      <c r="AQ10" s="29"/>
      <c r="AR10" s="14">
        <f t="shared" si="7"/>
        <v>750</v>
      </c>
      <c r="AS10" s="29">
        <v>5</v>
      </c>
      <c r="AT10" s="29">
        <v>6100</v>
      </c>
      <c r="AU10" s="29"/>
      <c r="AV10" s="14">
        <f t="shared" si="8"/>
        <v>1220</v>
      </c>
      <c r="AW10" s="29"/>
      <c r="AX10" s="29"/>
      <c r="AY10" s="29"/>
      <c r="AZ10" s="14"/>
      <c r="BA10" s="29"/>
      <c r="BB10" s="29"/>
      <c r="BC10" s="29"/>
      <c r="BD10" s="14"/>
      <c r="BE10" s="29"/>
      <c r="BF10" s="29"/>
      <c r="BG10" s="29"/>
      <c r="BH10" s="14"/>
      <c r="BI10" s="29"/>
      <c r="BJ10" s="29"/>
      <c r="BK10" s="29"/>
      <c r="BL10" s="14"/>
      <c r="BM10" s="29"/>
      <c r="BN10" s="29"/>
      <c r="BO10" s="29"/>
      <c r="BP10" s="14"/>
      <c r="BQ10" s="29"/>
      <c r="BR10" s="29"/>
      <c r="BS10" s="29"/>
      <c r="BT10" s="14"/>
    </row>
    <row r="11" spans="1:72" s="20" customFormat="1" ht="15" customHeight="1">
      <c r="A11" s="28">
        <v>4</v>
      </c>
      <c r="B11" s="20" t="s">
        <v>131</v>
      </c>
      <c r="C11" s="20" t="s">
        <v>158</v>
      </c>
      <c r="D11" s="29">
        <v>847</v>
      </c>
      <c r="E11" s="29">
        <v>25182</v>
      </c>
      <c r="F11" s="29"/>
      <c r="G11" s="30">
        <f t="shared" si="0"/>
        <v>29.73081463990555</v>
      </c>
      <c r="H11" s="29"/>
      <c r="I11" s="29"/>
      <c r="J11" s="29"/>
      <c r="K11" s="29">
        <v>291523</v>
      </c>
      <c r="L11" s="29">
        <v>60</v>
      </c>
      <c r="M11" s="29">
        <v>31914</v>
      </c>
      <c r="N11" s="14">
        <f t="shared" si="1"/>
        <v>291524.1083180147</v>
      </c>
      <c r="O11" s="29">
        <v>1383300</v>
      </c>
      <c r="P11" s="29"/>
      <c r="Q11" s="30">
        <f t="shared" si="2"/>
        <v>4.745062108177346</v>
      </c>
      <c r="R11" s="29">
        <v>10281</v>
      </c>
      <c r="S11" s="29">
        <v>129</v>
      </c>
      <c r="T11" s="31">
        <v>4786</v>
      </c>
      <c r="U11" s="31">
        <v>4</v>
      </c>
      <c r="V11" s="29"/>
      <c r="W11" s="29"/>
      <c r="X11" s="29"/>
      <c r="Y11" s="29"/>
      <c r="Z11" s="29"/>
      <c r="AA11" s="30">
        <f t="shared" si="3"/>
        <v>0</v>
      </c>
      <c r="AB11" s="29">
        <v>554</v>
      </c>
      <c r="AC11" s="29">
        <v>1572</v>
      </c>
      <c r="AD11" s="29">
        <v>695</v>
      </c>
      <c r="AE11" s="29"/>
      <c r="AF11" s="29">
        <v>33030</v>
      </c>
      <c r="AG11" s="30">
        <f t="shared" si="4"/>
        <v>695.7589613970588</v>
      </c>
      <c r="AH11" s="29">
        <v>201807</v>
      </c>
      <c r="AI11" s="29"/>
      <c r="AJ11" s="30">
        <f t="shared" si="5"/>
        <v>290.05303732599987</v>
      </c>
      <c r="AK11" s="29">
        <v>457</v>
      </c>
      <c r="AL11" s="29">
        <v>99107</v>
      </c>
      <c r="AM11" s="29"/>
      <c r="AN11" s="14">
        <f t="shared" si="6"/>
        <v>216.86433260393872</v>
      </c>
      <c r="AO11" s="29">
        <v>64</v>
      </c>
      <c r="AP11" s="29">
        <v>46700</v>
      </c>
      <c r="AQ11" s="29"/>
      <c r="AR11" s="14">
        <f t="shared" si="7"/>
        <v>729.6875</v>
      </c>
      <c r="AS11" s="29">
        <v>33</v>
      </c>
      <c r="AT11" s="29">
        <v>56000</v>
      </c>
      <c r="AU11" s="29"/>
      <c r="AV11" s="14">
        <f t="shared" si="8"/>
        <v>1696.969696969697</v>
      </c>
      <c r="AW11" s="29"/>
      <c r="AX11" s="29"/>
      <c r="AY11" s="29"/>
      <c r="AZ11" s="14"/>
      <c r="BA11" s="29"/>
      <c r="BB11" s="29"/>
      <c r="BC11" s="29"/>
      <c r="BD11" s="14"/>
      <c r="BE11" s="29"/>
      <c r="BF11" s="29"/>
      <c r="BG11" s="29"/>
      <c r="BH11" s="14"/>
      <c r="BI11" s="29"/>
      <c r="BJ11" s="29"/>
      <c r="BK11" s="29"/>
      <c r="BL11" s="14"/>
      <c r="BM11" s="29"/>
      <c r="BN11" s="29"/>
      <c r="BO11" s="29"/>
      <c r="BP11" s="14"/>
      <c r="BQ11" s="29"/>
      <c r="BR11" s="29"/>
      <c r="BS11" s="29"/>
      <c r="BT11" s="14"/>
    </row>
    <row r="12" spans="1:72" s="20" customFormat="1" ht="15" customHeight="1">
      <c r="A12" s="28">
        <f>A11+1</f>
        <v>5</v>
      </c>
      <c r="B12" s="20" t="s">
        <v>132</v>
      </c>
      <c r="C12" s="20" t="s">
        <v>122</v>
      </c>
      <c r="D12" s="29">
        <v>690</v>
      </c>
      <c r="E12" s="29">
        <v>21942</v>
      </c>
      <c r="F12" s="29"/>
      <c r="G12" s="30">
        <f t="shared" si="0"/>
        <v>31.8</v>
      </c>
      <c r="H12" s="29"/>
      <c r="I12" s="29"/>
      <c r="J12" s="29"/>
      <c r="K12" s="29">
        <v>293690</v>
      </c>
      <c r="L12" s="29">
        <v>90</v>
      </c>
      <c r="M12" s="29"/>
      <c r="N12" s="14">
        <f t="shared" si="1"/>
        <v>293690.5625</v>
      </c>
      <c r="O12" s="29">
        <v>714105</v>
      </c>
      <c r="P12" s="29"/>
      <c r="Q12" s="30">
        <f t="shared" si="2"/>
        <v>2.4314877329434106</v>
      </c>
      <c r="R12" s="29">
        <v>6257</v>
      </c>
      <c r="S12" s="29">
        <v>35</v>
      </c>
      <c r="T12" s="31">
        <v>3027</v>
      </c>
      <c r="U12" s="31">
        <v>5</v>
      </c>
      <c r="V12" s="29"/>
      <c r="W12" s="29"/>
      <c r="X12" s="29"/>
      <c r="Y12" s="29"/>
      <c r="Z12" s="29"/>
      <c r="AA12" s="30">
        <f t="shared" si="3"/>
        <v>0</v>
      </c>
      <c r="AB12" s="29">
        <v>536</v>
      </c>
      <c r="AC12" s="29">
        <v>1776</v>
      </c>
      <c r="AD12" s="29">
        <v>997</v>
      </c>
      <c r="AE12" s="29">
        <v>80</v>
      </c>
      <c r="AF12" s="29">
        <v>1426</v>
      </c>
      <c r="AG12" s="30">
        <f t="shared" si="4"/>
        <v>997.5327665441176</v>
      </c>
      <c r="AH12" s="29">
        <v>132756</v>
      </c>
      <c r="AI12" s="29"/>
      <c r="AJ12" s="30">
        <f t="shared" si="5"/>
        <v>133.084350161172</v>
      </c>
      <c r="AK12" s="29">
        <v>500</v>
      </c>
      <c r="AL12" s="29">
        <v>92156</v>
      </c>
      <c r="AM12" s="29"/>
      <c r="AN12" s="14">
        <f t="shared" si="6"/>
        <v>184.312</v>
      </c>
      <c r="AO12" s="29">
        <v>27</v>
      </c>
      <c r="AP12" s="29">
        <v>27500</v>
      </c>
      <c r="AQ12" s="29"/>
      <c r="AR12" s="14">
        <f t="shared" si="7"/>
        <v>1018.5185185185185</v>
      </c>
      <c r="AS12" s="29">
        <v>9</v>
      </c>
      <c r="AT12" s="29">
        <v>13100</v>
      </c>
      <c r="AU12" s="29"/>
      <c r="AV12" s="14">
        <f t="shared" si="8"/>
        <v>1455.5555555555557</v>
      </c>
      <c r="AW12" s="29"/>
      <c r="AX12" s="29"/>
      <c r="AY12" s="29"/>
      <c r="AZ12" s="14"/>
      <c r="BA12" s="29"/>
      <c r="BB12" s="29"/>
      <c r="BC12" s="29"/>
      <c r="BD12" s="14"/>
      <c r="BE12" s="29"/>
      <c r="BF12" s="29"/>
      <c r="BG12" s="29"/>
      <c r="BH12" s="14"/>
      <c r="BI12" s="29"/>
      <c r="BJ12" s="29"/>
      <c r="BK12" s="29"/>
      <c r="BL12" s="14"/>
      <c r="BM12" s="29"/>
      <c r="BN12" s="29"/>
      <c r="BO12" s="29"/>
      <c r="BP12" s="14"/>
      <c r="BQ12" s="29"/>
      <c r="BR12" s="29"/>
      <c r="BS12" s="29"/>
      <c r="BT12" s="14"/>
    </row>
    <row r="13" spans="1:72" s="20" customFormat="1" ht="15" customHeight="1">
      <c r="A13" s="28">
        <f aca="true" t="shared" si="10" ref="A13:A28">A12+1</f>
        <v>6</v>
      </c>
      <c r="B13" s="41" t="s">
        <v>310</v>
      </c>
      <c r="D13" s="29">
        <v>24</v>
      </c>
      <c r="E13" s="29">
        <v>690</v>
      </c>
      <c r="F13" s="29"/>
      <c r="G13" s="30">
        <f t="shared" si="0"/>
        <v>28.75</v>
      </c>
      <c r="H13" s="29"/>
      <c r="I13" s="29"/>
      <c r="J13" s="29"/>
      <c r="K13" s="29">
        <v>29345</v>
      </c>
      <c r="L13" s="29"/>
      <c r="M13" s="29">
        <v>60813158</v>
      </c>
      <c r="N13" s="14">
        <f t="shared" si="1"/>
        <v>30742.36116727941</v>
      </c>
      <c r="O13" s="29">
        <v>1199440</v>
      </c>
      <c r="P13" s="29">
        <v>3</v>
      </c>
      <c r="Q13" s="30">
        <f t="shared" si="2"/>
        <v>39.01587205593767</v>
      </c>
      <c r="R13" s="29">
        <v>1313</v>
      </c>
      <c r="S13" s="29"/>
      <c r="T13" s="31">
        <v>685</v>
      </c>
      <c r="U13" s="31">
        <v>6</v>
      </c>
      <c r="V13" s="29">
        <v>1</v>
      </c>
      <c r="W13" s="29"/>
      <c r="X13" s="29"/>
      <c r="Y13" s="29"/>
      <c r="Z13" s="29"/>
      <c r="AA13" s="30">
        <f t="shared" si="3"/>
        <v>0</v>
      </c>
      <c r="AB13" s="29">
        <v>485</v>
      </c>
      <c r="AC13" s="29">
        <v>524</v>
      </c>
      <c r="AD13" s="29">
        <v>94</v>
      </c>
      <c r="AE13" s="29">
        <v>80</v>
      </c>
      <c r="AF13" s="29">
        <v>3531176</v>
      </c>
      <c r="AG13" s="30">
        <f t="shared" si="4"/>
        <v>175.6391544117647</v>
      </c>
      <c r="AH13" s="29">
        <v>649688</v>
      </c>
      <c r="AI13" s="29"/>
      <c r="AJ13" s="30">
        <f t="shared" si="5"/>
        <v>3698.9929846558316</v>
      </c>
      <c r="AK13" s="29">
        <v>203</v>
      </c>
      <c r="AL13" s="29">
        <v>57988</v>
      </c>
      <c r="AM13" s="29"/>
      <c r="AN13" s="14">
        <f t="shared" si="6"/>
        <v>285.6551724137931</v>
      </c>
      <c r="AO13" s="29">
        <v>114</v>
      </c>
      <c r="AP13" s="29">
        <v>97600</v>
      </c>
      <c r="AQ13" s="29"/>
      <c r="AR13" s="14">
        <f t="shared" si="7"/>
        <v>856.140350877193</v>
      </c>
      <c r="AS13" s="29">
        <v>123</v>
      </c>
      <c r="AT13" s="29">
        <v>249300</v>
      </c>
      <c r="AU13" s="29"/>
      <c r="AV13" s="14">
        <f t="shared" si="8"/>
        <v>2026.8292682926829</v>
      </c>
      <c r="AW13" s="29">
        <v>37</v>
      </c>
      <c r="AX13" s="29">
        <v>169300</v>
      </c>
      <c r="AY13" s="29"/>
      <c r="AZ13" s="14">
        <f t="shared" si="9"/>
        <v>4575.675675675676</v>
      </c>
      <c r="BA13" s="29">
        <v>6</v>
      </c>
      <c r="BB13" s="29">
        <v>48500</v>
      </c>
      <c r="BC13" s="29"/>
      <c r="BD13" s="14">
        <f>(BB13+(BC13/100))/BA13</f>
        <v>8083.333333333333</v>
      </c>
      <c r="BE13" s="29">
        <v>2</v>
      </c>
      <c r="BF13" s="29">
        <v>27000</v>
      </c>
      <c r="BG13" s="29"/>
      <c r="BH13" s="14">
        <f>(BF13+(BG13/100))/BE13</f>
        <v>13500</v>
      </c>
      <c r="BI13" s="29"/>
      <c r="BJ13" s="29"/>
      <c r="BK13" s="29"/>
      <c r="BL13" s="14"/>
      <c r="BM13" s="29"/>
      <c r="BN13" s="29"/>
      <c r="BO13" s="29"/>
      <c r="BP13" s="14"/>
      <c r="BQ13" s="29"/>
      <c r="BR13" s="29"/>
      <c r="BS13" s="29"/>
      <c r="BT13" s="14"/>
    </row>
    <row r="14" spans="1:72" s="20" customFormat="1" ht="15" customHeight="1">
      <c r="A14" s="28">
        <f t="shared" si="10"/>
        <v>7</v>
      </c>
      <c r="B14" s="20" t="s">
        <v>133</v>
      </c>
      <c r="C14" s="20" t="s">
        <v>159</v>
      </c>
      <c r="D14" s="29">
        <v>1206</v>
      </c>
      <c r="E14" s="29"/>
      <c r="F14" s="29"/>
      <c r="G14" s="30">
        <f t="shared" si="0"/>
        <v>0</v>
      </c>
      <c r="H14" s="29"/>
      <c r="I14" s="29"/>
      <c r="J14" s="29"/>
      <c r="K14" s="29">
        <v>386583</v>
      </c>
      <c r="L14" s="29">
        <v>73</v>
      </c>
      <c r="M14" s="29">
        <v>34</v>
      </c>
      <c r="N14" s="14">
        <f t="shared" si="1"/>
        <v>386583.45703125</v>
      </c>
      <c r="O14" s="29">
        <v>1421540</v>
      </c>
      <c r="P14" s="29">
        <v>19</v>
      </c>
      <c r="Q14" s="30">
        <f t="shared" si="2"/>
        <v>3.6771883642322742</v>
      </c>
      <c r="R14" s="29">
        <v>8718</v>
      </c>
      <c r="S14" s="29"/>
      <c r="T14" s="31">
        <v>4064</v>
      </c>
      <c r="U14" s="31">
        <v>7</v>
      </c>
      <c r="V14" s="29"/>
      <c r="W14" s="29"/>
      <c r="X14" s="29"/>
      <c r="Y14" s="29"/>
      <c r="Z14" s="29"/>
      <c r="AA14" s="30">
        <f t="shared" si="3"/>
        <v>0</v>
      </c>
      <c r="AB14" s="29">
        <v>879</v>
      </c>
      <c r="AC14" s="29">
        <v>2199</v>
      </c>
      <c r="AD14" s="29">
        <v>1387</v>
      </c>
      <c r="AE14" s="29">
        <v>136</v>
      </c>
      <c r="AF14" s="29">
        <v>6251</v>
      </c>
      <c r="AG14" s="30">
        <f t="shared" si="4"/>
        <v>1387.993635110294</v>
      </c>
      <c r="AH14" s="29">
        <v>325380</v>
      </c>
      <c r="AI14" s="29"/>
      <c r="AJ14" s="30">
        <f t="shared" si="5"/>
        <v>234.42470611484063</v>
      </c>
      <c r="AK14" s="29">
        <v>713</v>
      </c>
      <c r="AL14" s="29">
        <v>161480</v>
      </c>
      <c r="AM14" s="29"/>
      <c r="AN14" s="14">
        <f t="shared" si="6"/>
        <v>226.4796633941094</v>
      </c>
      <c r="AO14" s="29">
        <v>121</v>
      </c>
      <c r="AP14" s="29">
        <v>92300</v>
      </c>
      <c r="AQ14" s="29"/>
      <c r="AR14" s="14">
        <f t="shared" si="7"/>
        <v>762.8099173553719</v>
      </c>
      <c r="AS14" s="29">
        <v>44</v>
      </c>
      <c r="AT14" s="29">
        <v>67600</v>
      </c>
      <c r="AU14" s="29"/>
      <c r="AV14" s="14">
        <f t="shared" si="8"/>
        <v>1536.3636363636363</v>
      </c>
      <c r="AW14" s="29">
        <v>1</v>
      </c>
      <c r="AX14" s="29">
        <v>4000</v>
      </c>
      <c r="AY14" s="29"/>
      <c r="AZ14" s="14">
        <f t="shared" si="9"/>
        <v>4000</v>
      </c>
      <c r="BA14" s="29"/>
      <c r="BB14" s="29"/>
      <c r="BC14" s="29"/>
      <c r="BD14" s="14"/>
      <c r="BE14" s="29"/>
      <c r="BF14" s="29"/>
      <c r="BG14" s="29"/>
      <c r="BH14" s="14"/>
      <c r="BI14" s="29"/>
      <c r="BJ14" s="29"/>
      <c r="BK14" s="29"/>
      <c r="BL14" s="14"/>
      <c r="BM14" s="29"/>
      <c r="BN14" s="29"/>
      <c r="BO14" s="29"/>
      <c r="BP14" s="14"/>
      <c r="BQ14" s="29"/>
      <c r="BR14" s="29"/>
      <c r="BS14" s="29"/>
      <c r="BT14" s="14"/>
    </row>
    <row r="15" spans="1:72" s="20" customFormat="1" ht="15" customHeight="1">
      <c r="A15" s="28">
        <f t="shared" si="10"/>
        <v>8</v>
      </c>
      <c r="B15" s="20" t="s">
        <v>134</v>
      </c>
      <c r="C15" s="20" t="s">
        <v>160</v>
      </c>
      <c r="D15" s="29">
        <v>1555</v>
      </c>
      <c r="E15" s="29">
        <v>56722</v>
      </c>
      <c r="F15" s="29">
        <v>50</v>
      </c>
      <c r="G15" s="30">
        <f t="shared" si="0"/>
        <v>36.47749196141479</v>
      </c>
      <c r="H15" s="29"/>
      <c r="I15" s="29"/>
      <c r="J15" s="29"/>
      <c r="K15" s="29">
        <v>530338</v>
      </c>
      <c r="L15" s="29"/>
      <c r="M15" s="29"/>
      <c r="N15" s="14">
        <f t="shared" si="1"/>
        <v>530338</v>
      </c>
      <c r="O15" s="29">
        <v>2074633</v>
      </c>
      <c r="P15" s="29"/>
      <c r="Q15" s="30">
        <f t="shared" si="2"/>
        <v>3.911907123381692</v>
      </c>
      <c r="R15" s="29">
        <v>5577</v>
      </c>
      <c r="S15" s="29"/>
      <c r="T15" s="31">
        <v>2883</v>
      </c>
      <c r="U15" s="31">
        <v>8</v>
      </c>
      <c r="V15" s="29"/>
      <c r="W15" s="29"/>
      <c r="X15" s="29"/>
      <c r="Y15" s="29"/>
      <c r="Z15" s="29"/>
      <c r="AA15" s="30">
        <f t="shared" si="3"/>
        <v>0</v>
      </c>
      <c r="AB15" s="29">
        <v>999</v>
      </c>
      <c r="AC15" s="29">
        <v>1822</v>
      </c>
      <c r="AD15" s="29">
        <v>1930</v>
      </c>
      <c r="AE15" s="29">
        <v>60</v>
      </c>
      <c r="AF15" s="29"/>
      <c r="AG15" s="30">
        <f t="shared" si="4"/>
        <v>1930.375</v>
      </c>
      <c r="AH15" s="29">
        <v>311430</v>
      </c>
      <c r="AI15" s="29"/>
      <c r="AJ15" s="30">
        <f t="shared" si="5"/>
        <v>161.3313475361005</v>
      </c>
      <c r="AK15" s="29">
        <v>873</v>
      </c>
      <c r="AL15" s="29">
        <v>159848</v>
      </c>
      <c r="AM15" s="29"/>
      <c r="AN15" s="14">
        <f t="shared" si="6"/>
        <v>183.10194730813288</v>
      </c>
      <c r="AO15" s="29">
        <v>90</v>
      </c>
      <c r="AP15" s="29">
        <v>67464</v>
      </c>
      <c r="AQ15" s="29"/>
      <c r="AR15" s="14">
        <f t="shared" si="7"/>
        <v>749.6</v>
      </c>
      <c r="AS15" s="29">
        <v>33</v>
      </c>
      <c r="AT15" s="29">
        <v>58118</v>
      </c>
      <c r="AU15" s="29"/>
      <c r="AV15" s="14">
        <f t="shared" si="8"/>
        <v>1761.1515151515152</v>
      </c>
      <c r="AW15" s="29">
        <v>1</v>
      </c>
      <c r="AX15" s="29">
        <v>5000</v>
      </c>
      <c r="AY15" s="29"/>
      <c r="AZ15" s="14">
        <f t="shared" si="9"/>
        <v>5000</v>
      </c>
      <c r="BA15" s="29">
        <v>1</v>
      </c>
      <c r="BB15" s="29">
        <v>9000</v>
      </c>
      <c r="BC15" s="29"/>
      <c r="BD15" s="14">
        <f>(BB15+(BC15/100))/BA15</f>
        <v>9000</v>
      </c>
      <c r="BE15" s="29">
        <v>1</v>
      </c>
      <c r="BF15" s="29">
        <v>12000</v>
      </c>
      <c r="BG15" s="29"/>
      <c r="BH15" s="14">
        <f>(BF15+(BG15/100))/BE15</f>
        <v>12000</v>
      </c>
      <c r="BI15" s="29"/>
      <c r="BJ15" s="29"/>
      <c r="BK15" s="29"/>
      <c r="BL15" s="14"/>
      <c r="BM15" s="29"/>
      <c r="BN15" s="29"/>
      <c r="BO15" s="29"/>
      <c r="BP15" s="14"/>
      <c r="BQ15" s="29"/>
      <c r="BR15" s="29"/>
      <c r="BS15" s="29"/>
      <c r="BT15" s="14"/>
    </row>
    <row r="16" spans="1:72" s="20" customFormat="1" ht="15" customHeight="1">
      <c r="A16" s="28">
        <f t="shared" si="10"/>
        <v>9</v>
      </c>
      <c r="B16" s="41" t="s">
        <v>309</v>
      </c>
      <c r="C16" s="20" t="s">
        <v>160</v>
      </c>
      <c r="D16" s="29"/>
      <c r="E16" s="29"/>
      <c r="F16" s="29"/>
      <c r="G16" s="30"/>
      <c r="H16" s="29"/>
      <c r="I16" s="29"/>
      <c r="J16" s="29"/>
      <c r="K16" s="29">
        <v>2592</v>
      </c>
      <c r="L16" s="29"/>
      <c r="M16" s="29"/>
      <c r="N16" s="14">
        <f t="shared" si="1"/>
        <v>2592</v>
      </c>
      <c r="O16" s="29">
        <v>756850</v>
      </c>
      <c r="P16" s="29">
        <v>30</v>
      </c>
      <c r="Q16" s="30">
        <f t="shared" si="2"/>
        <v>291.99471450617284</v>
      </c>
      <c r="R16" s="29">
        <v>1617</v>
      </c>
      <c r="S16" s="29"/>
      <c r="T16" s="31">
        <v>1120</v>
      </c>
      <c r="U16" s="31">
        <v>9</v>
      </c>
      <c r="V16" s="29"/>
      <c r="W16" s="29"/>
      <c r="X16" s="29"/>
      <c r="Y16" s="29"/>
      <c r="Z16" s="29"/>
      <c r="AA16" s="30">
        <f t="shared" si="3"/>
        <v>0</v>
      </c>
      <c r="AB16" s="29">
        <v>3033</v>
      </c>
      <c r="AC16" s="29">
        <v>499</v>
      </c>
      <c r="AD16" s="29">
        <v>484</v>
      </c>
      <c r="AE16" s="29"/>
      <c r="AF16" s="29"/>
      <c r="AG16" s="30">
        <f t="shared" si="4"/>
        <v>484</v>
      </c>
      <c r="AH16" s="29">
        <v>5708526</v>
      </c>
      <c r="AI16" s="29"/>
      <c r="AJ16" s="30">
        <f t="shared" si="5"/>
        <v>11794.47520661157</v>
      </c>
      <c r="AK16" s="29">
        <v>683</v>
      </c>
      <c r="AL16" s="29">
        <v>233601</v>
      </c>
      <c r="AM16" s="29"/>
      <c r="AN16" s="14">
        <f t="shared" si="6"/>
        <v>342.0219619326501</v>
      </c>
      <c r="AO16" s="29">
        <v>807</v>
      </c>
      <c r="AP16" s="29">
        <v>616284</v>
      </c>
      <c r="AQ16" s="29"/>
      <c r="AR16" s="14">
        <f t="shared" si="7"/>
        <v>763.6728624535316</v>
      </c>
      <c r="AS16" s="29">
        <v>982</v>
      </c>
      <c r="AT16" s="29">
        <v>1843385</v>
      </c>
      <c r="AU16" s="29"/>
      <c r="AV16" s="14">
        <f t="shared" si="8"/>
        <v>1877.174134419552</v>
      </c>
      <c r="AW16" s="29">
        <v>444</v>
      </c>
      <c r="AX16" s="29">
        <v>1975130</v>
      </c>
      <c r="AY16" s="29"/>
      <c r="AZ16" s="14">
        <f t="shared" si="9"/>
        <v>4448.490990990991</v>
      </c>
      <c r="BA16" s="29">
        <v>97</v>
      </c>
      <c r="BB16" s="29">
        <v>779726</v>
      </c>
      <c r="BC16" s="29"/>
      <c r="BD16" s="14">
        <f>(BB16+(BC16/100))/BA16</f>
        <v>8038.412371134021</v>
      </c>
      <c r="BE16" s="29">
        <v>16</v>
      </c>
      <c r="BF16" s="29">
        <v>190400</v>
      </c>
      <c r="BG16" s="29"/>
      <c r="BH16" s="14">
        <f>(BF16+(BG16/100))/BE16</f>
        <v>11900</v>
      </c>
      <c r="BI16" s="29">
        <v>3</v>
      </c>
      <c r="BJ16" s="29">
        <v>48000</v>
      </c>
      <c r="BK16" s="29"/>
      <c r="BL16" s="14">
        <f>(BJ16+(BK16/100))/BI16</f>
        <v>16000</v>
      </c>
      <c r="BM16" s="29">
        <v>1</v>
      </c>
      <c r="BN16" s="29">
        <v>22000</v>
      </c>
      <c r="BO16" s="29"/>
      <c r="BP16" s="14">
        <f>(BN16+(BO16/100))/BM16</f>
        <v>22000</v>
      </c>
      <c r="BQ16" s="29"/>
      <c r="BR16" s="29"/>
      <c r="BS16" s="29"/>
      <c r="BT16" s="14"/>
    </row>
    <row r="17" spans="1:72" s="20" customFormat="1" ht="15" customHeight="1">
      <c r="A17" s="28">
        <f t="shared" si="10"/>
        <v>10</v>
      </c>
      <c r="B17" s="20" t="s">
        <v>121</v>
      </c>
      <c r="C17" s="20" t="s">
        <v>125</v>
      </c>
      <c r="D17" s="29">
        <v>464</v>
      </c>
      <c r="E17" s="29">
        <v>19220</v>
      </c>
      <c r="F17" s="29"/>
      <c r="G17" s="30">
        <f t="shared" si="0"/>
        <v>41.422413793103445</v>
      </c>
      <c r="H17" s="29">
        <v>15</v>
      </c>
      <c r="I17" s="29">
        <v>120</v>
      </c>
      <c r="J17" s="29"/>
      <c r="K17" s="29">
        <v>235372</v>
      </c>
      <c r="L17" s="29">
        <v>69</v>
      </c>
      <c r="M17" s="29">
        <v>98</v>
      </c>
      <c r="N17" s="14">
        <f t="shared" si="1"/>
        <v>235372.43350183824</v>
      </c>
      <c r="O17" s="29">
        <v>1557158</v>
      </c>
      <c r="P17" s="29">
        <v>72</v>
      </c>
      <c r="Q17" s="30">
        <f t="shared" si="2"/>
        <v>6.615722567136728</v>
      </c>
      <c r="R17" s="29">
        <v>1977</v>
      </c>
      <c r="S17" s="29"/>
      <c r="T17" s="31">
        <v>1078</v>
      </c>
      <c r="U17" s="31">
        <v>10</v>
      </c>
      <c r="V17" s="29"/>
      <c r="W17" s="29"/>
      <c r="X17" s="29"/>
      <c r="Y17" s="29"/>
      <c r="Z17" s="29"/>
      <c r="AA17" s="30">
        <f t="shared" si="3"/>
        <v>0</v>
      </c>
      <c r="AB17" s="29">
        <v>1154</v>
      </c>
      <c r="AC17" s="29">
        <v>1848</v>
      </c>
      <c r="AD17" s="29">
        <v>1528</v>
      </c>
      <c r="AE17" s="29">
        <v>119</v>
      </c>
      <c r="AF17" s="29">
        <v>110</v>
      </c>
      <c r="AG17" s="30">
        <f t="shared" si="4"/>
        <v>1528.7462775735296</v>
      </c>
      <c r="AH17" s="29">
        <v>403823</v>
      </c>
      <c r="AI17" s="29"/>
      <c r="AJ17" s="30">
        <f t="shared" si="5"/>
        <v>264.15305530029457</v>
      </c>
      <c r="AK17" s="29">
        <v>971</v>
      </c>
      <c r="AL17" s="29">
        <v>208227</v>
      </c>
      <c r="AM17" s="29"/>
      <c r="AN17" s="14">
        <f t="shared" si="6"/>
        <v>214.44593202883624</v>
      </c>
      <c r="AO17" s="29">
        <v>122</v>
      </c>
      <c r="AP17" s="29">
        <v>90426</v>
      </c>
      <c r="AQ17" s="29"/>
      <c r="AR17" s="14">
        <f t="shared" si="7"/>
        <v>741.1967213114754</v>
      </c>
      <c r="AS17" s="29">
        <v>58</v>
      </c>
      <c r="AT17" s="29">
        <v>93670</v>
      </c>
      <c r="AU17" s="29"/>
      <c r="AV17" s="14">
        <f t="shared" si="8"/>
        <v>1615</v>
      </c>
      <c r="AW17" s="29">
        <v>3</v>
      </c>
      <c r="AX17" s="29">
        <v>11500</v>
      </c>
      <c r="AY17" s="29"/>
      <c r="AZ17" s="14">
        <f t="shared" si="9"/>
        <v>3833.3333333333335</v>
      </c>
      <c r="BA17" s="29"/>
      <c r="BB17" s="29"/>
      <c r="BC17" s="29"/>
      <c r="BD17" s="14"/>
      <c r="BE17" s="29"/>
      <c r="BF17" s="29"/>
      <c r="BG17" s="29"/>
      <c r="BH17" s="14"/>
      <c r="BI17" s="29"/>
      <c r="BJ17" s="29"/>
      <c r="BK17" s="29"/>
      <c r="BL17" s="14"/>
      <c r="BM17" s="29"/>
      <c r="BN17" s="29"/>
      <c r="BO17" s="29"/>
      <c r="BP17" s="14"/>
      <c r="BQ17" s="29"/>
      <c r="BR17" s="29"/>
      <c r="BS17" s="29"/>
      <c r="BT17" s="14"/>
    </row>
    <row r="18" spans="1:72" s="20" customFormat="1" ht="15" customHeight="1">
      <c r="A18" s="28">
        <f t="shared" si="10"/>
        <v>11</v>
      </c>
      <c r="B18" s="20" t="s">
        <v>135</v>
      </c>
      <c r="C18" s="20" t="s">
        <v>148</v>
      </c>
      <c r="D18" s="29">
        <v>1272</v>
      </c>
      <c r="E18" s="29">
        <v>56340</v>
      </c>
      <c r="F18" s="29"/>
      <c r="G18" s="30">
        <f t="shared" si="0"/>
        <v>44.29245283018868</v>
      </c>
      <c r="H18" s="29">
        <v>4</v>
      </c>
      <c r="I18" s="29"/>
      <c r="J18" s="29"/>
      <c r="K18" s="29">
        <v>497337</v>
      </c>
      <c r="L18" s="29">
        <v>113</v>
      </c>
      <c r="M18" s="29">
        <v>159</v>
      </c>
      <c r="N18" s="14">
        <f t="shared" si="1"/>
        <v>497337.70990349265</v>
      </c>
      <c r="O18" s="29">
        <v>2506711</v>
      </c>
      <c r="P18" s="29">
        <v>97</v>
      </c>
      <c r="Q18" s="30">
        <f t="shared" si="2"/>
        <v>5.040261215033186</v>
      </c>
      <c r="R18" s="29">
        <v>4226</v>
      </c>
      <c r="S18" s="29">
        <v>32</v>
      </c>
      <c r="T18" s="31">
        <v>2159</v>
      </c>
      <c r="U18" s="31">
        <v>11</v>
      </c>
      <c r="V18" s="29">
        <v>6</v>
      </c>
      <c r="W18" s="29">
        <v>17</v>
      </c>
      <c r="X18" s="29">
        <v>33</v>
      </c>
      <c r="Y18" s="29">
        <v>120</v>
      </c>
      <c r="Z18" s="29">
        <v>11</v>
      </c>
      <c r="AA18" s="30">
        <f t="shared" si="3"/>
        <v>33.75025275735294</v>
      </c>
      <c r="AB18" s="29">
        <v>2721</v>
      </c>
      <c r="AC18" s="29">
        <v>7161</v>
      </c>
      <c r="AD18" s="29">
        <v>3921</v>
      </c>
      <c r="AE18" s="29">
        <v>128</v>
      </c>
      <c r="AF18" s="29">
        <v>66</v>
      </c>
      <c r="AG18" s="30">
        <f t="shared" si="4"/>
        <v>3921.801516544118</v>
      </c>
      <c r="AH18" s="29">
        <v>962980</v>
      </c>
      <c r="AI18" s="29"/>
      <c r="AJ18" s="30">
        <f t="shared" si="5"/>
        <v>245.5453178692673</v>
      </c>
      <c r="AK18" s="29">
        <v>2244</v>
      </c>
      <c r="AL18" s="29">
        <v>474574</v>
      </c>
      <c r="AM18" s="29"/>
      <c r="AN18" s="14">
        <f t="shared" si="6"/>
        <v>211.48573975044565</v>
      </c>
      <c r="AO18" s="29">
        <v>342</v>
      </c>
      <c r="AP18" s="29">
        <v>261996</v>
      </c>
      <c r="AQ18" s="29"/>
      <c r="AR18" s="14">
        <f t="shared" si="7"/>
        <v>766.0701754385965</v>
      </c>
      <c r="AS18" s="29">
        <v>131</v>
      </c>
      <c r="AT18" s="29">
        <v>209410</v>
      </c>
      <c r="AU18" s="29"/>
      <c r="AV18" s="14">
        <f t="shared" si="8"/>
        <v>1598.5496183206108</v>
      </c>
      <c r="AW18" s="29">
        <v>4</v>
      </c>
      <c r="AX18" s="29">
        <v>17000</v>
      </c>
      <c r="AY18" s="29"/>
      <c r="AZ18" s="14">
        <f t="shared" si="9"/>
        <v>4250</v>
      </c>
      <c r="BA18" s="29"/>
      <c r="BB18" s="29"/>
      <c r="BC18" s="29"/>
      <c r="BD18" s="14"/>
      <c r="BE18" s="29"/>
      <c r="BF18" s="29"/>
      <c r="BG18" s="29"/>
      <c r="BH18" s="14"/>
      <c r="BI18" s="29"/>
      <c r="BJ18" s="29"/>
      <c r="BK18" s="29"/>
      <c r="BL18" s="14"/>
      <c r="BM18" s="29"/>
      <c r="BN18" s="29"/>
      <c r="BO18" s="29"/>
      <c r="BP18" s="14"/>
      <c r="BQ18" s="29"/>
      <c r="BR18" s="29"/>
      <c r="BS18" s="29"/>
      <c r="BT18" s="14"/>
    </row>
    <row r="19" spans="1:72" s="20" customFormat="1" ht="15" customHeight="1">
      <c r="A19" s="28">
        <f t="shared" si="10"/>
        <v>12</v>
      </c>
      <c r="B19" s="20" t="s">
        <v>136</v>
      </c>
      <c r="C19" s="20" t="s">
        <v>149</v>
      </c>
      <c r="D19" s="29">
        <v>626</v>
      </c>
      <c r="E19" s="29">
        <v>17218</v>
      </c>
      <c r="F19" s="29"/>
      <c r="G19" s="30">
        <f t="shared" si="0"/>
        <v>27.50479233226837</v>
      </c>
      <c r="H19" s="29"/>
      <c r="I19" s="29"/>
      <c r="J19" s="29"/>
      <c r="K19" s="29">
        <v>397309</v>
      </c>
      <c r="L19" s="29">
        <v>100</v>
      </c>
      <c r="M19" s="29">
        <v>30</v>
      </c>
      <c r="N19" s="14">
        <f t="shared" si="1"/>
        <v>397309.62568933825</v>
      </c>
      <c r="O19" s="29">
        <v>482693</v>
      </c>
      <c r="P19" s="29">
        <v>87</v>
      </c>
      <c r="Q19" s="30">
        <f t="shared" si="2"/>
        <v>1.2149060551012798</v>
      </c>
      <c r="R19" s="29">
        <v>427</v>
      </c>
      <c r="S19" s="29">
        <v>10</v>
      </c>
      <c r="T19" s="31">
        <v>220</v>
      </c>
      <c r="U19" s="31">
        <v>12</v>
      </c>
      <c r="V19" s="29"/>
      <c r="W19" s="29"/>
      <c r="X19" s="29"/>
      <c r="Y19" s="29"/>
      <c r="Z19" s="29"/>
      <c r="AA19" s="30">
        <f t="shared" si="3"/>
        <v>0</v>
      </c>
      <c r="AB19" s="29">
        <v>201</v>
      </c>
      <c r="AC19" s="29">
        <v>516</v>
      </c>
      <c r="AD19" s="29">
        <v>211</v>
      </c>
      <c r="AE19" s="29">
        <v>49</v>
      </c>
      <c r="AF19" s="29"/>
      <c r="AG19" s="30">
        <f t="shared" si="4"/>
        <v>211.30625</v>
      </c>
      <c r="AH19" s="29">
        <v>49780</v>
      </c>
      <c r="AI19" s="29"/>
      <c r="AJ19" s="30">
        <f t="shared" si="5"/>
        <v>235.58224141500784</v>
      </c>
      <c r="AK19" s="29">
        <v>188</v>
      </c>
      <c r="AL19" s="29">
        <v>39760</v>
      </c>
      <c r="AM19" s="29"/>
      <c r="AN19" s="14">
        <f t="shared" si="6"/>
        <v>211.48936170212767</v>
      </c>
      <c r="AO19" s="29">
        <v>13</v>
      </c>
      <c r="AP19" s="29">
        <v>10020</v>
      </c>
      <c r="AQ19" s="29"/>
      <c r="AR19" s="14">
        <f t="shared" si="7"/>
        <v>770.7692307692307</v>
      </c>
      <c r="AS19" s="29"/>
      <c r="AT19" s="29"/>
      <c r="AU19" s="29"/>
      <c r="AV19" s="14"/>
      <c r="AW19" s="29"/>
      <c r="AX19" s="29"/>
      <c r="AY19" s="29"/>
      <c r="AZ19" s="14"/>
      <c r="BA19" s="29"/>
      <c r="BB19" s="29"/>
      <c r="BC19" s="29"/>
      <c r="BD19" s="14"/>
      <c r="BE19" s="29"/>
      <c r="BF19" s="29"/>
      <c r="BG19" s="29"/>
      <c r="BH19" s="14"/>
      <c r="BI19" s="29"/>
      <c r="BJ19" s="29"/>
      <c r="BK19" s="29"/>
      <c r="BL19" s="14"/>
      <c r="BM19" s="29"/>
      <c r="BN19" s="29"/>
      <c r="BO19" s="29"/>
      <c r="BP19" s="14"/>
      <c r="BQ19" s="29"/>
      <c r="BR19" s="29"/>
      <c r="BS19" s="29"/>
      <c r="BT19" s="14"/>
    </row>
    <row r="20" spans="1:72" s="20" customFormat="1" ht="15" customHeight="1">
      <c r="A20" s="28">
        <f t="shared" si="10"/>
        <v>13</v>
      </c>
      <c r="B20" s="20" t="s">
        <v>137</v>
      </c>
      <c r="C20" s="20" t="s">
        <v>150</v>
      </c>
      <c r="D20" s="29">
        <v>596</v>
      </c>
      <c r="E20" s="29">
        <v>26316</v>
      </c>
      <c r="F20" s="29">
        <v>50</v>
      </c>
      <c r="G20" s="30">
        <f t="shared" si="0"/>
        <v>44.15520134228188</v>
      </c>
      <c r="H20" s="29"/>
      <c r="I20" s="29"/>
      <c r="J20" s="29"/>
      <c r="K20" s="29">
        <v>253324</v>
      </c>
      <c r="L20" s="29">
        <v>114</v>
      </c>
      <c r="M20" s="29">
        <v>94</v>
      </c>
      <c r="N20" s="14">
        <f t="shared" si="1"/>
        <v>253324.71465992645</v>
      </c>
      <c r="O20" s="29">
        <v>885564</v>
      </c>
      <c r="P20" s="29">
        <v>39</v>
      </c>
      <c r="Q20" s="30">
        <f t="shared" si="2"/>
        <v>3.4957678376893395</v>
      </c>
      <c r="R20" s="29">
        <v>3048</v>
      </c>
      <c r="S20" s="29"/>
      <c r="T20" s="31">
        <v>1554</v>
      </c>
      <c r="U20" s="31">
        <v>13</v>
      </c>
      <c r="V20" s="29"/>
      <c r="W20" s="29"/>
      <c r="X20" s="29"/>
      <c r="Y20" s="29"/>
      <c r="Z20" s="29"/>
      <c r="AA20" s="30">
        <f t="shared" si="3"/>
        <v>0</v>
      </c>
      <c r="AB20" s="29">
        <v>776</v>
      </c>
      <c r="AC20" s="29">
        <v>2447</v>
      </c>
      <c r="AD20" s="29">
        <v>1284</v>
      </c>
      <c r="AE20" s="29">
        <v>42</v>
      </c>
      <c r="AF20" s="29">
        <v>11</v>
      </c>
      <c r="AG20" s="30">
        <f t="shared" si="4"/>
        <v>1284.262752757353</v>
      </c>
      <c r="AH20" s="29">
        <v>196643</v>
      </c>
      <c r="AI20" s="29"/>
      <c r="AJ20" s="30">
        <f t="shared" si="5"/>
        <v>153.11742054170864</v>
      </c>
      <c r="AK20" s="29">
        <v>719</v>
      </c>
      <c r="AL20" s="29">
        <v>147998</v>
      </c>
      <c r="AM20" s="29"/>
      <c r="AN20" s="14">
        <f t="shared" si="6"/>
        <v>205.83866481223922</v>
      </c>
      <c r="AO20" s="29">
        <v>49</v>
      </c>
      <c r="AP20" s="29">
        <v>32635</v>
      </c>
      <c r="AQ20" s="29"/>
      <c r="AR20" s="14">
        <f t="shared" si="7"/>
        <v>666.0204081632653</v>
      </c>
      <c r="AS20" s="29">
        <v>7</v>
      </c>
      <c r="AT20" s="29">
        <v>12010</v>
      </c>
      <c r="AU20" s="29"/>
      <c r="AV20" s="14">
        <f t="shared" si="8"/>
        <v>1715.7142857142858</v>
      </c>
      <c r="AW20" s="29">
        <v>1</v>
      </c>
      <c r="AX20" s="29">
        <v>4000</v>
      </c>
      <c r="AY20" s="29"/>
      <c r="AZ20" s="14">
        <f t="shared" si="9"/>
        <v>4000</v>
      </c>
      <c r="BA20" s="29"/>
      <c r="BB20" s="29"/>
      <c r="BC20" s="29"/>
      <c r="BD20" s="14"/>
      <c r="BE20" s="29"/>
      <c r="BF20" s="29"/>
      <c r="BG20" s="29"/>
      <c r="BH20" s="14"/>
      <c r="BI20" s="29"/>
      <c r="BJ20" s="29"/>
      <c r="BK20" s="29"/>
      <c r="BL20" s="14"/>
      <c r="BM20" s="29"/>
      <c r="BN20" s="29"/>
      <c r="BO20" s="29"/>
      <c r="BP20" s="14"/>
      <c r="BQ20" s="29"/>
      <c r="BR20" s="29"/>
      <c r="BS20" s="29"/>
      <c r="BT20" s="14"/>
    </row>
    <row r="21" spans="1:72" s="20" customFormat="1" ht="15" customHeight="1">
      <c r="A21" s="28">
        <f t="shared" si="10"/>
        <v>14</v>
      </c>
      <c r="B21" s="20" t="s">
        <v>138</v>
      </c>
      <c r="C21" s="20" t="s">
        <v>151</v>
      </c>
      <c r="D21" s="29">
        <v>484</v>
      </c>
      <c r="E21" s="29">
        <v>22602</v>
      </c>
      <c r="F21" s="29"/>
      <c r="G21" s="30">
        <f t="shared" si="0"/>
        <v>46.69834710743802</v>
      </c>
      <c r="H21" s="29">
        <v>1599</v>
      </c>
      <c r="I21" s="29"/>
      <c r="J21" s="29"/>
      <c r="K21" s="29">
        <v>200170</v>
      </c>
      <c r="L21" s="29">
        <v>10908</v>
      </c>
      <c r="M21" s="29"/>
      <c r="N21" s="14">
        <f t="shared" si="1"/>
        <v>200238.175</v>
      </c>
      <c r="O21" s="29">
        <v>800252</v>
      </c>
      <c r="P21" s="29"/>
      <c r="Q21" s="30">
        <f t="shared" si="2"/>
        <v>3.996500667267868</v>
      </c>
      <c r="R21" s="29">
        <v>2528</v>
      </c>
      <c r="S21" s="29">
        <v>28</v>
      </c>
      <c r="T21" s="31">
        <v>1324</v>
      </c>
      <c r="U21" s="31">
        <v>14</v>
      </c>
      <c r="V21" s="29">
        <v>10</v>
      </c>
      <c r="W21" s="29">
        <v>9</v>
      </c>
      <c r="X21" s="29">
        <v>12</v>
      </c>
      <c r="Y21" s="29"/>
      <c r="Z21" s="29"/>
      <c r="AA21" s="30">
        <f t="shared" si="3"/>
        <v>12</v>
      </c>
      <c r="AB21" s="29">
        <v>706</v>
      </c>
      <c r="AC21" s="29">
        <v>1471</v>
      </c>
      <c r="AD21" s="29">
        <v>1178</v>
      </c>
      <c r="AE21" s="29">
        <v>5481</v>
      </c>
      <c r="AF21" s="29"/>
      <c r="AG21" s="30">
        <f t="shared" si="4"/>
        <v>1212.25625</v>
      </c>
      <c r="AH21" s="29">
        <v>216099</v>
      </c>
      <c r="AI21" s="29"/>
      <c r="AJ21" s="30">
        <f t="shared" si="5"/>
        <v>178.26181551961477</v>
      </c>
      <c r="AK21" s="29">
        <v>626</v>
      </c>
      <c r="AL21" s="29">
        <v>150104</v>
      </c>
      <c r="AM21" s="29"/>
      <c r="AN21" s="14">
        <f t="shared" si="6"/>
        <v>239.78274760383385</v>
      </c>
      <c r="AO21" s="29">
        <v>62</v>
      </c>
      <c r="AP21" s="29">
        <v>35215</v>
      </c>
      <c r="AQ21" s="29"/>
      <c r="AR21" s="14">
        <f t="shared" si="7"/>
        <v>567.983870967742</v>
      </c>
      <c r="AS21" s="29">
        <v>17</v>
      </c>
      <c r="AT21" s="29">
        <v>24780</v>
      </c>
      <c r="AU21" s="29"/>
      <c r="AV21" s="14">
        <f t="shared" si="8"/>
        <v>1457.6470588235295</v>
      </c>
      <c r="AW21" s="29">
        <v>1</v>
      </c>
      <c r="AX21" s="29">
        <v>6000</v>
      </c>
      <c r="AY21" s="29"/>
      <c r="AZ21" s="14">
        <f t="shared" si="9"/>
        <v>6000</v>
      </c>
      <c r="BA21" s="29"/>
      <c r="BB21" s="29"/>
      <c r="BC21" s="29"/>
      <c r="BD21" s="14"/>
      <c r="BE21" s="29"/>
      <c r="BF21" s="29"/>
      <c r="BG21" s="29"/>
      <c r="BH21" s="14"/>
      <c r="BI21" s="29"/>
      <c r="BJ21" s="29"/>
      <c r="BK21" s="29"/>
      <c r="BL21" s="14"/>
      <c r="BM21" s="29"/>
      <c r="BN21" s="29"/>
      <c r="BO21" s="29"/>
      <c r="BP21" s="14"/>
      <c r="BQ21" s="29"/>
      <c r="BR21" s="29"/>
      <c r="BS21" s="29"/>
      <c r="BT21" s="14"/>
    </row>
    <row r="22" spans="1:72" s="20" customFormat="1" ht="15" customHeight="1">
      <c r="A22" s="28">
        <f t="shared" si="10"/>
        <v>15</v>
      </c>
      <c r="B22" s="20" t="s">
        <v>139</v>
      </c>
      <c r="C22" s="20" t="s">
        <v>152</v>
      </c>
      <c r="D22" s="29">
        <v>519</v>
      </c>
      <c r="E22" s="29">
        <v>38670</v>
      </c>
      <c r="F22" s="29"/>
      <c r="G22" s="30">
        <f t="shared" si="0"/>
        <v>74.50867052023122</v>
      </c>
      <c r="H22" s="29"/>
      <c r="I22" s="29"/>
      <c r="J22" s="29"/>
      <c r="K22" s="29">
        <v>169237</v>
      </c>
      <c r="L22" s="29">
        <v>1821</v>
      </c>
      <c r="M22" s="29">
        <v>73369</v>
      </c>
      <c r="N22" s="14">
        <f t="shared" si="1"/>
        <v>169250.0671185662</v>
      </c>
      <c r="O22" s="29">
        <v>754694</v>
      </c>
      <c r="P22" s="29">
        <v>98</v>
      </c>
      <c r="Q22" s="30">
        <f t="shared" si="2"/>
        <v>4.459052766409286</v>
      </c>
      <c r="R22" s="29">
        <v>4344</v>
      </c>
      <c r="S22" s="29">
        <v>145</v>
      </c>
      <c r="T22" s="31">
        <v>2193</v>
      </c>
      <c r="U22" s="31">
        <v>15</v>
      </c>
      <c r="V22" s="29">
        <v>5</v>
      </c>
      <c r="W22" s="29">
        <v>7</v>
      </c>
      <c r="X22" s="29">
        <v>14</v>
      </c>
      <c r="Y22" s="29"/>
      <c r="Z22" s="29"/>
      <c r="AA22" s="30">
        <f t="shared" si="3"/>
        <v>14</v>
      </c>
      <c r="AB22" s="29">
        <v>503</v>
      </c>
      <c r="AC22" s="29">
        <v>1497</v>
      </c>
      <c r="AD22" s="29">
        <v>697</v>
      </c>
      <c r="AE22" s="29">
        <v>4715</v>
      </c>
      <c r="AF22" s="29">
        <v>758085</v>
      </c>
      <c r="AG22" s="30">
        <f t="shared" si="4"/>
        <v>743.8879825367648</v>
      </c>
      <c r="AH22" s="29">
        <v>206095</v>
      </c>
      <c r="AI22" s="29"/>
      <c r="AJ22" s="30">
        <f t="shared" si="5"/>
        <v>277.0511217255943</v>
      </c>
      <c r="AK22" s="29">
        <v>387</v>
      </c>
      <c r="AL22" s="29">
        <v>95195</v>
      </c>
      <c r="AM22" s="29"/>
      <c r="AN22" s="14">
        <f t="shared" si="6"/>
        <v>245.98191214470285</v>
      </c>
      <c r="AO22" s="29">
        <v>93</v>
      </c>
      <c r="AP22" s="29">
        <v>75900</v>
      </c>
      <c r="AQ22" s="29"/>
      <c r="AR22" s="14">
        <f t="shared" si="7"/>
        <v>816.1290322580645</v>
      </c>
      <c r="AS22" s="29">
        <v>22</v>
      </c>
      <c r="AT22" s="29">
        <v>31500</v>
      </c>
      <c r="AU22" s="29"/>
      <c r="AV22" s="14">
        <f t="shared" si="8"/>
        <v>1431.8181818181818</v>
      </c>
      <c r="AW22" s="29">
        <v>1</v>
      </c>
      <c r="AX22" s="29">
        <v>3500</v>
      </c>
      <c r="AY22" s="29"/>
      <c r="AZ22" s="14">
        <f t="shared" si="9"/>
        <v>3500</v>
      </c>
      <c r="BA22" s="29"/>
      <c r="BB22" s="29"/>
      <c r="BC22" s="29"/>
      <c r="BD22" s="14"/>
      <c r="BE22" s="29"/>
      <c r="BF22" s="29"/>
      <c r="BG22" s="29"/>
      <c r="BH22" s="14"/>
      <c r="BI22" s="29"/>
      <c r="BJ22" s="29"/>
      <c r="BK22" s="29"/>
      <c r="BL22" s="14"/>
      <c r="BM22" s="29"/>
      <c r="BN22" s="29"/>
      <c r="BO22" s="29"/>
      <c r="BP22" s="14"/>
      <c r="BQ22" s="29"/>
      <c r="BR22" s="29"/>
      <c r="BS22" s="29"/>
      <c r="BT22" s="14"/>
    </row>
    <row r="23" spans="1:72" s="20" customFormat="1" ht="15" customHeight="1">
      <c r="A23" s="28">
        <f t="shared" si="10"/>
        <v>16</v>
      </c>
      <c r="B23" s="20" t="s">
        <v>140</v>
      </c>
      <c r="C23" s="20" t="s">
        <v>153</v>
      </c>
      <c r="D23" s="29">
        <v>423</v>
      </c>
      <c r="E23" s="29">
        <v>33245</v>
      </c>
      <c r="F23" s="29"/>
      <c r="G23" s="30">
        <f t="shared" si="0"/>
        <v>78.5933806146572</v>
      </c>
      <c r="H23" s="29">
        <v>195</v>
      </c>
      <c r="I23" s="29"/>
      <c r="J23" s="29"/>
      <c r="K23" s="29">
        <v>227048</v>
      </c>
      <c r="L23" s="29">
        <v>60</v>
      </c>
      <c r="M23" s="29"/>
      <c r="N23" s="14">
        <f t="shared" si="1"/>
        <v>227048.375</v>
      </c>
      <c r="O23" s="29">
        <v>837850</v>
      </c>
      <c r="P23" s="29">
        <v>50</v>
      </c>
      <c r="Q23" s="30">
        <f t="shared" si="2"/>
        <v>3.690184966089275</v>
      </c>
      <c r="R23" s="29">
        <v>5612</v>
      </c>
      <c r="S23" s="29">
        <v>19</v>
      </c>
      <c r="T23" s="31">
        <v>2933</v>
      </c>
      <c r="U23" s="31">
        <v>16</v>
      </c>
      <c r="V23" s="29"/>
      <c r="W23" s="29"/>
      <c r="X23" s="29"/>
      <c r="Y23" s="29"/>
      <c r="Z23" s="29"/>
      <c r="AA23" s="30">
        <f t="shared" si="3"/>
        <v>0</v>
      </c>
      <c r="AB23" s="29">
        <v>735</v>
      </c>
      <c r="AC23" s="29">
        <v>1779</v>
      </c>
      <c r="AD23" s="29">
        <v>1197</v>
      </c>
      <c r="AE23" s="29">
        <v>150</v>
      </c>
      <c r="AF23" s="29"/>
      <c r="AG23" s="30">
        <f t="shared" si="4"/>
        <v>1197.9375</v>
      </c>
      <c r="AH23" s="29">
        <v>235670</v>
      </c>
      <c r="AI23" s="29"/>
      <c r="AJ23" s="30">
        <f t="shared" si="5"/>
        <v>196.72979600354776</v>
      </c>
      <c r="AK23" s="29">
        <v>641</v>
      </c>
      <c r="AL23" s="29">
        <v>144370</v>
      </c>
      <c r="AM23" s="29"/>
      <c r="AN23" s="14">
        <f t="shared" si="6"/>
        <v>225.22620904836194</v>
      </c>
      <c r="AO23" s="29">
        <v>75</v>
      </c>
      <c r="AP23" s="29">
        <v>58100</v>
      </c>
      <c r="AQ23" s="29"/>
      <c r="AR23" s="14">
        <f t="shared" si="7"/>
        <v>774.6666666666666</v>
      </c>
      <c r="AS23" s="29">
        <v>19</v>
      </c>
      <c r="AT23" s="29">
        <v>33200</v>
      </c>
      <c r="AU23" s="29"/>
      <c r="AV23" s="14">
        <f t="shared" si="8"/>
        <v>1747.3684210526317</v>
      </c>
      <c r="AW23" s="29"/>
      <c r="AX23" s="29"/>
      <c r="AY23" s="29"/>
      <c r="AZ23" s="14"/>
      <c r="BA23" s="29"/>
      <c r="BB23" s="29"/>
      <c r="BC23" s="29"/>
      <c r="BD23" s="14"/>
      <c r="BE23" s="29"/>
      <c r="BF23" s="29"/>
      <c r="BG23" s="29"/>
      <c r="BH23" s="14"/>
      <c r="BI23" s="29"/>
      <c r="BJ23" s="29"/>
      <c r="BK23" s="29"/>
      <c r="BL23" s="14"/>
      <c r="BM23" s="29"/>
      <c r="BN23" s="29"/>
      <c r="BO23" s="29"/>
      <c r="BP23" s="14"/>
      <c r="BQ23" s="29"/>
      <c r="BR23" s="29"/>
      <c r="BS23" s="29"/>
      <c r="BT23" s="14"/>
    </row>
    <row r="24" spans="1:72" s="20" customFormat="1" ht="15" customHeight="1">
      <c r="A24" s="28">
        <f t="shared" si="10"/>
        <v>17</v>
      </c>
      <c r="B24" s="20" t="s">
        <v>141</v>
      </c>
      <c r="C24" s="20" t="s">
        <v>154</v>
      </c>
      <c r="D24" s="29">
        <v>536</v>
      </c>
      <c r="E24" s="29">
        <v>26768</v>
      </c>
      <c r="F24" s="29"/>
      <c r="G24" s="30">
        <f t="shared" si="0"/>
        <v>49.940298507462686</v>
      </c>
      <c r="H24" s="29"/>
      <c r="I24" s="29"/>
      <c r="J24" s="29"/>
      <c r="K24" s="29">
        <v>191864</v>
      </c>
      <c r="L24" s="29">
        <v>150</v>
      </c>
      <c r="M24" s="29"/>
      <c r="N24" s="14">
        <f t="shared" si="1"/>
        <v>191864.9375</v>
      </c>
      <c r="O24" s="29">
        <v>441961</v>
      </c>
      <c r="P24" s="29">
        <v>42</v>
      </c>
      <c r="Q24" s="30">
        <f t="shared" si="2"/>
        <v>2.3035027960749734</v>
      </c>
      <c r="R24" s="29">
        <v>1805</v>
      </c>
      <c r="S24" s="29">
        <v>4</v>
      </c>
      <c r="T24" s="31">
        <v>863</v>
      </c>
      <c r="U24" s="31">
        <v>17</v>
      </c>
      <c r="V24" s="29"/>
      <c r="W24" s="29"/>
      <c r="X24" s="29"/>
      <c r="Y24" s="29"/>
      <c r="Z24" s="29"/>
      <c r="AA24" s="30">
        <f t="shared" si="3"/>
        <v>0</v>
      </c>
      <c r="AB24" s="29">
        <v>401</v>
      </c>
      <c r="AC24" s="29">
        <v>1783</v>
      </c>
      <c r="AD24" s="29">
        <v>713</v>
      </c>
      <c r="AE24" s="29">
        <v>40</v>
      </c>
      <c r="AF24" s="29"/>
      <c r="AG24" s="30">
        <f t="shared" si="4"/>
        <v>713.25</v>
      </c>
      <c r="AH24" s="29">
        <v>84998</v>
      </c>
      <c r="AI24" s="29"/>
      <c r="AJ24" s="30">
        <f t="shared" si="5"/>
        <v>119.16999649491763</v>
      </c>
      <c r="AK24" s="29">
        <v>386</v>
      </c>
      <c r="AL24" s="29">
        <v>73498</v>
      </c>
      <c r="AM24" s="29"/>
      <c r="AN24" s="14">
        <f t="shared" si="6"/>
        <v>190.40932642487047</v>
      </c>
      <c r="AO24" s="29">
        <v>14</v>
      </c>
      <c r="AP24" s="29">
        <v>10200</v>
      </c>
      <c r="AQ24" s="29"/>
      <c r="AR24" s="14">
        <f t="shared" si="7"/>
        <v>728.5714285714286</v>
      </c>
      <c r="AS24" s="29">
        <v>1</v>
      </c>
      <c r="AT24" s="29">
        <v>1300</v>
      </c>
      <c r="AU24" s="29"/>
      <c r="AV24" s="14">
        <f t="shared" si="8"/>
        <v>1300</v>
      </c>
      <c r="AW24" s="29"/>
      <c r="AX24" s="29"/>
      <c r="AY24" s="29"/>
      <c r="AZ24" s="14"/>
      <c r="BA24" s="29"/>
      <c r="BB24" s="29"/>
      <c r="BC24" s="29"/>
      <c r="BD24" s="14"/>
      <c r="BE24" s="29"/>
      <c r="BF24" s="29"/>
      <c r="BG24" s="29"/>
      <c r="BH24" s="14"/>
      <c r="BI24" s="29"/>
      <c r="BJ24" s="29"/>
      <c r="BK24" s="29"/>
      <c r="BL24" s="14"/>
      <c r="BM24" s="29"/>
      <c r="BN24" s="29"/>
      <c r="BO24" s="29"/>
      <c r="BP24" s="14"/>
      <c r="BQ24" s="29"/>
      <c r="BR24" s="29"/>
      <c r="BS24" s="29"/>
      <c r="BT24" s="14"/>
    </row>
    <row r="25" spans="1:72" s="20" customFormat="1" ht="15" customHeight="1">
      <c r="A25" s="28">
        <f t="shared" si="10"/>
        <v>18</v>
      </c>
      <c r="B25" s="20" t="s">
        <v>142</v>
      </c>
      <c r="C25" s="20" t="s">
        <v>155</v>
      </c>
      <c r="D25" s="29">
        <v>416</v>
      </c>
      <c r="E25" s="29">
        <v>75986</v>
      </c>
      <c r="F25" s="29">
        <v>2</v>
      </c>
      <c r="G25" s="30">
        <f t="shared" si="0"/>
        <v>182.65870192307693</v>
      </c>
      <c r="H25" s="29"/>
      <c r="I25" s="29"/>
      <c r="J25" s="29"/>
      <c r="K25" s="29">
        <v>169892</v>
      </c>
      <c r="L25" s="29">
        <v>20</v>
      </c>
      <c r="M25" s="29"/>
      <c r="N25" s="14">
        <f t="shared" si="1"/>
        <v>169892.125</v>
      </c>
      <c r="O25" s="29">
        <v>642752</v>
      </c>
      <c r="P25" s="29">
        <v>10</v>
      </c>
      <c r="Q25" s="30">
        <f t="shared" si="2"/>
        <v>3.7832954293790837</v>
      </c>
      <c r="R25" s="29">
        <v>4448</v>
      </c>
      <c r="S25" s="29">
        <v>75</v>
      </c>
      <c r="T25" s="31">
        <v>2389</v>
      </c>
      <c r="U25" s="31">
        <v>18</v>
      </c>
      <c r="V25" s="29"/>
      <c r="W25" s="29"/>
      <c r="X25" s="29"/>
      <c r="Y25" s="29"/>
      <c r="Z25" s="29"/>
      <c r="AA25" s="30">
        <f t="shared" si="3"/>
        <v>0</v>
      </c>
      <c r="AB25" s="29">
        <v>561</v>
      </c>
      <c r="AC25" s="29">
        <v>1631</v>
      </c>
      <c r="AD25" s="29">
        <v>358</v>
      </c>
      <c r="AE25" s="29">
        <v>100</v>
      </c>
      <c r="AF25" s="29"/>
      <c r="AG25" s="30">
        <f t="shared" si="4"/>
        <v>358.625</v>
      </c>
      <c r="AH25" s="29">
        <v>178731</v>
      </c>
      <c r="AI25" s="29"/>
      <c r="AJ25" s="30">
        <f t="shared" si="5"/>
        <v>498.3785291042175</v>
      </c>
      <c r="AK25" s="29">
        <v>477</v>
      </c>
      <c r="AL25" s="29">
        <v>106871</v>
      </c>
      <c r="AM25" s="29"/>
      <c r="AN25" s="14">
        <f t="shared" si="6"/>
        <v>224.0482180293501</v>
      </c>
      <c r="AO25" s="29">
        <v>62</v>
      </c>
      <c r="AP25" s="29">
        <v>43095</v>
      </c>
      <c r="AQ25" s="29"/>
      <c r="AR25" s="14">
        <f t="shared" si="7"/>
        <v>695.0806451612904</v>
      </c>
      <c r="AS25" s="29">
        <v>21</v>
      </c>
      <c r="AT25" s="29">
        <v>25100</v>
      </c>
      <c r="AU25" s="29"/>
      <c r="AV25" s="14">
        <f t="shared" si="8"/>
        <v>1195.2380952380952</v>
      </c>
      <c r="AW25" s="29">
        <v>1</v>
      </c>
      <c r="AX25" s="29">
        <v>3665</v>
      </c>
      <c r="AY25" s="29"/>
      <c r="AZ25" s="14">
        <f t="shared" si="9"/>
        <v>3665</v>
      </c>
      <c r="BA25" s="29"/>
      <c r="BB25" s="29"/>
      <c r="BC25" s="29"/>
      <c r="BD25" s="14"/>
      <c r="BE25" s="29"/>
      <c r="BF25" s="29"/>
      <c r="BG25" s="29"/>
      <c r="BH25" s="14"/>
      <c r="BI25" s="29"/>
      <c r="BJ25" s="29"/>
      <c r="BK25" s="29"/>
      <c r="BL25" s="14"/>
      <c r="BM25" s="29"/>
      <c r="BN25" s="29"/>
      <c r="BO25" s="29"/>
      <c r="BP25" s="14"/>
      <c r="BQ25" s="29"/>
      <c r="BR25" s="29"/>
      <c r="BS25" s="29"/>
      <c r="BT25" s="14"/>
    </row>
    <row r="26" spans="1:72" s="20" customFormat="1" ht="15" customHeight="1">
      <c r="A26" s="28">
        <f t="shared" si="10"/>
        <v>19</v>
      </c>
      <c r="B26" s="20" t="s">
        <v>107</v>
      </c>
      <c r="C26" s="20" t="s">
        <v>123</v>
      </c>
      <c r="D26" s="29">
        <v>826</v>
      </c>
      <c r="E26" s="29">
        <v>29250</v>
      </c>
      <c r="F26" s="29"/>
      <c r="G26" s="30">
        <f t="shared" si="0"/>
        <v>35.41162227602906</v>
      </c>
      <c r="H26" s="29"/>
      <c r="I26" s="29"/>
      <c r="J26" s="29"/>
      <c r="K26" s="29">
        <v>304480</v>
      </c>
      <c r="L26" s="29">
        <v>100</v>
      </c>
      <c r="M26" s="29">
        <v>159</v>
      </c>
      <c r="N26" s="14">
        <f t="shared" si="1"/>
        <v>304480.62865349266</v>
      </c>
      <c r="O26" s="29">
        <v>981224</v>
      </c>
      <c r="P26" s="29">
        <v>50</v>
      </c>
      <c r="Q26" s="30">
        <f t="shared" si="2"/>
        <v>3.222617163986023</v>
      </c>
      <c r="R26" s="29">
        <v>6807</v>
      </c>
      <c r="S26" s="29">
        <v>51</v>
      </c>
      <c r="T26" s="31">
        <v>3337</v>
      </c>
      <c r="U26" s="31">
        <v>19</v>
      </c>
      <c r="V26" s="29"/>
      <c r="W26" s="29"/>
      <c r="X26" s="29"/>
      <c r="Y26" s="29"/>
      <c r="Z26" s="29"/>
      <c r="AA26" s="30">
        <f t="shared" si="3"/>
        <v>0</v>
      </c>
      <c r="AB26" s="29">
        <v>596</v>
      </c>
      <c r="AC26" s="29">
        <v>1741</v>
      </c>
      <c r="AD26" s="29">
        <v>290</v>
      </c>
      <c r="AE26" s="29">
        <v>6</v>
      </c>
      <c r="AF26" s="29">
        <v>227</v>
      </c>
      <c r="AG26" s="30">
        <f t="shared" si="4"/>
        <v>290.04271599264706</v>
      </c>
      <c r="AH26" s="29">
        <v>172495</v>
      </c>
      <c r="AI26" s="29"/>
      <c r="AJ26" s="30">
        <f t="shared" si="5"/>
        <v>594.7227442332079</v>
      </c>
      <c r="AK26" s="29">
        <v>543</v>
      </c>
      <c r="AL26" s="29">
        <v>123445</v>
      </c>
      <c r="AM26" s="29"/>
      <c r="AN26" s="14">
        <f t="shared" si="6"/>
        <v>227.3388581952118</v>
      </c>
      <c r="AO26" s="29">
        <v>44</v>
      </c>
      <c r="AP26" s="29">
        <v>32950</v>
      </c>
      <c r="AQ26" s="29"/>
      <c r="AR26" s="14">
        <f t="shared" si="7"/>
        <v>748.8636363636364</v>
      </c>
      <c r="AS26" s="29">
        <v>9</v>
      </c>
      <c r="AT26" s="29">
        <v>16100</v>
      </c>
      <c r="AU26" s="29"/>
      <c r="AV26" s="14">
        <f t="shared" si="8"/>
        <v>1788.888888888889</v>
      </c>
      <c r="AW26" s="29"/>
      <c r="AX26" s="29"/>
      <c r="AY26" s="29"/>
      <c r="AZ26" s="14"/>
      <c r="BA26" s="29"/>
      <c r="BB26" s="29"/>
      <c r="BC26" s="29"/>
      <c r="BD26" s="14"/>
      <c r="BE26" s="29"/>
      <c r="BF26" s="29"/>
      <c r="BG26" s="29"/>
      <c r="BH26" s="14"/>
      <c r="BI26" s="29"/>
      <c r="BJ26" s="29"/>
      <c r="BK26" s="29"/>
      <c r="BL26" s="14"/>
      <c r="BM26" s="29"/>
      <c r="BN26" s="29"/>
      <c r="BO26" s="29"/>
      <c r="BP26" s="14"/>
      <c r="BQ26" s="29"/>
      <c r="BR26" s="29"/>
      <c r="BS26" s="29"/>
      <c r="BT26" s="14"/>
    </row>
    <row r="27" spans="1:72" s="20" customFormat="1" ht="15" customHeight="1">
      <c r="A27" s="28">
        <f t="shared" si="10"/>
        <v>20</v>
      </c>
      <c r="B27" s="20" t="s">
        <v>143</v>
      </c>
      <c r="C27" s="20" t="s">
        <v>156</v>
      </c>
      <c r="D27" s="29">
        <v>1153</v>
      </c>
      <c r="E27" s="29">
        <v>29565</v>
      </c>
      <c r="F27" s="29"/>
      <c r="G27" s="30">
        <f t="shared" si="0"/>
        <v>25.64180398959237</v>
      </c>
      <c r="H27" s="29"/>
      <c r="I27" s="29"/>
      <c r="J27" s="29"/>
      <c r="K27" s="29">
        <v>303659</v>
      </c>
      <c r="L27" s="29">
        <v>16</v>
      </c>
      <c r="M27" s="29"/>
      <c r="N27" s="14">
        <f t="shared" si="1"/>
        <v>303659.1</v>
      </c>
      <c r="O27" s="29">
        <v>1005027</v>
      </c>
      <c r="P27" s="29">
        <v>91</v>
      </c>
      <c r="Q27" s="30">
        <f t="shared" si="2"/>
        <v>3.309724325732376</v>
      </c>
      <c r="R27" s="29">
        <v>4424</v>
      </c>
      <c r="S27" s="29"/>
      <c r="T27" s="31">
        <v>2169</v>
      </c>
      <c r="U27" s="31">
        <v>20</v>
      </c>
      <c r="V27" s="29"/>
      <c r="W27" s="29"/>
      <c r="X27" s="29"/>
      <c r="Y27" s="29"/>
      <c r="Z27" s="29"/>
      <c r="AA27" s="30">
        <f t="shared" si="3"/>
        <v>0</v>
      </c>
      <c r="AB27" s="29">
        <v>225</v>
      </c>
      <c r="AC27" s="29">
        <v>781</v>
      </c>
      <c r="AD27" s="29">
        <v>216</v>
      </c>
      <c r="AE27" s="29">
        <v>128</v>
      </c>
      <c r="AF27" s="29"/>
      <c r="AG27" s="30">
        <f t="shared" si="4"/>
        <v>216.8</v>
      </c>
      <c r="AH27" s="29">
        <v>91785</v>
      </c>
      <c r="AI27" s="29"/>
      <c r="AJ27" s="30">
        <f t="shared" si="5"/>
        <v>423.3625461254612</v>
      </c>
      <c r="AK27" s="29">
        <v>173</v>
      </c>
      <c r="AL27" s="29">
        <v>41785</v>
      </c>
      <c r="AM27" s="29"/>
      <c r="AN27" s="14">
        <f t="shared" si="6"/>
        <v>241.53179190751445</v>
      </c>
      <c r="AO27" s="29">
        <v>39</v>
      </c>
      <c r="AP27" s="29">
        <v>29850</v>
      </c>
      <c r="AQ27" s="29"/>
      <c r="AR27" s="14">
        <f t="shared" si="7"/>
        <v>765.3846153846154</v>
      </c>
      <c r="AS27" s="29">
        <v>13</v>
      </c>
      <c r="AT27" s="29">
        <v>20150</v>
      </c>
      <c r="AU27" s="29"/>
      <c r="AV27" s="14">
        <f t="shared" si="8"/>
        <v>1550</v>
      </c>
      <c r="AW27" s="29"/>
      <c r="AX27" s="29"/>
      <c r="AY27" s="29"/>
      <c r="AZ27" s="14"/>
      <c r="BA27" s="29"/>
      <c r="BB27" s="29"/>
      <c r="BC27" s="29"/>
      <c r="BD27" s="14"/>
      <c r="BE27" s="29"/>
      <c r="BF27" s="29"/>
      <c r="BG27" s="29"/>
      <c r="BH27" s="14"/>
      <c r="BI27" s="29"/>
      <c r="BJ27" s="29"/>
      <c r="BK27" s="29"/>
      <c r="BL27" s="14"/>
      <c r="BM27" s="29"/>
      <c r="BN27" s="29"/>
      <c r="BO27" s="29"/>
      <c r="BP27" s="14"/>
      <c r="BQ27" s="29"/>
      <c r="BR27" s="29"/>
      <c r="BS27" s="29"/>
      <c r="BT27" s="14"/>
    </row>
    <row r="28" spans="1:72" s="20" customFormat="1" ht="15" customHeight="1">
      <c r="A28" s="32">
        <f t="shared" si="10"/>
        <v>21</v>
      </c>
      <c r="B28" s="25" t="s">
        <v>144</v>
      </c>
      <c r="C28" s="25" t="s">
        <v>157</v>
      </c>
      <c r="D28" s="33">
        <v>856</v>
      </c>
      <c r="E28" s="33">
        <v>34298</v>
      </c>
      <c r="F28" s="33"/>
      <c r="G28" s="34">
        <f t="shared" si="0"/>
        <v>40.0677570093458</v>
      </c>
      <c r="H28" s="33"/>
      <c r="I28" s="33"/>
      <c r="J28" s="33"/>
      <c r="K28" s="33">
        <v>350905</v>
      </c>
      <c r="L28" s="33">
        <v>55</v>
      </c>
      <c r="M28" s="33"/>
      <c r="N28" s="35">
        <f t="shared" si="1"/>
        <v>350905.34375</v>
      </c>
      <c r="O28" s="33">
        <v>979939</v>
      </c>
      <c r="P28" s="33">
        <v>33</v>
      </c>
      <c r="Q28" s="34">
        <f t="shared" si="2"/>
        <v>2.7926030408307225</v>
      </c>
      <c r="R28" s="33">
        <v>3806</v>
      </c>
      <c r="S28" s="33">
        <v>56</v>
      </c>
      <c r="T28" s="36">
        <v>1838</v>
      </c>
      <c r="U28" s="36">
        <v>21</v>
      </c>
      <c r="V28" s="33"/>
      <c r="W28" s="33"/>
      <c r="X28" s="33"/>
      <c r="Y28" s="33"/>
      <c r="Z28" s="33"/>
      <c r="AA28" s="34">
        <f t="shared" si="3"/>
        <v>0</v>
      </c>
      <c r="AB28" s="33">
        <v>592</v>
      </c>
      <c r="AC28" s="33">
        <v>1538</v>
      </c>
      <c r="AD28" s="33">
        <v>1040</v>
      </c>
      <c r="AE28" s="33">
        <v>135</v>
      </c>
      <c r="AF28" s="33"/>
      <c r="AG28" s="34">
        <f t="shared" si="4"/>
        <v>1040.84375</v>
      </c>
      <c r="AH28" s="33">
        <v>117146</v>
      </c>
      <c r="AI28" s="33"/>
      <c r="AJ28" s="34">
        <f t="shared" si="5"/>
        <v>112.54907376827694</v>
      </c>
      <c r="AK28" s="33">
        <v>567</v>
      </c>
      <c r="AL28" s="33">
        <v>97693</v>
      </c>
      <c r="AM28" s="33"/>
      <c r="AN28" s="35">
        <f t="shared" si="6"/>
        <v>172.29805996472663</v>
      </c>
      <c r="AO28" s="33">
        <v>23</v>
      </c>
      <c r="AP28" s="33">
        <v>16453</v>
      </c>
      <c r="AQ28" s="33"/>
      <c r="AR28" s="35">
        <f t="shared" si="7"/>
        <v>715.3478260869565</v>
      </c>
      <c r="AS28" s="33">
        <v>2</v>
      </c>
      <c r="AT28" s="33">
        <v>3000</v>
      </c>
      <c r="AU28" s="33"/>
      <c r="AV28" s="35">
        <f t="shared" si="8"/>
        <v>1500</v>
      </c>
      <c r="AW28" s="33"/>
      <c r="AX28" s="33"/>
      <c r="AY28" s="33"/>
      <c r="AZ28" s="35"/>
      <c r="BA28" s="33"/>
      <c r="BB28" s="33"/>
      <c r="BC28" s="33"/>
      <c r="BD28" s="35"/>
      <c r="BE28" s="33"/>
      <c r="BF28" s="33"/>
      <c r="BG28" s="33"/>
      <c r="BH28" s="35"/>
      <c r="BI28" s="33"/>
      <c r="BJ28" s="33"/>
      <c r="BK28" s="33"/>
      <c r="BL28" s="35"/>
      <c r="BM28" s="33"/>
      <c r="BN28" s="33"/>
      <c r="BO28" s="33"/>
      <c r="BP28" s="35"/>
      <c r="BQ28" s="33"/>
      <c r="BR28" s="33"/>
      <c r="BS28" s="33"/>
      <c r="BT28" s="35"/>
    </row>
    <row r="29" spans="2:72" s="19" customFormat="1" ht="15" customHeight="1">
      <c r="B29" s="19" t="s">
        <v>93</v>
      </c>
      <c r="D29" s="9">
        <f>SUM(D8:D28)</f>
        <v>14218</v>
      </c>
      <c r="E29" s="9">
        <f>SUM(E8:E28)+FLOOR(SUM(F8:F28),100)/100</f>
        <v>568007</v>
      </c>
      <c r="F29" s="9">
        <f>SUM(F8:F28)-FLOOR(SUM(F8:F28),100)</f>
        <v>2</v>
      </c>
      <c r="G29" s="30">
        <f t="shared" si="0"/>
        <v>39.94985370656914</v>
      </c>
      <c r="H29" s="9">
        <f>SUM(H8:H28)+FLOOR(SUM(I8:I28),160)/160+FLOOR(SUM(J8:J28)/43520,1)</f>
        <v>2467</v>
      </c>
      <c r="I29" s="9">
        <f>SUM(I8:I28)+FLOOR(SUM(J8:J28)/272,1)-FLOOR(SUM(I8:I28)+FLOOR(SUM(J8:J28)/272,1),160)</f>
        <v>120</v>
      </c>
      <c r="J29" s="9">
        <f>SUM(J8:J28)-FLOOR(SUM(J8:J28),272)</f>
        <v>0</v>
      </c>
      <c r="K29" s="9">
        <f>SUM(K8:K28)</f>
        <v>5442787</v>
      </c>
      <c r="L29" s="9">
        <f>SUM(L8:L28)</f>
        <v>13878</v>
      </c>
      <c r="M29" s="12">
        <f>SUM(M8:M28)</f>
        <v>60919015</v>
      </c>
      <c r="N29" s="37">
        <f t="shared" si="1"/>
        <v>5444273.531043198</v>
      </c>
      <c r="O29" s="9">
        <f>SUM(O8:O28)+FLOOR(SUM(P8:P28),100)/100</f>
        <v>21552790</v>
      </c>
      <c r="P29" s="9">
        <f>SUM(P8:P28)-FLOOR(SUM(P8:P28),100)</f>
        <v>58</v>
      </c>
      <c r="Q29" s="30">
        <f t="shared" si="2"/>
        <v>3.9588000964878387</v>
      </c>
      <c r="R29" s="9">
        <f>SUM(R8:R28)</f>
        <v>96760</v>
      </c>
      <c r="S29" s="9">
        <f>SUM(S8:S28)</f>
        <v>753</v>
      </c>
      <c r="T29" s="38">
        <f>SUM(T8:T28)</f>
        <v>47940</v>
      </c>
      <c r="U29" s="38"/>
      <c r="V29" s="9">
        <f>SUM(V8:V28)</f>
        <v>24</v>
      </c>
      <c r="W29" s="9">
        <f>SUM(W8:W28)</f>
        <v>33</v>
      </c>
      <c r="X29" s="9">
        <f>SUM(X8:X28)+FLOOR(SUM(Y8:Y28)/160,1)+FLOOR(SUM(Z8:Z28)/43520,1)</f>
        <v>63</v>
      </c>
      <c r="Y29" s="9">
        <f>SUM(Y8:Y28)+FLOOR(SUM(Z8:Z28)/272,1)-FLOOR(SUM(Y8:Y28)+FLOOR(SUM(Z8:Z28)/272,1),160)</f>
        <v>120</v>
      </c>
      <c r="Z29" s="12">
        <f>SUM(Z8:Z28)-FLOOR(SUM(Z8:Z28),272)</f>
        <v>11</v>
      </c>
      <c r="AA29" s="30">
        <f t="shared" si="3"/>
        <v>63.75025275735294</v>
      </c>
      <c r="AB29" s="9">
        <f>SUM(AB8:AB28)</f>
        <v>16892</v>
      </c>
      <c r="AC29" s="9">
        <f>SUM(AC8:AC28)</f>
        <v>36555</v>
      </c>
      <c r="AD29" s="9">
        <f>SUM(AD8:AD28)</f>
        <v>20330</v>
      </c>
      <c r="AE29" s="9">
        <f>SUM(AE8:AE28)</f>
        <v>11512</v>
      </c>
      <c r="AF29" s="12">
        <f>SUM(AF8:AF28)</f>
        <v>4330382</v>
      </c>
      <c r="AG29" s="30">
        <f t="shared" si="4"/>
        <v>20501.453262867646</v>
      </c>
      <c r="AH29" s="9">
        <f>SUM(AH8:AH28)+FLOOR(SUM(AI8:AI28),100)/100</f>
        <v>10645563</v>
      </c>
      <c r="AI29" s="9">
        <f>SUM(AI8:AI28)-FLOOR(SUM(AI8:AI28),100)</f>
        <v>0</v>
      </c>
      <c r="AJ29" s="30">
        <f t="shared" si="5"/>
        <v>519.2589453783409</v>
      </c>
      <c r="AK29" s="9">
        <f>SUM(AK8:AK28)</f>
        <v>12429</v>
      </c>
      <c r="AL29" s="9">
        <f>SUM(AL8:AL28)+FLOOR(SUM(AM8:AM28),100)/100</f>
        <v>2739614</v>
      </c>
      <c r="AM29" s="9">
        <f>SUM(AM8:AM28)-FLOOR(SUM(AM8:AM28),100)</f>
        <v>0</v>
      </c>
      <c r="AN29" s="37">
        <f t="shared" si="6"/>
        <v>220.42111191568108</v>
      </c>
      <c r="AO29" s="9">
        <f>SUM(AO8:AO28)</f>
        <v>2271</v>
      </c>
      <c r="AP29" s="9">
        <f>SUM(AP8:AP28)+FLOOR(SUM(AQ8:AQ28),100)/100</f>
        <v>1729410</v>
      </c>
      <c r="AQ29" s="9">
        <f>SUM(AQ8:AQ28)-FLOOR(SUM(AQ8:AQ28),100)</f>
        <v>0</v>
      </c>
      <c r="AR29" s="37">
        <f>(AP29+(AQ29/100))/AO29</f>
        <v>761.5191545574637</v>
      </c>
      <c r="AS29" s="9">
        <f>SUM(AS8:AS28)</f>
        <v>1566</v>
      </c>
      <c r="AT29" s="9">
        <f>SUM(AT8:AT28)+FLOOR(SUM(AU8:AU28),100)/100</f>
        <v>2822068</v>
      </c>
      <c r="AU29" s="9">
        <f>SUM(AU8:AU28)-FLOOR(SUM(AU8:AU28),100)</f>
        <v>0</v>
      </c>
      <c r="AV29" s="37">
        <f>(AT29+(AU29/100))/AS29</f>
        <v>1802.0868454661559</v>
      </c>
      <c r="AW29" s="9">
        <f>SUM(AW8:AW28)</f>
        <v>499</v>
      </c>
      <c r="AX29" s="9">
        <f>SUM(AX8:AX28)+FLOOR(SUM(AY8:AY28),100)/100</f>
        <v>2217845</v>
      </c>
      <c r="AY29" s="9">
        <f>SUM(AY8:AY28)-FLOOR(SUM(AY8:AY28),100)</f>
        <v>0</v>
      </c>
      <c r="AZ29" s="37">
        <f>(AX29+(AY29/100))/AW29</f>
        <v>4444.579158316633</v>
      </c>
      <c r="BA29" s="9">
        <f>SUM(BA8:BA28)</f>
        <v>104</v>
      </c>
      <c r="BB29" s="9">
        <f>SUM(BB8:BB28)+FLOOR(SUM(BC8:BC28),100)/100</f>
        <v>837226</v>
      </c>
      <c r="BC29" s="9">
        <f>SUM(BC8:BC28)-FLOOR(SUM(BC8:BC28),100)</f>
        <v>0</v>
      </c>
      <c r="BD29" s="37">
        <f>(BB29+(BC29/100))/BA29</f>
        <v>8050.25</v>
      </c>
      <c r="BE29" s="9">
        <f>SUM(BE8:BE28)</f>
        <v>19</v>
      </c>
      <c r="BF29" s="9">
        <f>SUM(BF8:BF28)</f>
        <v>229400</v>
      </c>
      <c r="BG29" s="9">
        <f>SUM(BG8:BG28)</f>
        <v>0</v>
      </c>
      <c r="BH29" s="37">
        <f>(BF29+(BG29/100))/BE29</f>
        <v>12073.684210526315</v>
      </c>
      <c r="BI29" s="9">
        <f>SUM(BI8:BI28)</f>
        <v>3</v>
      </c>
      <c r="BJ29" s="9">
        <f>SUM(BJ8:BJ28)</f>
        <v>48000</v>
      </c>
      <c r="BK29" s="9">
        <f>SUM(BK8:BK28)</f>
        <v>0</v>
      </c>
      <c r="BL29" s="37">
        <f>(BJ29+(BK29/100))/BI29</f>
        <v>16000</v>
      </c>
      <c r="BM29" s="9">
        <f>SUM(BM8:BM28)</f>
        <v>1</v>
      </c>
      <c r="BN29" s="9">
        <f>SUM(BN8:BN28)</f>
        <v>22000</v>
      </c>
      <c r="BO29" s="9">
        <f>SUM(BO8:BO28)</f>
        <v>0</v>
      </c>
      <c r="BP29" s="37">
        <f>(BN29+(BO29/100))/BM29</f>
        <v>22000</v>
      </c>
      <c r="BQ29" s="9"/>
      <c r="BR29" s="9"/>
      <c r="BS29" s="9"/>
      <c r="BT29" s="37"/>
    </row>
    <row r="30" spans="2:72" s="19" customFormat="1" ht="15" customHeight="1">
      <c r="B30" s="19" t="s">
        <v>94</v>
      </c>
      <c r="D30" s="39">
        <v>14218</v>
      </c>
      <c r="E30" s="39">
        <v>568007</v>
      </c>
      <c r="F30" s="39">
        <v>2</v>
      </c>
      <c r="G30" s="30">
        <f t="shared" si="0"/>
        <v>39.94985370656914</v>
      </c>
      <c r="H30" s="39">
        <v>2467</v>
      </c>
      <c r="I30" s="39">
        <v>120</v>
      </c>
      <c r="J30" s="39">
        <v>0</v>
      </c>
      <c r="K30" s="39">
        <v>5442787</v>
      </c>
      <c r="L30" s="39">
        <v>13878</v>
      </c>
      <c r="M30" s="39">
        <v>60919015</v>
      </c>
      <c r="N30" s="37">
        <f t="shared" si="1"/>
        <v>5444273.531043198</v>
      </c>
      <c r="O30" s="39">
        <v>21552790</v>
      </c>
      <c r="P30" s="39">
        <v>58</v>
      </c>
      <c r="Q30" s="30">
        <f t="shared" si="2"/>
        <v>3.9588000964878387</v>
      </c>
      <c r="R30" s="39">
        <v>96760</v>
      </c>
      <c r="S30" s="39">
        <v>753</v>
      </c>
      <c r="T30" s="31">
        <v>47940</v>
      </c>
      <c r="U30" s="31"/>
      <c r="V30" s="39">
        <v>24</v>
      </c>
      <c r="W30" s="39">
        <v>33</v>
      </c>
      <c r="X30" s="39">
        <v>63</v>
      </c>
      <c r="Y30" s="39">
        <v>120</v>
      </c>
      <c r="Z30" s="39">
        <v>11</v>
      </c>
      <c r="AA30" s="30">
        <f t="shared" si="3"/>
        <v>63.75025275735294</v>
      </c>
      <c r="AB30" s="39">
        <v>16892</v>
      </c>
      <c r="AC30" s="39">
        <v>36555</v>
      </c>
      <c r="AD30" s="39">
        <v>20330</v>
      </c>
      <c r="AE30" s="39">
        <v>11512</v>
      </c>
      <c r="AF30" s="39">
        <v>4330382</v>
      </c>
      <c r="AG30" s="30">
        <f t="shared" si="4"/>
        <v>20501.453262867646</v>
      </c>
      <c r="AH30" s="39">
        <v>10645563</v>
      </c>
      <c r="AI30" s="39">
        <v>0</v>
      </c>
      <c r="AJ30" s="30">
        <f t="shared" si="5"/>
        <v>519.2589453783409</v>
      </c>
      <c r="AK30" s="39">
        <v>12429</v>
      </c>
      <c r="AL30" s="39">
        <v>2739614</v>
      </c>
      <c r="AM30" s="39">
        <v>0</v>
      </c>
      <c r="AN30" s="37">
        <f t="shared" si="6"/>
        <v>220.42111191568108</v>
      </c>
      <c r="AO30" s="39">
        <v>2271</v>
      </c>
      <c r="AP30" s="39">
        <v>1729410</v>
      </c>
      <c r="AQ30" s="39">
        <v>0</v>
      </c>
      <c r="AR30" s="37">
        <f>(AP30+(AQ30/100))/AO30</f>
        <v>761.5191545574637</v>
      </c>
      <c r="AS30" s="39">
        <v>1566</v>
      </c>
      <c r="AT30" s="39">
        <v>2822068</v>
      </c>
      <c r="AU30" s="39">
        <v>0</v>
      </c>
      <c r="AV30" s="37">
        <f>(AT30+(AU30/100))/AS30</f>
        <v>1802.0868454661559</v>
      </c>
      <c r="AW30" s="39">
        <v>499</v>
      </c>
      <c r="AX30" s="39">
        <v>2217845</v>
      </c>
      <c r="AY30" s="39">
        <v>0</v>
      </c>
      <c r="AZ30" s="37">
        <f>(AX30+(AY30/100))/AW30</f>
        <v>4444.579158316633</v>
      </c>
      <c r="BA30" s="39">
        <v>104</v>
      </c>
      <c r="BB30" s="39">
        <v>837226</v>
      </c>
      <c r="BC30" s="39">
        <v>0</v>
      </c>
      <c r="BD30" s="37">
        <f>(BB30+(BC30/100))/BA30</f>
        <v>8050.25</v>
      </c>
      <c r="BE30" s="39">
        <v>19</v>
      </c>
      <c r="BF30" s="39">
        <v>229400</v>
      </c>
      <c r="BG30" s="39">
        <v>0</v>
      </c>
      <c r="BH30" s="37">
        <f>(BF30+(BG30/100))/BE30</f>
        <v>12073.684210526315</v>
      </c>
      <c r="BI30" s="39">
        <v>3</v>
      </c>
      <c r="BJ30" s="39">
        <v>48000</v>
      </c>
      <c r="BK30" s="39">
        <v>0</v>
      </c>
      <c r="BL30" s="37">
        <f>(BJ30+(BK30/100))/BI30</f>
        <v>16000</v>
      </c>
      <c r="BM30" s="39">
        <v>1</v>
      </c>
      <c r="BN30" s="39">
        <v>22000</v>
      </c>
      <c r="BO30" s="39">
        <v>0</v>
      </c>
      <c r="BP30" s="37">
        <f>(BN30+(BO30/100))/BM30</f>
        <v>22000</v>
      </c>
      <c r="BQ30" s="39"/>
      <c r="BR30" s="39"/>
      <c r="BS30" s="39"/>
      <c r="BT30" s="37"/>
    </row>
    <row r="31" spans="10:11" ht="15" customHeight="1">
      <c r="J31" s="6"/>
      <c r="K31" s="4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zoomScalePageLayoutView="0" workbookViewId="0" topLeftCell="A1">
      <selection activeCell="C30" sqref="C30"/>
    </sheetView>
  </sheetViews>
  <sheetFormatPr defaultColWidth="11.00390625" defaultRowHeight="12.75"/>
  <cols>
    <col min="1" max="1" width="7.25390625" style="17" customWidth="1"/>
    <col min="2" max="2" width="9.375" style="17" customWidth="1"/>
    <col min="3" max="3" width="24.375" style="17" customWidth="1"/>
    <col min="4" max="4" width="21.25390625" style="17" customWidth="1"/>
    <col min="5" max="5" width="8.875" style="17" customWidth="1"/>
    <col min="6" max="6" width="7.625" style="17" customWidth="1"/>
    <col min="7" max="7" width="5.375" style="17" customWidth="1"/>
    <col min="8" max="8" width="12.625" style="17" customWidth="1"/>
    <col min="9" max="9" width="10.75390625" style="17" customWidth="1"/>
    <col min="10" max="10" width="7.125" style="17" customWidth="1"/>
    <col min="11" max="11" width="11.00390625" style="17" customWidth="1"/>
    <col min="12" max="12" width="11.875" style="17" customWidth="1"/>
    <col min="13" max="13" width="7.75390625" style="17" customWidth="1"/>
    <col min="14" max="14" width="9.375" style="17" customWidth="1"/>
    <col min="15" max="15" width="14.375" style="17" customWidth="1"/>
    <col min="16" max="16" width="11.00390625" style="17" customWidth="1"/>
    <col min="17" max="17" width="6.125" style="17" customWidth="1"/>
    <col min="18" max="18" width="9.625" style="17" customWidth="1"/>
    <col min="19" max="19" width="10.625" style="17" bestFit="1" customWidth="1"/>
    <col min="20" max="21" width="11.00390625" style="17" customWidth="1"/>
    <col min="22" max="22" width="7.00390625" style="17" customWidth="1"/>
    <col min="23" max="23" width="8.375" style="17" customWidth="1"/>
    <col min="24" max="24" width="8.625" style="17" customWidth="1"/>
    <col min="25" max="25" width="7.375" style="17" customWidth="1"/>
    <col min="26" max="26" width="7.625" style="17" customWidth="1"/>
    <col min="27" max="27" width="7.875" style="17" customWidth="1"/>
    <col min="28" max="30" width="11.00390625" style="17" customWidth="1"/>
    <col min="31" max="31" width="8.375" style="17" customWidth="1"/>
    <col min="32" max="32" width="8.00390625" style="17" customWidth="1"/>
    <col min="33" max="33" width="9.25390625" style="17" customWidth="1"/>
    <col min="34" max="35" width="11.00390625" style="17" customWidth="1"/>
    <col min="36" max="36" width="10.625" style="17" customWidth="1"/>
    <col min="37" max="37" width="5.625" style="17" customWidth="1"/>
    <col min="38" max="38" width="8.75390625" style="17" customWidth="1"/>
    <col min="39" max="39" width="8.125" style="17" customWidth="1"/>
    <col min="40" max="40" width="11.00390625" style="17" customWidth="1"/>
    <col min="41" max="41" width="5.375" style="17" customWidth="1"/>
    <col min="42" max="42" width="8.125" style="17" bestFit="1" customWidth="1"/>
    <col min="43" max="44" width="11.00390625" style="17" customWidth="1"/>
    <col min="45" max="45" width="5.375" style="17" customWidth="1"/>
    <col min="46" max="46" width="8.125" style="17" customWidth="1"/>
    <col min="47" max="48" width="11.00390625" style="17" customWidth="1"/>
    <col min="49" max="49" width="4.375" style="17" customWidth="1"/>
    <col min="50" max="50" width="8.125" style="17" customWidth="1"/>
    <col min="51" max="51" width="8.25390625" style="17" customWidth="1"/>
    <col min="52" max="52" width="11.00390625" style="17" customWidth="1"/>
    <col min="53" max="53" width="4.875" style="17" customWidth="1"/>
    <col min="54" max="54" width="8.125" style="17" customWidth="1"/>
    <col min="55" max="56" width="9.25390625" style="17" customWidth="1"/>
    <col min="57" max="57" width="4.00390625" style="17" customWidth="1"/>
    <col min="58" max="58" width="8.125" style="17" customWidth="1"/>
    <col min="59" max="60" width="11.00390625" style="17" customWidth="1"/>
    <col min="61" max="61" width="4.00390625" style="17" customWidth="1"/>
    <col min="62" max="62" width="8.125" style="17" customWidth="1"/>
    <col min="63" max="64" width="11.00390625" style="17" customWidth="1"/>
    <col min="65" max="65" width="4.00390625" style="17" customWidth="1"/>
    <col min="66" max="66" width="10.625" style="17" customWidth="1"/>
    <col min="67" max="67" width="8.875" style="17" customWidth="1"/>
    <col min="68" max="68" width="11.00390625" style="17" customWidth="1"/>
    <col min="69" max="69" width="4.125" style="17" customWidth="1"/>
    <col min="70" max="70" width="10.625" style="17" customWidth="1"/>
    <col min="71" max="71" width="9.25390625" style="17" customWidth="1"/>
    <col min="72" max="72" width="11.00390625" style="17" customWidth="1"/>
    <col min="73" max="73" width="4.625" style="17" customWidth="1"/>
    <col min="74" max="16384" width="11.00390625" style="17" customWidth="1"/>
  </cols>
  <sheetData>
    <row r="1" spans="2:9" ht="15" customHeight="1">
      <c r="B1" s="16" t="s">
        <v>288</v>
      </c>
      <c r="I1" s="18" t="s">
        <v>7</v>
      </c>
    </row>
    <row r="2" spans="2:12" ht="15" customHeight="1">
      <c r="B2" s="17" t="s">
        <v>1</v>
      </c>
      <c r="L2" s="17" t="s">
        <v>104</v>
      </c>
    </row>
    <row r="3" ht="15" customHeight="1">
      <c r="L3" s="17" t="s">
        <v>105</v>
      </c>
    </row>
    <row r="4" spans="3:39" ht="15" customHeight="1">
      <c r="C4" s="42"/>
      <c r="D4" s="42"/>
      <c r="E4" s="43" t="s">
        <v>316</v>
      </c>
      <c r="G4" s="42"/>
      <c r="H4" s="44"/>
      <c r="I4" s="43" t="s">
        <v>61</v>
      </c>
      <c r="L4" s="17" t="s">
        <v>106</v>
      </c>
      <c r="R4" s="44"/>
      <c r="S4" s="43" t="s">
        <v>62</v>
      </c>
      <c r="U4" s="44"/>
      <c r="W4" s="44"/>
      <c r="X4" s="43" t="s">
        <v>2</v>
      </c>
      <c r="AC4" s="44"/>
      <c r="AI4" s="44"/>
      <c r="AL4" s="44"/>
      <c r="AM4" s="17" t="s">
        <v>14</v>
      </c>
    </row>
    <row r="5" spans="3:71" ht="15" customHeight="1">
      <c r="C5" s="42"/>
      <c r="D5" s="42"/>
      <c r="E5" s="17" t="s">
        <v>317</v>
      </c>
      <c r="G5" s="42"/>
      <c r="H5" s="45" t="s">
        <v>95</v>
      </c>
      <c r="I5" s="17" t="s">
        <v>296</v>
      </c>
      <c r="L5" s="17" t="s">
        <v>296</v>
      </c>
      <c r="P5" s="17" t="s">
        <v>318</v>
      </c>
      <c r="R5" s="44"/>
      <c r="S5" s="46" t="s">
        <v>60</v>
      </c>
      <c r="T5" s="17" t="s">
        <v>65</v>
      </c>
      <c r="U5" s="44" t="s">
        <v>66</v>
      </c>
      <c r="W5" s="44"/>
      <c r="X5" s="17" t="s">
        <v>92</v>
      </c>
      <c r="AC5" s="44"/>
      <c r="AD5" s="17" t="s">
        <v>81</v>
      </c>
      <c r="AI5" s="44"/>
      <c r="AJ5" s="17" t="s">
        <v>25</v>
      </c>
      <c r="AL5" s="44"/>
      <c r="AM5" s="17" t="s">
        <v>82</v>
      </c>
      <c r="AQ5" s="17" t="s">
        <v>84</v>
      </c>
      <c r="AU5" s="17" t="s">
        <v>86</v>
      </c>
      <c r="AY5" s="17" t="s">
        <v>16</v>
      </c>
      <c r="BC5" s="17" t="s">
        <v>18</v>
      </c>
      <c r="BG5" s="17" t="s">
        <v>19</v>
      </c>
      <c r="BK5" s="17" t="s">
        <v>41</v>
      </c>
      <c r="BO5" s="17" t="s">
        <v>43</v>
      </c>
      <c r="BS5" s="17" t="s">
        <v>12</v>
      </c>
    </row>
    <row r="6" spans="1:71" ht="15" customHeight="1">
      <c r="A6" s="46"/>
      <c r="B6" s="46" t="s">
        <v>69</v>
      </c>
      <c r="C6" s="42"/>
      <c r="D6" s="42"/>
      <c r="E6" s="46" t="s">
        <v>118</v>
      </c>
      <c r="F6" s="46" t="s">
        <v>120</v>
      </c>
      <c r="G6" s="42"/>
      <c r="H6" s="45" t="s">
        <v>96</v>
      </c>
      <c r="I6" s="17" t="s">
        <v>297</v>
      </c>
      <c r="L6" s="17" t="s">
        <v>298</v>
      </c>
      <c r="P6" s="17" t="s">
        <v>319</v>
      </c>
      <c r="R6" s="44"/>
      <c r="S6" s="46" t="s">
        <v>320</v>
      </c>
      <c r="T6" s="17" t="s">
        <v>63</v>
      </c>
      <c r="U6" s="44" t="s">
        <v>67</v>
      </c>
      <c r="V6" s="46"/>
      <c r="W6" s="45" t="s">
        <v>69</v>
      </c>
      <c r="X6" s="46" t="s">
        <v>5</v>
      </c>
      <c r="Y6" s="46" t="s">
        <v>3</v>
      </c>
      <c r="Z6" s="17" t="s">
        <v>53</v>
      </c>
      <c r="AC6" s="44"/>
      <c r="AD6" s="46" t="s">
        <v>5</v>
      </c>
      <c r="AE6" s="46" t="s">
        <v>3</v>
      </c>
      <c r="AF6" s="17" t="s">
        <v>53</v>
      </c>
      <c r="AI6" s="44"/>
      <c r="AJ6" s="17" t="s">
        <v>24</v>
      </c>
      <c r="AL6" s="44"/>
      <c r="AM6" s="17" t="s">
        <v>83</v>
      </c>
      <c r="AQ6" s="17" t="s">
        <v>85</v>
      </c>
      <c r="AU6" s="17" t="s">
        <v>15</v>
      </c>
      <c r="AY6" s="17" t="s">
        <v>17</v>
      </c>
      <c r="BC6" s="17" t="s">
        <v>20</v>
      </c>
      <c r="BG6" s="17" t="s">
        <v>40</v>
      </c>
      <c r="BK6" s="17" t="s">
        <v>42</v>
      </c>
      <c r="BO6" s="17" t="s">
        <v>44</v>
      </c>
      <c r="BS6" s="17" t="s">
        <v>13</v>
      </c>
    </row>
    <row r="7" spans="1:78" s="20" customFormat="1" ht="15" customHeight="1">
      <c r="A7" s="13" t="s">
        <v>74</v>
      </c>
      <c r="B7" s="13" t="s">
        <v>321</v>
      </c>
      <c r="C7" s="25" t="s">
        <v>126</v>
      </c>
      <c r="D7" s="25" t="s">
        <v>124</v>
      </c>
      <c r="E7" s="13" t="s">
        <v>322</v>
      </c>
      <c r="F7" s="13" t="s">
        <v>323</v>
      </c>
      <c r="G7" s="25" t="s">
        <v>324</v>
      </c>
      <c r="H7" s="4" t="s">
        <v>97</v>
      </c>
      <c r="I7" s="13" t="s">
        <v>113</v>
      </c>
      <c r="J7" s="13" t="s">
        <v>115</v>
      </c>
      <c r="K7" s="13" t="s">
        <v>117</v>
      </c>
      <c r="L7" s="13" t="s">
        <v>113</v>
      </c>
      <c r="M7" s="13" t="s">
        <v>115</v>
      </c>
      <c r="N7" s="13" t="s">
        <v>117</v>
      </c>
      <c r="O7" s="13" t="s">
        <v>98</v>
      </c>
      <c r="P7" s="13" t="s">
        <v>323</v>
      </c>
      <c r="Q7" s="13" t="s">
        <v>324</v>
      </c>
      <c r="R7" s="4" t="s">
        <v>99</v>
      </c>
      <c r="S7" s="13" t="s">
        <v>302</v>
      </c>
      <c r="T7" s="25" t="s">
        <v>325</v>
      </c>
      <c r="U7" s="4" t="s">
        <v>326</v>
      </c>
      <c r="V7" s="13" t="s">
        <v>74</v>
      </c>
      <c r="W7" s="4" t="s">
        <v>321</v>
      </c>
      <c r="X7" s="13" t="s">
        <v>327</v>
      </c>
      <c r="Y7" s="13" t="s">
        <v>327</v>
      </c>
      <c r="Z7" s="13" t="s">
        <v>113</v>
      </c>
      <c r="AA7" s="13" t="s">
        <v>115</v>
      </c>
      <c r="AB7" s="13" t="s">
        <v>117</v>
      </c>
      <c r="AC7" s="26" t="s">
        <v>100</v>
      </c>
      <c r="AD7" s="13" t="s">
        <v>303</v>
      </c>
      <c r="AE7" s="13" t="s">
        <v>303</v>
      </c>
      <c r="AF7" s="13" t="s">
        <v>113</v>
      </c>
      <c r="AG7" s="13" t="s">
        <v>115</v>
      </c>
      <c r="AH7" s="13" t="s">
        <v>117</v>
      </c>
      <c r="AI7" s="26" t="s">
        <v>98</v>
      </c>
      <c r="AJ7" s="13" t="s">
        <v>323</v>
      </c>
      <c r="AK7" s="13" t="s">
        <v>101</v>
      </c>
      <c r="AL7" s="4" t="s">
        <v>102</v>
      </c>
      <c r="AM7" s="13" t="s">
        <v>305</v>
      </c>
      <c r="AN7" s="13" t="s">
        <v>328</v>
      </c>
      <c r="AO7" s="13" t="s">
        <v>324</v>
      </c>
      <c r="AP7" s="13" t="s">
        <v>103</v>
      </c>
      <c r="AQ7" s="13" t="s">
        <v>307</v>
      </c>
      <c r="AR7" s="13" t="s">
        <v>308</v>
      </c>
      <c r="AS7" s="13" t="s">
        <v>324</v>
      </c>
      <c r="AT7" s="13" t="s">
        <v>103</v>
      </c>
      <c r="AU7" s="13" t="s">
        <v>307</v>
      </c>
      <c r="AV7" s="13" t="s">
        <v>308</v>
      </c>
      <c r="AW7" s="13" t="s">
        <v>324</v>
      </c>
      <c r="AX7" s="13" t="s">
        <v>103</v>
      </c>
      <c r="AY7" s="13" t="s">
        <v>307</v>
      </c>
      <c r="AZ7" s="13" t="s">
        <v>308</v>
      </c>
      <c r="BA7" s="13" t="s">
        <v>324</v>
      </c>
      <c r="BB7" s="13" t="s">
        <v>103</v>
      </c>
      <c r="BC7" s="13" t="s">
        <v>307</v>
      </c>
      <c r="BD7" s="13" t="s">
        <v>308</v>
      </c>
      <c r="BE7" s="13" t="s">
        <v>324</v>
      </c>
      <c r="BF7" s="13" t="s">
        <v>103</v>
      </c>
      <c r="BG7" s="13" t="s">
        <v>307</v>
      </c>
      <c r="BH7" s="13" t="s">
        <v>308</v>
      </c>
      <c r="BI7" s="13" t="s">
        <v>324</v>
      </c>
      <c r="BJ7" s="13" t="s">
        <v>103</v>
      </c>
      <c r="BK7" s="13" t="s">
        <v>307</v>
      </c>
      <c r="BL7" s="13" t="s">
        <v>308</v>
      </c>
      <c r="BM7" s="13" t="s">
        <v>324</v>
      </c>
      <c r="BN7" s="13" t="s">
        <v>103</v>
      </c>
      <c r="BO7" s="13" t="s">
        <v>307</v>
      </c>
      <c r="BP7" s="13" t="s">
        <v>308</v>
      </c>
      <c r="BQ7" s="13" t="s">
        <v>324</v>
      </c>
      <c r="BR7" s="13" t="s">
        <v>103</v>
      </c>
      <c r="BS7" s="13" t="s">
        <v>307</v>
      </c>
      <c r="BT7" s="13" t="s">
        <v>308</v>
      </c>
      <c r="BU7" s="13" t="s">
        <v>324</v>
      </c>
      <c r="BV7" s="13" t="s">
        <v>103</v>
      </c>
      <c r="BW7" s="17"/>
      <c r="BX7" s="17"/>
      <c r="BY7" s="17"/>
      <c r="BZ7" s="17"/>
    </row>
    <row r="8" spans="1:78" s="20" customFormat="1" ht="15" customHeight="1">
      <c r="A8" s="28">
        <v>1</v>
      </c>
      <c r="B8" s="28">
        <v>1</v>
      </c>
      <c r="C8" s="20" t="s">
        <v>311</v>
      </c>
      <c r="E8" s="29">
        <v>125</v>
      </c>
      <c r="F8" s="29"/>
      <c r="G8" s="29"/>
      <c r="H8" s="30">
        <f>(F8+(G8/100))/E8</f>
        <v>0</v>
      </c>
      <c r="I8" s="29"/>
      <c r="J8" s="29"/>
      <c r="K8" s="29"/>
      <c r="L8" s="29">
        <v>67025</v>
      </c>
      <c r="M8" s="29">
        <v>99</v>
      </c>
      <c r="N8" s="29">
        <v>133</v>
      </c>
      <c r="O8" s="14">
        <f>L8+(M8/160)+(N8/43520)</f>
        <v>67025.62180606618</v>
      </c>
      <c r="P8" s="29">
        <v>419481</v>
      </c>
      <c r="Q8" s="29"/>
      <c r="R8" s="30">
        <f>(P8+(Q8/100))/O8</f>
        <v>6.2585170968460115</v>
      </c>
      <c r="S8" s="29">
        <v>250</v>
      </c>
      <c r="T8" s="29">
        <v>91</v>
      </c>
      <c r="U8" s="31">
        <v>159</v>
      </c>
      <c r="V8" s="28">
        <v>1</v>
      </c>
      <c r="W8" s="47">
        <v>1</v>
      </c>
      <c r="X8" s="29"/>
      <c r="Y8" s="29"/>
      <c r="Z8" s="29"/>
      <c r="AA8" s="29"/>
      <c r="AB8" s="29"/>
      <c r="AC8" s="30">
        <f>Z8+(AA8/160)+(AB8/43520)</f>
        <v>0</v>
      </c>
      <c r="AD8" s="29">
        <v>1014</v>
      </c>
      <c r="AE8" s="29">
        <v>4305</v>
      </c>
      <c r="AF8" s="29">
        <v>1465</v>
      </c>
      <c r="AG8" s="29">
        <v>83</v>
      </c>
      <c r="AH8" s="29">
        <v>55</v>
      </c>
      <c r="AI8" s="30">
        <f>AF8+(AG8/160)+(AH8/43520)</f>
        <v>1465.5200137867646</v>
      </c>
      <c r="AJ8" s="29">
        <v>751823</v>
      </c>
      <c r="AK8" s="29"/>
      <c r="AL8" s="30">
        <f>AJ8/AI8</f>
        <v>513.0076648065425</v>
      </c>
      <c r="AM8" s="29">
        <v>496</v>
      </c>
      <c r="AN8" s="29">
        <v>175723</v>
      </c>
      <c r="AO8" s="29"/>
      <c r="AP8" s="14">
        <f>(AN8+(AO8/100))/AM8</f>
        <v>354.28024193548384</v>
      </c>
      <c r="AQ8" s="29">
        <v>327</v>
      </c>
      <c r="AR8" s="29">
        <v>257650</v>
      </c>
      <c r="AS8" s="29"/>
      <c r="AT8" s="14">
        <f>(AR8+(AS8/100))/AQ8</f>
        <v>787.9204892966361</v>
      </c>
      <c r="AU8" s="29">
        <v>185</v>
      </c>
      <c r="AV8" s="29">
        <v>296450</v>
      </c>
      <c r="AW8" s="29"/>
      <c r="AX8" s="14">
        <f>(AV8+(AW8/100))/AU8</f>
        <v>1602.4324324324325</v>
      </c>
      <c r="AY8" s="29">
        <v>6</v>
      </c>
      <c r="AZ8" s="29">
        <v>22000</v>
      </c>
      <c r="BA8" s="29"/>
      <c r="BB8" s="14">
        <f aca="true" t="shared" si="0" ref="BB8:BB13">(AZ8+(BA8/100))/AY8</f>
        <v>3666.6666666666665</v>
      </c>
      <c r="BC8" s="29"/>
      <c r="BD8" s="29"/>
      <c r="BE8" s="29"/>
      <c r="BF8" s="14"/>
      <c r="BG8" s="29"/>
      <c r="BH8" s="29"/>
      <c r="BI8" s="29"/>
      <c r="BJ8" s="14"/>
      <c r="BK8" s="29"/>
      <c r="BL8" s="29"/>
      <c r="BM8" s="29"/>
      <c r="BN8" s="14"/>
      <c r="BO8" s="29"/>
      <c r="BP8" s="29"/>
      <c r="BQ8" s="29"/>
      <c r="BR8" s="14"/>
      <c r="BS8" s="29"/>
      <c r="BT8" s="29"/>
      <c r="BU8" s="29"/>
      <c r="BV8" s="14"/>
      <c r="BW8" s="17"/>
      <c r="BX8" s="17"/>
      <c r="BY8" s="17"/>
      <c r="BZ8" s="17"/>
    </row>
    <row r="9" spans="1:78" s="20" customFormat="1" ht="15" customHeight="1">
      <c r="A9" s="28">
        <v>1</v>
      </c>
      <c r="B9" s="28">
        <v>2</v>
      </c>
      <c r="C9" s="20" t="s">
        <v>312</v>
      </c>
      <c r="E9" s="29">
        <v>229</v>
      </c>
      <c r="F9" s="29"/>
      <c r="G9" s="29"/>
      <c r="H9" s="30">
        <f>(F9+(G9/100))/E9</f>
        <v>0</v>
      </c>
      <c r="I9" s="29">
        <v>135</v>
      </c>
      <c r="J9" s="29">
        <v>40</v>
      </c>
      <c r="K9" s="29"/>
      <c r="L9" s="29">
        <v>57606</v>
      </c>
      <c r="M9" s="29">
        <v>145</v>
      </c>
      <c r="N9" s="29">
        <v>34</v>
      </c>
      <c r="O9" s="14">
        <f aca="true" t="shared" si="1" ref="O9:O18">L9+(M9/160)+(N9/43520)</f>
        <v>57606.90703125</v>
      </c>
      <c r="P9" s="29">
        <v>277583</v>
      </c>
      <c r="Q9" s="29">
        <v>20</v>
      </c>
      <c r="R9" s="30">
        <f aca="true" t="shared" si="2" ref="R9:R18">(P9+(Q9/100))/O9</f>
        <v>4.818574964446877</v>
      </c>
      <c r="S9" s="29">
        <v>569</v>
      </c>
      <c r="T9" s="29">
        <v>269</v>
      </c>
      <c r="U9" s="31">
        <v>300</v>
      </c>
      <c r="V9" s="28">
        <v>1</v>
      </c>
      <c r="W9" s="47">
        <v>2</v>
      </c>
      <c r="X9" s="29"/>
      <c r="Y9" s="29"/>
      <c r="Z9" s="29"/>
      <c r="AA9" s="29"/>
      <c r="AB9" s="29"/>
      <c r="AC9" s="30">
        <f aca="true" t="shared" si="3" ref="AC9:AC18">Z9+(AA9/160)+(AB9/43520)</f>
        <v>0</v>
      </c>
      <c r="AD9" s="29">
        <v>487</v>
      </c>
      <c r="AE9" s="29">
        <v>1220</v>
      </c>
      <c r="AF9" s="29">
        <v>773</v>
      </c>
      <c r="AG9" s="29">
        <v>83</v>
      </c>
      <c r="AH9" s="29">
        <v>131</v>
      </c>
      <c r="AI9" s="30">
        <f aca="true" t="shared" si="4" ref="AI9:AI18">AF9+(AG9/160)+(AH9/43520)</f>
        <v>773.521760110294</v>
      </c>
      <c r="AJ9" s="29">
        <v>247676</v>
      </c>
      <c r="AK9" s="29"/>
      <c r="AL9" s="30">
        <f aca="true" t="shared" si="5" ref="AL9:AL18">AJ9/AI9</f>
        <v>320.1926730085585</v>
      </c>
      <c r="AM9" s="29">
        <v>336</v>
      </c>
      <c r="AN9" s="29">
        <v>81489</v>
      </c>
      <c r="AO9" s="29"/>
      <c r="AP9" s="14">
        <f aca="true" t="shared" si="6" ref="AP9:AP18">(AN9+(AO9/100))/AM9</f>
        <v>242.52678571428572</v>
      </c>
      <c r="AQ9" s="29">
        <v>88</v>
      </c>
      <c r="AR9" s="29">
        <v>68423</v>
      </c>
      <c r="AS9" s="29"/>
      <c r="AT9" s="14">
        <f aca="true" t="shared" si="7" ref="AT9:AT18">(AR9+(AS9/100))/AQ9</f>
        <v>777.5340909090909</v>
      </c>
      <c r="AU9" s="29">
        <v>62</v>
      </c>
      <c r="AV9" s="29">
        <v>94264</v>
      </c>
      <c r="AW9" s="29"/>
      <c r="AX9" s="14">
        <f aca="true" t="shared" si="8" ref="AX9:AX18">(AV9+(AW9/100))/AU9</f>
        <v>1520.3870967741937</v>
      </c>
      <c r="AY9" s="29">
        <v>1</v>
      </c>
      <c r="AZ9" s="29">
        <v>3500</v>
      </c>
      <c r="BA9" s="29"/>
      <c r="BB9" s="14">
        <f t="shared" si="0"/>
        <v>3500</v>
      </c>
      <c r="BC9" s="29"/>
      <c r="BD9" s="29"/>
      <c r="BE9" s="29"/>
      <c r="BF9" s="14"/>
      <c r="BG9" s="29"/>
      <c r="BH9" s="29"/>
      <c r="BI9" s="29"/>
      <c r="BJ9" s="14"/>
      <c r="BK9" s="29"/>
      <c r="BL9" s="29"/>
      <c r="BM9" s="29"/>
      <c r="BN9" s="14"/>
      <c r="BO9" s="29"/>
      <c r="BP9" s="29"/>
      <c r="BQ9" s="29"/>
      <c r="BR9" s="14"/>
      <c r="BS9" s="29"/>
      <c r="BT9" s="29"/>
      <c r="BU9" s="29"/>
      <c r="BV9" s="14"/>
      <c r="BW9" s="17"/>
      <c r="BX9" s="17"/>
      <c r="BY9" s="17"/>
      <c r="BZ9" s="17"/>
    </row>
    <row r="10" spans="1:78" s="20" customFormat="1" ht="15" customHeight="1">
      <c r="A10" s="32">
        <v>1</v>
      </c>
      <c r="B10" s="32">
        <v>3</v>
      </c>
      <c r="C10" s="25" t="s">
        <v>313</v>
      </c>
      <c r="D10" s="25"/>
      <c r="E10" s="33">
        <v>511</v>
      </c>
      <c r="F10" s="33">
        <v>5787</v>
      </c>
      <c r="G10" s="33"/>
      <c r="H10" s="34">
        <f>(F10+(G10/100))/E10</f>
        <v>11.324853228962818</v>
      </c>
      <c r="I10" s="33"/>
      <c r="J10" s="33"/>
      <c r="K10" s="33"/>
      <c r="L10" s="33">
        <v>107872</v>
      </c>
      <c r="M10" s="33">
        <v>49</v>
      </c>
      <c r="N10" s="33">
        <v>17</v>
      </c>
      <c r="O10" s="35">
        <f t="shared" si="1"/>
        <v>107872.306640625</v>
      </c>
      <c r="P10" s="33">
        <v>619651</v>
      </c>
      <c r="Q10" s="33">
        <v>18</v>
      </c>
      <c r="R10" s="34">
        <f t="shared" si="2"/>
        <v>5.744302678762204</v>
      </c>
      <c r="S10" s="33">
        <v>930</v>
      </c>
      <c r="T10" s="33">
        <v>433</v>
      </c>
      <c r="U10" s="36">
        <v>497</v>
      </c>
      <c r="V10" s="32">
        <v>1</v>
      </c>
      <c r="W10" s="48">
        <v>3</v>
      </c>
      <c r="X10" s="33"/>
      <c r="Y10" s="33"/>
      <c r="Z10" s="33"/>
      <c r="AA10" s="33"/>
      <c r="AB10" s="33"/>
      <c r="AC10" s="34">
        <f t="shared" si="3"/>
        <v>0</v>
      </c>
      <c r="AD10" s="33">
        <v>510</v>
      </c>
      <c r="AE10" s="33">
        <v>2055</v>
      </c>
      <c r="AF10" s="33">
        <v>918</v>
      </c>
      <c r="AG10" s="33">
        <v>98</v>
      </c>
      <c r="AH10" s="33">
        <v>241</v>
      </c>
      <c r="AI10" s="34">
        <f t="shared" si="4"/>
        <v>918.6180376838234</v>
      </c>
      <c r="AJ10" s="33">
        <v>303987</v>
      </c>
      <c r="AK10" s="33"/>
      <c r="AL10" s="34">
        <f t="shared" si="5"/>
        <v>330.91773460758935</v>
      </c>
      <c r="AM10" s="33">
        <v>307</v>
      </c>
      <c r="AN10" s="33">
        <v>88946</v>
      </c>
      <c r="AO10" s="33"/>
      <c r="AP10" s="35">
        <f t="shared" si="6"/>
        <v>289.72638436482083</v>
      </c>
      <c r="AQ10" s="33">
        <v>147</v>
      </c>
      <c r="AR10" s="33">
        <v>117517</v>
      </c>
      <c r="AS10" s="33"/>
      <c r="AT10" s="35">
        <f t="shared" si="7"/>
        <v>799.4353741496599</v>
      </c>
      <c r="AU10" s="33">
        <v>55</v>
      </c>
      <c r="AV10" s="33">
        <v>94024</v>
      </c>
      <c r="AW10" s="33"/>
      <c r="AX10" s="35">
        <f t="shared" si="8"/>
        <v>1709.5272727272727</v>
      </c>
      <c r="AY10" s="33">
        <v>1</v>
      </c>
      <c r="AZ10" s="33">
        <v>3500</v>
      </c>
      <c r="BA10" s="33"/>
      <c r="BB10" s="35">
        <f t="shared" si="0"/>
        <v>3500</v>
      </c>
      <c r="BC10" s="33"/>
      <c r="BD10" s="33"/>
      <c r="BE10" s="33"/>
      <c r="BF10" s="35"/>
      <c r="BG10" s="33"/>
      <c r="BH10" s="33"/>
      <c r="BI10" s="33"/>
      <c r="BJ10" s="35"/>
      <c r="BK10" s="33"/>
      <c r="BL10" s="33"/>
      <c r="BM10" s="33"/>
      <c r="BN10" s="35"/>
      <c r="BO10" s="33"/>
      <c r="BP10" s="33"/>
      <c r="BQ10" s="33"/>
      <c r="BR10" s="35"/>
      <c r="BS10" s="33"/>
      <c r="BT10" s="33"/>
      <c r="BU10" s="33"/>
      <c r="BV10" s="35"/>
      <c r="BW10" s="17"/>
      <c r="BX10" s="17"/>
      <c r="BY10" s="17"/>
      <c r="BZ10" s="17"/>
    </row>
    <row r="11" spans="1:78" s="20" customFormat="1" ht="15" customHeight="1">
      <c r="A11" s="28">
        <v>2</v>
      </c>
      <c r="B11" s="28">
        <v>1</v>
      </c>
      <c r="C11" s="20" t="s">
        <v>314</v>
      </c>
      <c r="E11" s="29">
        <v>460</v>
      </c>
      <c r="F11" s="29"/>
      <c r="G11" s="29"/>
      <c r="H11" s="30">
        <f>(F11+(G11/100))/E11</f>
        <v>0</v>
      </c>
      <c r="I11" s="29"/>
      <c r="J11" s="29"/>
      <c r="K11" s="29"/>
      <c r="L11" s="29">
        <v>104816</v>
      </c>
      <c r="M11" s="29">
        <v>139</v>
      </c>
      <c r="N11" s="29">
        <v>256</v>
      </c>
      <c r="O11" s="14">
        <f t="shared" si="1"/>
        <v>104816.87463235293</v>
      </c>
      <c r="P11" s="29">
        <v>966979</v>
      </c>
      <c r="Q11" s="29">
        <v>2</v>
      </c>
      <c r="R11" s="30">
        <f t="shared" si="2"/>
        <v>9.22541359291332</v>
      </c>
      <c r="S11" s="29">
        <v>368</v>
      </c>
      <c r="T11" s="29">
        <v>95</v>
      </c>
      <c r="U11" s="31">
        <v>273</v>
      </c>
      <c r="V11" s="28">
        <v>2</v>
      </c>
      <c r="W11" s="47">
        <v>1</v>
      </c>
      <c r="X11" s="29"/>
      <c r="Y11" s="29"/>
      <c r="Z11" s="29"/>
      <c r="AA11" s="29"/>
      <c r="AB11" s="29"/>
      <c r="AC11" s="30">
        <f t="shared" si="3"/>
        <v>0</v>
      </c>
      <c r="AD11" s="29">
        <v>614</v>
      </c>
      <c r="AE11" s="29">
        <v>1495</v>
      </c>
      <c r="AF11" s="29">
        <v>892</v>
      </c>
      <c r="AG11" s="29">
        <v>90</v>
      </c>
      <c r="AH11" s="29">
        <v>148</v>
      </c>
      <c r="AI11" s="30">
        <f t="shared" si="4"/>
        <v>892.5659007352941</v>
      </c>
      <c r="AJ11" s="29">
        <v>249310</v>
      </c>
      <c r="AK11" s="29"/>
      <c r="AL11" s="30">
        <f t="shared" si="5"/>
        <v>279.3183111685298</v>
      </c>
      <c r="AM11" s="29">
        <v>447</v>
      </c>
      <c r="AN11" s="29">
        <v>105260</v>
      </c>
      <c r="AO11" s="29"/>
      <c r="AP11" s="14">
        <f t="shared" si="6"/>
        <v>235.48098434004476</v>
      </c>
      <c r="AQ11" s="29">
        <v>98</v>
      </c>
      <c r="AR11" s="29">
        <v>63400</v>
      </c>
      <c r="AS11" s="29"/>
      <c r="AT11" s="14">
        <f t="shared" si="7"/>
        <v>646.9387755102041</v>
      </c>
      <c r="AU11" s="29">
        <v>68</v>
      </c>
      <c r="AV11" s="29">
        <v>77350</v>
      </c>
      <c r="AW11" s="29"/>
      <c r="AX11" s="14">
        <f t="shared" si="8"/>
        <v>1137.5</v>
      </c>
      <c r="AY11" s="29">
        <v>1</v>
      </c>
      <c r="AZ11" s="29">
        <v>3300</v>
      </c>
      <c r="BA11" s="29"/>
      <c r="BB11" s="14">
        <f t="shared" si="0"/>
        <v>3300</v>
      </c>
      <c r="BC11" s="29"/>
      <c r="BD11" s="29"/>
      <c r="BE11" s="29"/>
      <c r="BF11" s="14"/>
      <c r="BG11" s="29"/>
      <c r="BH11" s="29"/>
      <c r="BI11" s="29"/>
      <c r="BJ11" s="14"/>
      <c r="BK11" s="29"/>
      <c r="BL11" s="29"/>
      <c r="BM11" s="29"/>
      <c r="BN11" s="14"/>
      <c r="BO11" s="29"/>
      <c r="BP11" s="29"/>
      <c r="BQ11" s="29"/>
      <c r="BR11" s="14"/>
      <c r="BS11" s="29"/>
      <c r="BT11" s="29"/>
      <c r="BU11" s="29"/>
      <c r="BV11" s="14"/>
      <c r="BW11" s="17"/>
      <c r="BX11" s="17"/>
      <c r="BY11" s="17"/>
      <c r="BZ11" s="17"/>
    </row>
    <row r="12" spans="1:78" s="20" customFormat="1" ht="15" customHeight="1">
      <c r="A12" s="28">
        <v>2</v>
      </c>
      <c r="B12" s="28">
        <v>2</v>
      </c>
      <c r="C12" s="20" t="s">
        <v>161</v>
      </c>
      <c r="E12" s="29">
        <v>405</v>
      </c>
      <c r="F12" s="29"/>
      <c r="G12" s="29"/>
      <c r="H12" s="30">
        <f aca="true" t="shared" si="9" ref="H12:H18">(F12+(G12/100))/E12</f>
        <v>0</v>
      </c>
      <c r="I12" s="29"/>
      <c r="J12" s="29"/>
      <c r="K12" s="29"/>
      <c r="L12" s="29">
        <v>109564</v>
      </c>
      <c r="M12" s="29">
        <v>40</v>
      </c>
      <c r="N12" s="29"/>
      <c r="O12" s="14">
        <f t="shared" si="1"/>
        <v>109564.25</v>
      </c>
      <c r="P12" s="29">
        <v>512362</v>
      </c>
      <c r="Q12" s="29">
        <v>70</v>
      </c>
      <c r="R12" s="30">
        <f t="shared" si="2"/>
        <v>4.676367519514805</v>
      </c>
      <c r="S12" s="29"/>
      <c r="T12" s="29"/>
      <c r="U12" s="31">
        <v>181</v>
      </c>
      <c r="V12" s="28">
        <v>2</v>
      </c>
      <c r="W12" s="47">
        <v>2</v>
      </c>
      <c r="X12" s="29"/>
      <c r="Y12" s="29"/>
      <c r="Z12" s="29"/>
      <c r="AA12" s="29"/>
      <c r="AB12" s="29"/>
      <c r="AC12" s="30">
        <f t="shared" si="3"/>
        <v>0</v>
      </c>
      <c r="AD12" s="29">
        <v>638</v>
      </c>
      <c r="AE12" s="29">
        <v>1759</v>
      </c>
      <c r="AF12" s="29">
        <v>1095</v>
      </c>
      <c r="AG12" s="29">
        <v>75</v>
      </c>
      <c r="AH12" s="29">
        <v>173</v>
      </c>
      <c r="AI12" s="30">
        <f t="shared" si="4"/>
        <v>1095.4727251838235</v>
      </c>
      <c r="AJ12" s="29">
        <v>240107</v>
      </c>
      <c r="AK12" s="29"/>
      <c r="AL12" s="30">
        <f t="shared" si="5"/>
        <v>219.1811758341216</v>
      </c>
      <c r="AM12" s="29">
        <v>515</v>
      </c>
      <c r="AN12" s="29">
        <v>105657</v>
      </c>
      <c r="AO12" s="29"/>
      <c r="AP12" s="14">
        <f t="shared" si="6"/>
        <v>205.15922330097087</v>
      </c>
      <c r="AQ12" s="29">
        <v>76</v>
      </c>
      <c r="AR12" s="29">
        <v>56200</v>
      </c>
      <c r="AS12" s="29"/>
      <c r="AT12" s="14">
        <f t="shared" si="7"/>
        <v>739.4736842105264</v>
      </c>
      <c r="AU12" s="29">
        <v>46</v>
      </c>
      <c r="AV12" s="29">
        <v>75050</v>
      </c>
      <c r="AW12" s="29"/>
      <c r="AX12" s="14">
        <f t="shared" si="8"/>
        <v>1631.5217391304348</v>
      </c>
      <c r="AY12" s="29">
        <v>1</v>
      </c>
      <c r="AZ12" s="29">
        <v>3200</v>
      </c>
      <c r="BA12" s="29"/>
      <c r="BB12" s="14">
        <f t="shared" si="0"/>
        <v>3200</v>
      </c>
      <c r="BC12" s="29"/>
      <c r="BD12" s="29"/>
      <c r="BE12" s="29"/>
      <c r="BF12" s="14"/>
      <c r="BG12" s="29"/>
      <c r="BH12" s="29"/>
      <c r="BI12" s="29"/>
      <c r="BJ12" s="14"/>
      <c r="BK12" s="29"/>
      <c r="BL12" s="29"/>
      <c r="BM12" s="29"/>
      <c r="BN12" s="14"/>
      <c r="BO12" s="29"/>
      <c r="BP12" s="29"/>
      <c r="BQ12" s="29"/>
      <c r="BR12" s="14"/>
      <c r="BS12" s="29"/>
      <c r="BT12" s="29"/>
      <c r="BU12" s="29"/>
      <c r="BV12" s="14"/>
      <c r="BW12" s="17"/>
      <c r="BX12" s="17"/>
      <c r="BY12" s="17"/>
      <c r="BZ12" s="17"/>
    </row>
    <row r="13" spans="1:78" s="20" customFormat="1" ht="15" customHeight="1">
      <c r="A13" s="32">
        <v>2</v>
      </c>
      <c r="B13" s="32">
        <v>3</v>
      </c>
      <c r="C13" s="25" t="s">
        <v>162</v>
      </c>
      <c r="D13" s="25"/>
      <c r="E13" s="33">
        <v>568</v>
      </c>
      <c r="F13" s="33"/>
      <c r="G13" s="33"/>
      <c r="H13" s="34">
        <f t="shared" si="9"/>
        <v>0</v>
      </c>
      <c r="I13" s="33"/>
      <c r="J13" s="33"/>
      <c r="K13" s="33"/>
      <c r="L13" s="33">
        <v>101891</v>
      </c>
      <c r="M13" s="33">
        <v>130</v>
      </c>
      <c r="N13" s="33">
        <v>60</v>
      </c>
      <c r="O13" s="35">
        <f t="shared" si="1"/>
        <v>101891.81387867648</v>
      </c>
      <c r="P13" s="33">
        <v>206600</v>
      </c>
      <c r="Q13" s="33">
        <v>68</v>
      </c>
      <c r="R13" s="34">
        <f t="shared" si="2"/>
        <v>2.0276474834965774</v>
      </c>
      <c r="S13" s="33">
        <v>386</v>
      </c>
      <c r="T13" s="33">
        <v>170</v>
      </c>
      <c r="U13" s="36">
        <v>216</v>
      </c>
      <c r="V13" s="32">
        <v>2</v>
      </c>
      <c r="W13" s="48">
        <v>3</v>
      </c>
      <c r="X13" s="33">
        <v>1</v>
      </c>
      <c r="Y13" s="33">
        <v>4</v>
      </c>
      <c r="Z13" s="33">
        <v>2</v>
      </c>
      <c r="AA13" s="33"/>
      <c r="AB13" s="33"/>
      <c r="AC13" s="34">
        <f t="shared" si="3"/>
        <v>2</v>
      </c>
      <c r="AD13" s="33">
        <v>438</v>
      </c>
      <c r="AE13" s="33">
        <v>1409</v>
      </c>
      <c r="AF13" s="33">
        <v>554</v>
      </c>
      <c r="AG13" s="33">
        <v>30</v>
      </c>
      <c r="AH13" s="33">
        <v>130</v>
      </c>
      <c r="AI13" s="34">
        <f t="shared" si="4"/>
        <v>554.1904871323529</v>
      </c>
      <c r="AJ13" s="33">
        <v>146543</v>
      </c>
      <c r="AK13" s="33">
        <v>33</v>
      </c>
      <c r="AL13" s="34">
        <f t="shared" si="5"/>
        <v>264.42713002578535</v>
      </c>
      <c r="AM13" s="33">
        <v>378</v>
      </c>
      <c r="AN13" s="33">
        <v>82110</v>
      </c>
      <c r="AO13" s="33"/>
      <c r="AP13" s="35">
        <f t="shared" si="6"/>
        <v>217.22222222222223</v>
      </c>
      <c r="AQ13" s="33">
        <v>39</v>
      </c>
      <c r="AR13" s="33">
        <v>27000</v>
      </c>
      <c r="AS13" s="33"/>
      <c r="AT13" s="35">
        <f t="shared" si="7"/>
        <v>692.3076923076923</v>
      </c>
      <c r="AU13" s="33">
        <v>19</v>
      </c>
      <c r="AV13" s="33">
        <v>29233</v>
      </c>
      <c r="AW13" s="33"/>
      <c r="AX13" s="35">
        <f t="shared" si="8"/>
        <v>1538.578947368421</v>
      </c>
      <c r="AY13" s="33">
        <v>2</v>
      </c>
      <c r="AZ13" s="33">
        <v>8200</v>
      </c>
      <c r="BA13" s="33"/>
      <c r="BB13" s="35">
        <f t="shared" si="0"/>
        <v>4100</v>
      </c>
      <c r="BC13" s="33"/>
      <c r="BD13" s="33"/>
      <c r="BE13" s="33"/>
      <c r="BF13" s="35"/>
      <c r="BG13" s="33"/>
      <c r="BH13" s="33"/>
      <c r="BI13" s="33"/>
      <c r="BJ13" s="35"/>
      <c r="BK13" s="33"/>
      <c r="BL13" s="33"/>
      <c r="BM13" s="33"/>
      <c r="BN13" s="35"/>
      <c r="BO13" s="33"/>
      <c r="BP13" s="33"/>
      <c r="BQ13" s="33"/>
      <c r="BR13" s="35"/>
      <c r="BS13" s="33"/>
      <c r="BT13" s="33"/>
      <c r="BU13" s="33"/>
      <c r="BV13" s="35"/>
      <c r="BW13" s="17"/>
      <c r="BX13" s="17"/>
      <c r="BY13" s="17"/>
      <c r="BZ13" s="17"/>
    </row>
    <row r="14" spans="1:78" s="20" customFormat="1" ht="15" customHeight="1">
      <c r="A14" s="28">
        <v>3</v>
      </c>
      <c r="B14" s="28">
        <v>1</v>
      </c>
      <c r="C14" s="20" t="s">
        <v>163</v>
      </c>
      <c r="E14" s="29">
        <v>449</v>
      </c>
      <c r="F14" s="29">
        <v>21898</v>
      </c>
      <c r="G14" s="29"/>
      <c r="H14" s="30">
        <f t="shared" si="9"/>
        <v>48.770601336302896</v>
      </c>
      <c r="I14" s="29"/>
      <c r="J14" s="29"/>
      <c r="K14" s="29"/>
      <c r="L14" s="29">
        <v>120522</v>
      </c>
      <c r="M14" s="29">
        <v>9</v>
      </c>
      <c r="N14" s="29">
        <v>268</v>
      </c>
      <c r="O14" s="14">
        <f t="shared" si="1"/>
        <v>120522.06240808823</v>
      </c>
      <c r="P14" s="29">
        <v>260833</v>
      </c>
      <c r="Q14" s="29">
        <v>50</v>
      </c>
      <c r="R14" s="30">
        <f t="shared" si="2"/>
        <v>2.1641971170126233</v>
      </c>
      <c r="S14" s="29">
        <v>789</v>
      </c>
      <c r="T14" s="29">
        <v>389</v>
      </c>
      <c r="U14" s="31">
        <v>400</v>
      </c>
      <c r="V14" s="28">
        <v>3</v>
      </c>
      <c r="W14" s="47">
        <v>1</v>
      </c>
      <c r="X14" s="29"/>
      <c r="Y14" s="29">
        <v>3</v>
      </c>
      <c r="Z14" s="29">
        <v>10</v>
      </c>
      <c r="AA14" s="29">
        <v>90</v>
      </c>
      <c r="AB14" s="29">
        <v>148</v>
      </c>
      <c r="AC14" s="30">
        <f t="shared" si="3"/>
        <v>10.565900735294118</v>
      </c>
      <c r="AD14" s="29">
        <v>408</v>
      </c>
      <c r="AE14" s="29">
        <v>885</v>
      </c>
      <c r="AF14" s="29">
        <v>654</v>
      </c>
      <c r="AG14" s="29">
        <v>113</v>
      </c>
      <c r="AH14" s="29">
        <v>120</v>
      </c>
      <c r="AI14" s="30">
        <f t="shared" si="4"/>
        <v>654.7090073529412</v>
      </c>
      <c r="AJ14" s="29">
        <v>96384</v>
      </c>
      <c r="AK14" s="29"/>
      <c r="AL14" s="30">
        <f t="shared" si="5"/>
        <v>147.2165479892981</v>
      </c>
      <c r="AM14" s="29">
        <v>373</v>
      </c>
      <c r="AN14" s="29">
        <v>73304</v>
      </c>
      <c r="AO14" s="29"/>
      <c r="AP14" s="14">
        <f t="shared" si="6"/>
        <v>196.5254691689008</v>
      </c>
      <c r="AQ14" s="29">
        <v>35</v>
      </c>
      <c r="AR14" s="29">
        <v>23080</v>
      </c>
      <c r="AS14" s="29"/>
      <c r="AT14" s="14">
        <f t="shared" si="7"/>
        <v>659.4285714285714</v>
      </c>
      <c r="AU14" s="29"/>
      <c r="AV14" s="29"/>
      <c r="AW14" s="29"/>
      <c r="AX14" s="14"/>
      <c r="AY14" s="29"/>
      <c r="AZ14" s="29"/>
      <c r="BA14" s="29"/>
      <c r="BB14" s="14"/>
      <c r="BC14" s="29"/>
      <c r="BD14" s="29"/>
      <c r="BE14" s="29"/>
      <c r="BF14" s="14"/>
      <c r="BG14" s="29"/>
      <c r="BH14" s="29"/>
      <c r="BI14" s="29"/>
      <c r="BJ14" s="14"/>
      <c r="BK14" s="29"/>
      <c r="BL14" s="29"/>
      <c r="BM14" s="29"/>
      <c r="BN14" s="14"/>
      <c r="BO14" s="29"/>
      <c r="BP14" s="29"/>
      <c r="BQ14" s="29"/>
      <c r="BR14" s="14"/>
      <c r="BS14" s="29"/>
      <c r="BT14" s="29"/>
      <c r="BU14" s="29"/>
      <c r="BV14" s="14"/>
      <c r="BW14" s="17"/>
      <c r="BX14" s="17"/>
      <c r="BY14" s="17"/>
      <c r="BZ14" s="17"/>
    </row>
    <row r="15" spans="1:78" s="20" customFormat="1" ht="15" customHeight="1">
      <c r="A15" s="28">
        <v>3</v>
      </c>
      <c r="B15" s="28">
        <v>2</v>
      </c>
      <c r="C15" s="20" t="s">
        <v>164</v>
      </c>
      <c r="E15" s="29">
        <v>727</v>
      </c>
      <c r="F15" s="29">
        <v>25308</v>
      </c>
      <c r="G15" s="29">
        <v>21</v>
      </c>
      <c r="H15" s="30">
        <f t="shared" si="9"/>
        <v>34.8118431911967</v>
      </c>
      <c r="I15" s="29"/>
      <c r="J15" s="29"/>
      <c r="K15" s="29"/>
      <c r="L15" s="29">
        <v>214217</v>
      </c>
      <c r="M15" s="29">
        <v>54</v>
      </c>
      <c r="N15" s="29"/>
      <c r="O15" s="14">
        <f t="shared" si="1"/>
        <v>214217.3375</v>
      </c>
      <c r="P15" s="29">
        <v>478266</v>
      </c>
      <c r="Q15" s="29">
        <v>95</v>
      </c>
      <c r="R15" s="30">
        <f t="shared" si="2"/>
        <v>2.2326248453162667</v>
      </c>
      <c r="S15" s="29">
        <v>1157</v>
      </c>
      <c r="T15" s="29">
        <v>566</v>
      </c>
      <c r="U15" s="31">
        <v>591</v>
      </c>
      <c r="V15" s="28">
        <v>3</v>
      </c>
      <c r="W15" s="47">
        <v>2</v>
      </c>
      <c r="X15" s="29"/>
      <c r="Y15" s="29"/>
      <c r="Z15" s="29"/>
      <c r="AA15" s="29"/>
      <c r="AB15" s="29"/>
      <c r="AC15" s="30">
        <f t="shared" si="3"/>
        <v>0</v>
      </c>
      <c r="AD15" s="29">
        <v>719</v>
      </c>
      <c r="AE15" s="29">
        <v>1223</v>
      </c>
      <c r="AF15" s="29">
        <v>890</v>
      </c>
      <c r="AG15" s="29">
        <v>128</v>
      </c>
      <c r="AH15" s="29"/>
      <c r="AI15" s="30">
        <f t="shared" si="4"/>
        <v>890.8</v>
      </c>
      <c r="AJ15" s="29">
        <v>100902</v>
      </c>
      <c r="AK15" s="29"/>
      <c r="AL15" s="30">
        <f t="shared" si="5"/>
        <v>113.27121688370005</v>
      </c>
      <c r="AM15" s="29">
        <v>698</v>
      </c>
      <c r="AN15" s="29">
        <v>87412</v>
      </c>
      <c r="AO15" s="29"/>
      <c r="AP15" s="14">
        <f t="shared" si="6"/>
        <v>125.23209169054441</v>
      </c>
      <c r="AQ15" s="29">
        <v>19</v>
      </c>
      <c r="AR15" s="29">
        <v>10490</v>
      </c>
      <c r="AS15" s="29"/>
      <c r="AT15" s="14">
        <f t="shared" si="7"/>
        <v>552.1052631578947</v>
      </c>
      <c r="AU15" s="29">
        <v>2</v>
      </c>
      <c r="AV15" s="29">
        <v>3000</v>
      </c>
      <c r="AW15" s="29"/>
      <c r="AX15" s="14">
        <f t="shared" si="8"/>
        <v>1500</v>
      </c>
      <c r="AY15" s="29"/>
      <c r="AZ15" s="29"/>
      <c r="BA15" s="29"/>
      <c r="BB15" s="14"/>
      <c r="BC15" s="29"/>
      <c r="BD15" s="29"/>
      <c r="BE15" s="29"/>
      <c r="BF15" s="14"/>
      <c r="BG15" s="29"/>
      <c r="BH15" s="29"/>
      <c r="BI15" s="29"/>
      <c r="BJ15" s="14"/>
      <c r="BK15" s="29"/>
      <c r="BL15" s="29"/>
      <c r="BM15" s="29"/>
      <c r="BN15" s="14"/>
      <c r="BO15" s="29"/>
      <c r="BP15" s="29"/>
      <c r="BQ15" s="29"/>
      <c r="BR15" s="14"/>
      <c r="BS15" s="29"/>
      <c r="BT15" s="29"/>
      <c r="BU15" s="29"/>
      <c r="BV15" s="14"/>
      <c r="BW15" s="17"/>
      <c r="BX15" s="17"/>
      <c r="BY15" s="17"/>
      <c r="BZ15" s="17"/>
    </row>
    <row r="16" spans="1:78" s="20" customFormat="1" ht="15" customHeight="1">
      <c r="A16" s="32">
        <v>3</v>
      </c>
      <c r="B16" s="32">
        <v>3</v>
      </c>
      <c r="C16" s="25" t="s">
        <v>165</v>
      </c>
      <c r="D16" s="25"/>
      <c r="E16" s="33">
        <v>627</v>
      </c>
      <c r="F16" s="33">
        <v>22115</v>
      </c>
      <c r="G16" s="33">
        <v>25</v>
      </c>
      <c r="H16" s="34">
        <f t="shared" si="9"/>
        <v>35.27153110047847</v>
      </c>
      <c r="I16" s="33"/>
      <c r="J16" s="33"/>
      <c r="K16" s="33"/>
      <c r="L16" s="33">
        <v>190588</v>
      </c>
      <c r="M16" s="33">
        <v>120</v>
      </c>
      <c r="N16" s="33"/>
      <c r="O16" s="35">
        <f t="shared" si="1"/>
        <v>190588.75</v>
      </c>
      <c r="P16" s="33">
        <v>311510</v>
      </c>
      <c r="Q16" s="33">
        <v>19</v>
      </c>
      <c r="R16" s="34">
        <f t="shared" si="2"/>
        <v>1.6344626322382616</v>
      </c>
      <c r="S16" s="33">
        <v>1067</v>
      </c>
      <c r="T16" s="33">
        <v>559</v>
      </c>
      <c r="U16" s="36">
        <v>508</v>
      </c>
      <c r="V16" s="32">
        <v>3</v>
      </c>
      <c r="W16" s="48">
        <v>3</v>
      </c>
      <c r="X16" s="33"/>
      <c r="Y16" s="33"/>
      <c r="Z16" s="33"/>
      <c r="AA16" s="33"/>
      <c r="AB16" s="33"/>
      <c r="AC16" s="34">
        <f t="shared" si="3"/>
        <v>0</v>
      </c>
      <c r="AD16" s="33">
        <v>254</v>
      </c>
      <c r="AE16" s="33">
        <v>733</v>
      </c>
      <c r="AF16" s="33">
        <v>476</v>
      </c>
      <c r="AG16" s="33">
        <v>199</v>
      </c>
      <c r="AH16" s="33"/>
      <c r="AI16" s="34">
        <f t="shared" si="4"/>
        <v>477.24375</v>
      </c>
      <c r="AJ16" s="33">
        <v>43433</v>
      </c>
      <c r="AK16" s="33">
        <v>50</v>
      </c>
      <c r="AL16" s="34">
        <f t="shared" si="5"/>
        <v>91.00800167629225</v>
      </c>
      <c r="AM16" s="33">
        <v>244</v>
      </c>
      <c r="AN16" s="33">
        <v>36033</v>
      </c>
      <c r="AO16" s="33"/>
      <c r="AP16" s="35">
        <f t="shared" si="6"/>
        <v>147.6762295081967</v>
      </c>
      <c r="AQ16" s="33">
        <v>9</v>
      </c>
      <c r="AR16" s="33">
        <v>6150</v>
      </c>
      <c r="AS16" s="33"/>
      <c r="AT16" s="35">
        <f t="shared" si="7"/>
        <v>683.3333333333334</v>
      </c>
      <c r="AU16" s="33">
        <v>1</v>
      </c>
      <c r="AV16" s="33">
        <v>1250</v>
      </c>
      <c r="AW16" s="33"/>
      <c r="AX16" s="35">
        <f t="shared" si="8"/>
        <v>1250</v>
      </c>
      <c r="AY16" s="33"/>
      <c r="AZ16" s="33"/>
      <c r="BA16" s="33"/>
      <c r="BB16" s="35"/>
      <c r="BC16" s="33"/>
      <c r="BD16" s="33"/>
      <c r="BE16" s="33"/>
      <c r="BF16" s="35"/>
      <c r="BG16" s="33"/>
      <c r="BH16" s="33"/>
      <c r="BI16" s="33"/>
      <c r="BJ16" s="35"/>
      <c r="BK16" s="33"/>
      <c r="BL16" s="33"/>
      <c r="BM16" s="33"/>
      <c r="BN16" s="35"/>
      <c r="BO16" s="33"/>
      <c r="BP16" s="33"/>
      <c r="BQ16" s="33"/>
      <c r="BR16" s="35"/>
      <c r="BS16" s="33"/>
      <c r="BT16" s="33"/>
      <c r="BU16" s="33"/>
      <c r="BV16" s="35"/>
      <c r="BW16" s="17"/>
      <c r="BX16" s="17"/>
      <c r="BY16" s="17"/>
      <c r="BZ16" s="17"/>
    </row>
    <row r="17" spans="3:78" s="20" customFormat="1" ht="15" customHeight="1">
      <c r="C17" s="20" t="s">
        <v>93</v>
      </c>
      <c r="E17" s="11">
        <f>SUM(E8:E16)</f>
        <v>4101</v>
      </c>
      <c r="F17" s="11">
        <f>SUM(F8:F16)+FLOOR(SUM(G8:G16),100)/100</f>
        <v>75108</v>
      </c>
      <c r="G17" s="11">
        <f>SUM(G8:G16)-FLOOR(SUM(G8:G16),100)</f>
        <v>46</v>
      </c>
      <c r="H17" s="30">
        <f t="shared" si="9"/>
        <v>18.31466959278225</v>
      </c>
      <c r="I17" s="11">
        <f>SUM(I8:I16)</f>
        <v>135</v>
      </c>
      <c r="J17" s="11">
        <f>SUM(J8:J16)</f>
        <v>40</v>
      </c>
      <c r="K17" s="11">
        <f>SUM(K8:K16)</f>
        <v>0</v>
      </c>
      <c r="L17" s="11">
        <f>SUM(L8:L16)+FLOOR(SUM(M8:M16),160)/160+FLOOR(SUM(N8:N16)/43520,1)</f>
        <v>1074105</v>
      </c>
      <c r="M17" s="10">
        <f>SUM(M8:M16)+FLOOR(SUM(N8:N16)/272,1)-FLOOR(SUM(M8:M16)+FLOOR(SUM(N8:N16)/272,1),160)</f>
        <v>147</v>
      </c>
      <c r="N17" s="11">
        <f>SUM(N8:N16)-FLOOR(SUM(N8:N16),272)</f>
        <v>224</v>
      </c>
      <c r="O17" s="14">
        <f t="shared" si="1"/>
        <v>1074105.9238970587</v>
      </c>
      <c r="P17" s="11">
        <f>SUM(P8:P16)+FLOOR(SUM(Q8:Q16),100)/100</f>
        <v>4053268</v>
      </c>
      <c r="Q17" s="11">
        <f>SUM(Q8:Q16)-FLOOR(SUM(Q8:Q16),100)</f>
        <v>42</v>
      </c>
      <c r="R17" s="30">
        <f t="shared" si="2"/>
        <v>3.773620766650256</v>
      </c>
      <c r="S17" s="11">
        <f>SUM(S8:S16)</f>
        <v>5516</v>
      </c>
      <c r="T17" s="11">
        <f>SUM(T8:T16)</f>
        <v>2572</v>
      </c>
      <c r="U17" s="38">
        <f>SUM(U8:U16)</f>
        <v>3125</v>
      </c>
      <c r="V17" s="11"/>
      <c r="W17" s="38"/>
      <c r="X17" s="11">
        <f>SUM(X8:X16)</f>
        <v>1</v>
      </c>
      <c r="Y17" s="11">
        <f>SUM(Y8:Y16)</f>
        <v>7</v>
      </c>
      <c r="Z17" s="11">
        <f>SUM(Z8:Z16)+FLOOR(SUM(AA8:AA16),160)/160+FLOOR(SUM(AB8:AB16)/43520,1)</f>
        <v>12</v>
      </c>
      <c r="AA17" s="11">
        <f>SUM(AA8:AA16)+FLOOR(SUM(AB8:AB16)/272,1)-FLOOR(SUM(AA8:AA16)+FLOOR(SUM(AB8:AB16)/272,1),160)</f>
        <v>90</v>
      </c>
      <c r="AB17" s="15">
        <f>SUM(AB8:AB16)-FLOOR(SUM(AB8:AB16),272)</f>
        <v>148</v>
      </c>
      <c r="AC17" s="30">
        <f t="shared" si="3"/>
        <v>12.565900735294118</v>
      </c>
      <c r="AD17" s="11">
        <f>SUM(AD8:AD16)</f>
        <v>5082</v>
      </c>
      <c r="AE17" s="11">
        <f>SUM(AE8:AE16)</f>
        <v>15084</v>
      </c>
      <c r="AF17" s="11">
        <f>SUM(AF8:AF16)</f>
        <v>7717</v>
      </c>
      <c r="AG17" s="11">
        <f>SUM(AG8:AG16)</f>
        <v>899</v>
      </c>
      <c r="AH17" s="15">
        <f>SUM(AH8:AH16)</f>
        <v>998</v>
      </c>
      <c r="AI17" s="30">
        <f t="shared" si="4"/>
        <v>7722.641681985294</v>
      </c>
      <c r="AJ17" s="11">
        <f>SUM(AJ8:AJ16)+FLOOR(SUM(AK8:AK16),100)/100</f>
        <v>2180165</v>
      </c>
      <c r="AK17" s="11">
        <f>SUM(AK8:AK16)-FLOOR(SUM(AK8:AK16),100)</f>
        <v>83</v>
      </c>
      <c r="AL17" s="30">
        <f t="shared" si="5"/>
        <v>282.3081906138024</v>
      </c>
      <c r="AM17" s="11">
        <f>SUM(AM8:AM16)</f>
        <v>3794</v>
      </c>
      <c r="AN17" s="11">
        <f>SUM(AN8:AN16)+FLOOR(SUM(AO8:AO16),100)/100</f>
        <v>835934</v>
      </c>
      <c r="AO17" s="11">
        <f>SUM(AO8:AO16)-FLOOR(SUM(AO8:AO16),100)</f>
        <v>0</v>
      </c>
      <c r="AP17" s="14">
        <f t="shared" si="6"/>
        <v>220.33052187664734</v>
      </c>
      <c r="AQ17" s="11">
        <f>SUM(AQ8:AQ16)</f>
        <v>838</v>
      </c>
      <c r="AR17" s="11">
        <f>SUM(AR8:AR16)+FLOOR(SUM(AS8:AS16),100)/100</f>
        <v>629910</v>
      </c>
      <c r="AS17" s="11">
        <f>SUM(AS8:AS16)-FLOOR(SUM(AS8:AS16),100)</f>
        <v>0</v>
      </c>
      <c r="AT17" s="14">
        <f t="shared" si="7"/>
        <v>751.6825775656324</v>
      </c>
      <c r="AU17" s="11">
        <f>SUM(AU8:AU16)</f>
        <v>438</v>
      </c>
      <c r="AV17" s="11">
        <f>SUM(AV8:AV16)+FLOOR(SUM(AW8:AW16),100)/100</f>
        <v>670621</v>
      </c>
      <c r="AW17" s="11">
        <f>SUM(AW8:AW16)-FLOOR(SUM(AW8:AW16),100)</f>
        <v>0</v>
      </c>
      <c r="AX17" s="14">
        <f t="shared" si="8"/>
        <v>1531.0981735159817</v>
      </c>
      <c r="AY17" s="11">
        <f>SUM(AY8:AY16)</f>
        <v>12</v>
      </c>
      <c r="AZ17" s="11">
        <f>SUM(AZ8:AZ16)+FLOOR(SUM(BA8:BA16),100)/100</f>
        <v>43700</v>
      </c>
      <c r="BA17" s="11">
        <f>SUM(BA8:BA16)-FLOOR(SUM(BA8:BA16),100)</f>
        <v>0</v>
      </c>
      <c r="BB17" s="14">
        <f>(AZ17+(BA17/100))/AY17</f>
        <v>3641.6666666666665</v>
      </c>
      <c r="BC17" s="11"/>
      <c r="BD17" s="11"/>
      <c r="BE17" s="11"/>
      <c r="BF17" s="14"/>
      <c r="BG17" s="11"/>
      <c r="BH17" s="11"/>
      <c r="BI17" s="11"/>
      <c r="BJ17" s="14"/>
      <c r="BK17" s="11"/>
      <c r="BL17" s="11"/>
      <c r="BM17" s="11"/>
      <c r="BN17" s="14"/>
      <c r="BO17" s="11"/>
      <c r="BP17" s="11"/>
      <c r="BQ17" s="11"/>
      <c r="BR17" s="14"/>
      <c r="BS17" s="11"/>
      <c r="BT17" s="11"/>
      <c r="BU17" s="11"/>
      <c r="BV17" s="14"/>
      <c r="BW17" s="17"/>
      <c r="BX17" s="17"/>
      <c r="BY17" s="17"/>
      <c r="BZ17" s="17"/>
    </row>
    <row r="18" spans="3:78" s="20" customFormat="1" ht="15" customHeight="1">
      <c r="C18" s="20" t="s">
        <v>94</v>
      </c>
      <c r="E18" s="29">
        <v>4101</v>
      </c>
      <c r="F18" s="29">
        <v>75108</v>
      </c>
      <c r="G18" s="29">
        <v>46</v>
      </c>
      <c r="H18" s="30">
        <f t="shared" si="9"/>
        <v>18.31466959278225</v>
      </c>
      <c r="I18" s="29">
        <v>135</v>
      </c>
      <c r="J18" s="29">
        <v>40</v>
      </c>
      <c r="K18" s="29">
        <v>0</v>
      </c>
      <c r="L18" s="29">
        <v>1074105</v>
      </c>
      <c r="M18" s="29">
        <v>27</v>
      </c>
      <c r="N18" s="29">
        <v>224</v>
      </c>
      <c r="O18" s="14">
        <f t="shared" si="1"/>
        <v>1074105.1738970587</v>
      </c>
      <c r="P18" s="29">
        <v>4053268</v>
      </c>
      <c r="Q18" s="29">
        <v>42</v>
      </c>
      <c r="R18" s="30">
        <f t="shared" si="2"/>
        <v>3.7736234016022547</v>
      </c>
      <c r="S18" s="29">
        <v>5516</v>
      </c>
      <c r="T18" s="29">
        <v>2572</v>
      </c>
      <c r="U18" s="31">
        <v>3125</v>
      </c>
      <c r="V18" s="29"/>
      <c r="W18" s="31"/>
      <c r="X18" s="29">
        <v>1</v>
      </c>
      <c r="Y18" s="29">
        <v>7</v>
      </c>
      <c r="Z18" s="29">
        <v>12</v>
      </c>
      <c r="AA18" s="29">
        <v>90</v>
      </c>
      <c r="AB18" s="29">
        <v>148</v>
      </c>
      <c r="AC18" s="30">
        <f t="shared" si="3"/>
        <v>12.565900735294118</v>
      </c>
      <c r="AD18" s="29">
        <v>5082</v>
      </c>
      <c r="AE18" s="29">
        <v>15084</v>
      </c>
      <c r="AF18" s="29">
        <v>7717</v>
      </c>
      <c r="AG18" s="29">
        <v>899</v>
      </c>
      <c r="AH18" s="29">
        <v>998</v>
      </c>
      <c r="AI18" s="30">
        <f t="shared" si="4"/>
        <v>7722.641681985294</v>
      </c>
      <c r="AJ18" s="29">
        <v>2180165</v>
      </c>
      <c r="AK18" s="29">
        <v>83</v>
      </c>
      <c r="AL18" s="30">
        <f t="shared" si="5"/>
        <v>282.3081906138024</v>
      </c>
      <c r="AM18" s="29">
        <v>3794</v>
      </c>
      <c r="AN18" s="29">
        <v>835934</v>
      </c>
      <c r="AO18" s="29">
        <v>0</v>
      </c>
      <c r="AP18" s="14">
        <f t="shared" si="6"/>
        <v>220.33052187664734</v>
      </c>
      <c r="AQ18" s="29">
        <v>838</v>
      </c>
      <c r="AR18" s="29">
        <v>629910</v>
      </c>
      <c r="AS18" s="29">
        <v>0</v>
      </c>
      <c r="AT18" s="14">
        <f t="shared" si="7"/>
        <v>751.6825775656324</v>
      </c>
      <c r="AU18" s="29">
        <v>438</v>
      </c>
      <c r="AV18" s="29">
        <v>670621</v>
      </c>
      <c r="AW18" s="29">
        <v>0</v>
      </c>
      <c r="AX18" s="14">
        <f t="shared" si="8"/>
        <v>1531.0981735159817</v>
      </c>
      <c r="AY18" s="29">
        <v>12</v>
      </c>
      <c r="AZ18" s="29">
        <v>43700</v>
      </c>
      <c r="BA18" s="29">
        <v>0</v>
      </c>
      <c r="BB18" s="14">
        <f>(AZ18+(BA18/100))/AY18</f>
        <v>3641.6666666666665</v>
      </c>
      <c r="BC18" s="29"/>
      <c r="BD18" s="29"/>
      <c r="BE18" s="29"/>
      <c r="BF18" s="14"/>
      <c r="BG18" s="29"/>
      <c r="BH18" s="29"/>
      <c r="BI18" s="29"/>
      <c r="BJ18" s="14"/>
      <c r="BK18" s="29"/>
      <c r="BL18" s="29"/>
      <c r="BM18" s="29"/>
      <c r="BN18" s="14"/>
      <c r="BO18" s="29"/>
      <c r="BP18" s="29"/>
      <c r="BQ18" s="29"/>
      <c r="BR18" s="14"/>
      <c r="BS18" s="29"/>
      <c r="BT18" s="29"/>
      <c r="BU18" s="29"/>
      <c r="BV18" s="14"/>
      <c r="BW18" s="17"/>
      <c r="BX18" s="17"/>
      <c r="BY18" s="17"/>
      <c r="BZ18" s="17"/>
    </row>
    <row r="20" ht="12">
      <c r="M20" s="29"/>
    </row>
    <row r="21" spans="13:33" ht="12">
      <c r="M21" s="6"/>
      <c r="AG21" s="6"/>
    </row>
    <row r="23" spans="13:77" ht="12">
      <c r="M23" s="6"/>
      <c r="BX23" s="5"/>
      <c r="BY23" s="5"/>
    </row>
    <row r="24" spans="13:77" ht="12">
      <c r="M24" s="6"/>
      <c r="BX24" s="5"/>
      <c r="BY24" s="5"/>
    </row>
    <row r="25" spans="13:77" ht="12">
      <c r="M25" s="40"/>
      <c r="BX25" s="5"/>
      <c r="BY25" s="5"/>
    </row>
    <row r="26" spans="76:77" ht="12">
      <c r="BX26" s="5"/>
      <c r="BY26" s="5"/>
    </row>
    <row r="27" spans="76:77" ht="12">
      <c r="BX27" s="5"/>
      <c r="BY27" s="5"/>
    </row>
    <row r="28" spans="76:77" ht="12">
      <c r="BX28" s="5"/>
      <c r="BY28" s="5"/>
    </row>
    <row r="29" spans="76:77" ht="12">
      <c r="BX29" s="5"/>
      <c r="BY29" s="5"/>
    </row>
    <row r="30" spans="76:77" ht="12">
      <c r="BX30" s="5"/>
      <c r="BY30" s="5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94"/>
  <sheetViews>
    <sheetView zoomScalePageLayoutView="0" workbookViewId="0" topLeftCell="A64">
      <selection activeCell="D82" sqref="D82"/>
    </sheetView>
  </sheetViews>
  <sheetFormatPr defaultColWidth="11.00390625" defaultRowHeight="12.75"/>
  <cols>
    <col min="1" max="1" width="7.25390625" style="17" customWidth="1"/>
    <col min="2" max="2" width="9.375" style="17" customWidth="1"/>
    <col min="3" max="3" width="16.625" style="17" customWidth="1"/>
    <col min="4" max="4" width="8.375" style="17" customWidth="1"/>
    <col min="5" max="5" width="8.875" style="17" customWidth="1"/>
    <col min="6" max="6" width="7.625" style="17" customWidth="1"/>
    <col min="7" max="7" width="4.875" style="17" customWidth="1"/>
    <col min="8" max="8" width="10.25390625" style="17" customWidth="1"/>
    <col min="9" max="9" width="8.00390625" style="17" customWidth="1"/>
    <col min="10" max="10" width="7.125" style="17" customWidth="1"/>
    <col min="11" max="11" width="11.00390625" style="17" customWidth="1"/>
    <col min="12" max="12" width="11.875" style="17" customWidth="1"/>
    <col min="13" max="13" width="7.75390625" style="17" customWidth="1"/>
    <col min="14" max="14" width="9.375" style="17" customWidth="1"/>
    <col min="15" max="15" width="14.375" style="17" customWidth="1"/>
    <col min="16" max="16" width="11.00390625" style="17" customWidth="1"/>
    <col min="17" max="17" width="6.125" style="17" customWidth="1"/>
    <col min="18" max="18" width="9.625" style="17" customWidth="1"/>
    <col min="19" max="19" width="10.625" style="17" bestFit="1" customWidth="1"/>
    <col min="20" max="23" width="11.00390625" style="17" customWidth="1"/>
    <col min="24" max="24" width="8.625" style="17" customWidth="1"/>
    <col min="25" max="25" width="7.375" style="17" customWidth="1"/>
    <col min="26" max="26" width="7.625" style="17" customWidth="1"/>
    <col min="27" max="27" width="7.875" style="17" customWidth="1"/>
    <col min="28" max="30" width="11.00390625" style="17" customWidth="1"/>
    <col min="31" max="31" width="8.375" style="17" customWidth="1"/>
    <col min="32" max="32" width="8.00390625" style="17" customWidth="1"/>
    <col min="33" max="33" width="9.25390625" style="17" customWidth="1"/>
    <col min="34" max="35" width="11.00390625" style="17" customWidth="1"/>
    <col min="36" max="36" width="10.625" style="17" customWidth="1"/>
    <col min="37" max="37" width="5.625" style="17" customWidth="1"/>
    <col min="38" max="38" width="8.75390625" style="17" customWidth="1"/>
    <col min="39" max="39" width="8.125" style="17" customWidth="1"/>
    <col min="40" max="40" width="11.00390625" style="17" customWidth="1"/>
    <col min="41" max="41" width="5.375" style="17" customWidth="1"/>
    <col min="42" max="42" width="8.125" style="17" bestFit="1" customWidth="1"/>
    <col min="43" max="44" width="11.00390625" style="17" customWidth="1"/>
    <col min="45" max="45" width="5.375" style="17" customWidth="1"/>
    <col min="46" max="46" width="8.125" style="17" customWidth="1"/>
    <col min="47" max="48" width="11.00390625" style="17" customWidth="1"/>
    <col min="49" max="49" width="4.375" style="17" customWidth="1"/>
    <col min="50" max="50" width="8.125" style="17" customWidth="1"/>
    <col min="51" max="51" width="8.25390625" style="17" customWidth="1"/>
    <col min="52" max="52" width="11.00390625" style="17" customWidth="1"/>
    <col min="53" max="53" width="4.875" style="17" customWidth="1"/>
    <col min="54" max="54" width="8.125" style="17" customWidth="1"/>
    <col min="55" max="56" width="9.25390625" style="17" customWidth="1"/>
    <col min="57" max="57" width="4.00390625" style="17" customWidth="1"/>
    <col min="58" max="58" width="8.125" style="17" customWidth="1"/>
    <col min="59" max="60" width="11.00390625" style="17" customWidth="1"/>
    <col min="61" max="61" width="4.00390625" style="17" customWidth="1"/>
    <col min="62" max="62" width="8.125" style="17" customWidth="1"/>
    <col min="63" max="64" width="11.00390625" style="17" customWidth="1"/>
    <col min="65" max="65" width="4.00390625" style="17" customWidth="1"/>
    <col min="66" max="66" width="10.625" style="17" customWidth="1"/>
    <col min="67" max="67" width="8.875" style="17" customWidth="1"/>
    <col min="68" max="68" width="11.00390625" style="17" customWidth="1"/>
    <col min="69" max="69" width="4.125" style="17" customWidth="1"/>
    <col min="70" max="70" width="10.625" style="17" customWidth="1"/>
    <col min="71" max="71" width="9.25390625" style="17" customWidth="1"/>
    <col min="72" max="72" width="11.00390625" style="17" customWidth="1"/>
    <col min="73" max="73" width="4.625" style="17" customWidth="1"/>
    <col min="74" max="16384" width="11.00390625" style="17" customWidth="1"/>
  </cols>
  <sheetData>
    <row r="1" spans="2:9" ht="15" customHeight="1">
      <c r="B1" s="16" t="s">
        <v>166</v>
      </c>
      <c r="I1" s="18" t="s">
        <v>329</v>
      </c>
    </row>
    <row r="2" spans="2:12" ht="15" customHeight="1">
      <c r="B2" s="17" t="s">
        <v>1</v>
      </c>
      <c r="L2" s="17" t="s">
        <v>104</v>
      </c>
    </row>
    <row r="3" ht="15" customHeight="1">
      <c r="L3" s="17" t="s">
        <v>105</v>
      </c>
    </row>
    <row r="4" spans="3:39" ht="15" customHeight="1">
      <c r="C4" s="42"/>
      <c r="D4" s="42"/>
      <c r="E4" s="43" t="s">
        <v>293</v>
      </c>
      <c r="G4" s="42"/>
      <c r="H4" s="44"/>
      <c r="I4" s="43" t="s">
        <v>294</v>
      </c>
      <c r="L4" s="17" t="s">
        <v>106</v>
      </c>
      <c r="R4" s="44"/>
      <c r="S4" s="43" t="s">
        <v>330</v>
      </c>
      <c r="U4" s="44"/>
      <c r="W4" s="44"/>
      <c r="X4" s="43" t="s">
        <v>331</v>
      </c>
      <c r="AC4" s="44"/>
      <c r="AI4" s="44"/>
      <c r="AL4" s="44"/>
      <c r="AM4" s="17" t="s">
        <v>332</v>
      </c>
    </row>
    <row r="5" spans="3:76" ht="15" customHeight="1">
      <c r="C5" s="42"/>
      <c r="D5" s="42"/>
      <c r="E5" s="17" t="s">
        <v>317</v>
      </c>
      <c r="G5" s="42"/>
      <c r="H5" s="45" t="s">
        <v>95</v>
      </c>
      <c r="I5" s="17" t="s">
        <v>296</v>
      </c>
      <c r="L5" s="17" t="s">
        <v>296</v>
      </c>
      <c r="P5" s="17" t="s">
        <v>318</v>
      </c>
      <c r="R5" s="44"/>
      <c r="S5" s="46" t="s">
        <v>333</v>
      </c>
      <c r="T5" s="17" t="s">
        <v>334</v>
      </c>
      <c r="U5" s="44" t="s">
        <v>335</v>
      </c>
      <c r="W5" s="44"/>
      <c r="X5" s="1" t="s">
        <v>372</v>
      </c>
      <c r="AC5" s="44"/>
      <c r="AD5" s="1" t="s">
        <v>373</v>
      </c>
      <c r="AI5" s="44"/>
      <c r="AJ5" s="17" t="s">
        <v>318</v>
      </c>
      <c r="AL5" s="44"/>
      <c r="AM5" s="17" t="s">
        <v>338</v>
      </c>
      <c r="AQ5" s="17" t="s">
        <v>339</v>
      </c>
      <c r="AU5" s="17" t="s">
        <v>340</v>
      </c>
      <c r="AY5" s="17" t="s">
        <v>341</v>
      </c>
      <c r="BC5" s="17" t="s">
        <v>342</v>
      </c>
      <c r="BG5" s="17" t="s">
        <v>343</v>
      </c>
      <c r="BK5" s="17" t="s">
        <v>344</v>
      </c>
      <c r="BO5" s="17" t="s">
        <v>345</v>
      </c>
      <c r="BS5" s="17" t="s">
        <v>346</v>
      </c>
      <c r="BX5" s="17" t="s">
        <v>289</v>
      </c>
    </row>
    <row r="6" spans="1:71" ht="15" customHeight="1">
      <c r="A6" s="46"/>
      <c r="B6" s="46" t="s">
        <v>347</v>
      </c>
      <c r="C6" s="42"/>
      <c r="D6" s="42"/>
      <c r="E6" s="46" t="s">
        <v>348</v>
      </c>
      <c r="F6" s="46" t="s">
        <v>349</v>
      </c>
      <c r="G6" s="42"/>
      <c r="H6" s="45" t="s">
        <v>96</v>
      </c>
      <c r="I6" s="17" t="s">
        <v>297</v>
      </c>
      <c r="L6" s="17" t="s">
        <v>298</v>
      </c>
      <c r="P6" s="17" t="s">
        <v>319</v>
      </c>
      <c r="R6" s="44"/>
      <c r="S6" s="46" t="s">
        <v>320</v>
      </c>
      <c r="T6" s="17" t="s">
        <v>350</v>
      </c>
      <c r="U6" s="44" t="s">
        <v>351</v>
      </c>
      <c r="V6" s="46"/>
      <c r="W6" s="45" t="s">
        <v>352</v>
      </c>
      <c r="X6" s="46" t="s">
        <v>353</v>
      </c>
      <c r="Y6" s="46" t="s">
        <v>354</v>
      </c>
      <c r="Z6" s="17" t="s">
        <v>53</v>
      </c>
      <c r="AC6" s="44"/>
      <c r="AD6" s="46" t="s">
        <v>353</v>
      </c>
      <c r="AE6" s="46" t="s">
        <v>354</v>
      </c>
      <c r="AF6" s="17" t="s">
        <v>53</v>
      </c>
      <c r="AI6" s="44"/>
      <c r="AJ6" s="17" t="s">
        <v>355</v>
      </c>
      <c r="AL6" s="44"/>
      <c r="AM6" s="17" t="s">
        <v>356</v>
      </c>
      <c r="AQ6" s="17" t="s">
        <v>357</v>
      </c>
      <c r="AU6" s="17" t="s">
        <v>358</v>
      </c>
      <c r="AY6" s="17" t="s">
        <v>359</v>
      </c>
      <c r="BC6" s="17" t="s">
        <v>360</v>
      </c>
      <c r="BG6" s="17" t="s">
        <v>361</v>
      </c>
      <c r="BK6" s="17" t="s">
        <v>362</v>
      </c>
      <c r="BO6" s="17" t="s">
        <v>363</v>
      </c>
      <c r="BS6" s="17" t="s">
        <v>364</v>
      </c>
    </row>
    <row r="7" spans="1:77" ht="15" customHeight="1">
      <c r="A7" s="3" t="s">
        <v>74</v>
      </c>
      <c r="B7" s="3" t="s">
        <v>321</v>
      </c>
      <c r="C7" s="27" t="s">
        <v>365</v>
      </c>
      <c r="D7" s="25" t="s">
        <v>366</v>
      </c>
      <c r="E7" s="3" t="s">
        <v>367</v>
      </c>
      <c r="F7" s="3" t="s">
        <v>368</v>
      </c>
      <c r="G7" s="25" t="s">
        <v>369</v>
      </c>
      <c r="H7" s="4" t="s">
        <v>97</v>
      </c>
      <c r="I7" s="3" t="s">
        <v>113</v>
      </c>
      <c r="J7" s="3" t="s">
        <v>115</v>
      </c>
      <c r="K7" s="3" t="s">
        <v>117</v>
      </c>
      <c r="L7" s="3" t="s">
        <v>113</v>
      </c>
      <c r="M7" s="3" t="s">
        <v>115</v>
      </c>
      <c r="N7" s="3" t="s">
        <v>117</v>
      </c>
      <c r="O7" s="3" t="s">
        <v>98</v>
      </c>
      <c r="P7" s="3" t="s">
        <v>368</v>
      </c>
      <c r="Q7" s="3" t="s">
        <v>369</v>
      </c>
      <c r="R7" s="4" t="s">
        <v>99</v>
      </c>
      <c r="S7" s="3" t="s">
        <v>302</v>
      </c>
      <c r="T7" s="27" t="s">
        <v>370</v>
      </c>
      <c r="U7" s="49" t="s">
        <v>371</v>
      </c>
      <c r="V7" s="3" t="s">
        <v>74</v>
      </c>
      <c r="W7" s="49" t="s">
        <v>321</v>
      </c>
      <c r="X7" s="3" t="s">
        <v>327</v>
      </c>
      <c r="Y7" s="3" t="s">
        <v>327</v>
      </c>
      <c r="Z7" s="3" t="s">
        <v>113</v>
      </c>
      <c r="AA7" s="3" t="s">
        <v>115</v>
      </c>
      <c r="AB7" s="3" t="s">
        <v>117</v>
      </c>
      <c r="AC7" s="50" t="s">
        <v>100</v>
      </c>
      <c r="AD7" s="3" t="s">
        <v>303</v>
      </c>
      <c r="AE7" s="3" t="s">
        <v>303</v>
      </c>
      <c r="AF7" s="3" t="s">
        <v>113</v>
      </c>
      <c r="AG7" s="3" t="s">
        <v>115</v>
      </c>
      <c r="AH7" s="3" t="s">
        <v>117</v>
      </c>
      <c r="AI7" s="50" t="s">
        <v>98</v>
      </c>
      <c r="AJ7" s="3" t="s">
        <v>368</v>
      </c>
      <c r="AK7" s="3" t="s">
        <v>101</v>
      </c>
      <c r="AL7" s="49" t="s">
        <v>102</v>
      </c>
      <c r="AM7" s="3" t="s">
        <v>305</v>
      </c>
      <c r="AN7" s="3" t="s">
        <v>328</v>
      </c>
      <c r="AO7" s="3" t="s">
        <v>369</v>
      </c>
      <c r="AP7" s="3" t="s">
        <v>103</v>
      </c>
      <c r="AQ7" s="3" t="s">
        <v>307</v>
      </c>
      <c r="AR7" s="3" t="s">
        <v>308</v>
      </c>
      <c r="AS7" s="3" t="s">
        <v>369</v>
      </c>
      <c r="AT7" s="3" t="s">
        <v>103</v>
      </c>
      <c r="AU7" s="3" t="s">
        <v>307</v>
      </c>
      <c r="AV7" s="3" t="s">
        <v>308</v>
      </c>
      <c r="AW7" s="3" t="s">
        <v>369</v>
      </c>
      <c r="AX7" s="3" t="s">
        <v>103</v>
      </c>
      <c r="AY7" s="3" t="s">
        <v>307</v>
      </c>
      <c r="AZ7" s="3" t="s">
        <v>308</v>
      </c>
      <c r="BA7" s="3" t="s">
        <v>369</v>
      </c>
      <c r="BB7" s="3" t="s">
        <v>103</v>
      </c>
      <c r="BC7" s="3" t="s">
        <v>307</v>
      </c>
      <c r="BD7" s="3" t="s">
        <v>308</v>
      </c>
      <c r="BE7" s="3" t="s">
        <v>369</v>
      </c>
      <c r="BF7" s="3" t="s">
        <v>103</v>
      </c>
      <c r="BG7" s="3" t="s">
        <v>307</v>
      </c>
      <c r="BH7" s="3" t="s">
        <v>308</v>
      </c>
      <c r="BI7" s="3" t="s">
        <v>369</v>
      </c>
      <c r="BJ7" s="3" t="s">
        <v>103</v>
      </c>
      <c r="BK7" s="3" t="s">
        <v>307</v>
      </c>
      <c r="BL7" s="3" t="s">
        <v>308</v>
      </c>
      <c r="BM7" s="3" t="s">
        <v>369</v>
      </c>
      <c r="BN7" s="3" t="s">
        <v>103</v>
      </c>
      <c r="BO7" s="3" t="s">
        <v>307</v>
      </c>
      <c r="BP7" s="3" t="s">
        <v>308</v>
      </c>
      <c r="BQ7" s="3" t="s">
        <v>369</v>
      </c>
      <c r="BR7" s="3" t="s">
        <v>103</v>
      </c>
      <c r="BS7" s="3" t="s">
        <v>307</v>
      </c>
      <c r="BT7" s="3" t="s">
        <v>308</v>
      </c>
      <c r="BU7" s="3" t="s">
        <v>369</v>
      </c>
      <c r="BV7" s="3" t="s">
        <v>103</v>
      </c>
      <c r="BX7" s="27" t="s">
        <v>290</v>
      </c>
      <c r="BY7" s="27" t="s">
        <v>291</v>
      </c>
    </row>
    <row r="8" spans="1:77" s="20" customFormat="1" ht="15" customHeight="1">
      <c r="A8" s="28">
        <v>1</v>
      </c>
      <c r="B8" s="28">
        <v>1</v>
      </c>
      <c r="C8" s="20" t="s">
        <v>167</v>
      </c>
      <c r="E8" s="29"/>
      <c r="F8" s="29"/>
      <c r="G8" s="29"/>
      <c r="H8" s="30"/>
      <c r="I8" s="29"/>
      <c r="J8" s="29"/>
      <c r="K8" s="29"/>
      <c r="L8" s="29">
        <v>376771</v>
      </c>
      <c r="M8" s="29">
        <v>103</v>
      </c>
      <c r="N8" s="29">
        <v>188</v>
      </c>
      <c r="O8" s="14">
        <f>L8+(M8/160)+(N8/43520)</f>
        <v>376771.6480698529</v>
      </c>
      <c r="P8" s="29">
        <v>1399629</v>
      </c>
      <c r="Q8" s="29">
        <v>68</v>
      </c>
      <c r="R8" s="30">
        <f>(P8+(Q8/100))/O8</f>
        <v>3.7147956518758827</v>
      </c>
      <c r="S8" s="29">
        <v>927</v>
      </c>
      <c r="T8" s="29"/>
      <c r="U8" s="31"/>
      <c r="V8" s="29">
        <v>1</v>
      </c>
      <c r="W8" s="31">
        <v>1</v>
      </c>
      <c r="X8" s="29"/>
      <c r="Y8" s="29"/>
      <c r="Z8" s="29"/>
      <c r="AA8" s="29"/>
      <c r="AB8" s="29"/>
      <c r="AC8" s="30"/>
      <c r="AD8" s="29">
        <v>557</v>
      </c>
      <c r="AE8" s="29">
        <v>714</v>
      </c>
      <c r="AF8" s="29">
        <v>695</v>
      </c>
      <c r="AG8" s="29">
        <v>138</v>
      </c>
      <c r="AH8" s="29">
        <v>150</v>
      </c>
      <c r="AI8" s="30">
        <f>AF8+(AG8/160)+(AH8/43520)</f>
        <v>695.8659466911764</v>
      </c>
      <c r="AJ8" s="29">
        <v>139322</v>
      </c>
      <c r="AK8" s="29">
        <v>84</v>
      </c>
      <c r="AL8" s="30">
        <f>AJ8/AI8</f>
        <v>200.2138496106503</v>
      </c>
      <c r="AM8" s="29">
        <v>506</v>
      </c>
      <c r="AN8" s="29">
        <v>84247</v>
      </c>
      <c r="AO8" s="29">
        <v>84</v>
      </c>
      <c r="AP8" s="14">
        <f>(AN8+(AO8/100))/AM8</f>
        <v>166.49770750988142</v>
      </c>
      <c r="AQ8" s="29">
        <v>34</v>
      </c>
      <c r="AR8" s="29">
        <v>23575</v>
      </c>
      <c r="AS8" s="29"/>
      <c r="AT8" s="14">
        <f>(AR8+(AS8/100))/AQ8</f>
        <v>693.3823529411765</v>
      </c>
      <c r="AU8" s="29">
        <v>16</v>
      </c>
      <c r="AV8" s="29">
        <v>26500</v>
      </c>
      <c r="AW8" s="29"/>
      <c r="AX8" s="14">
        <f>(AV8+(AW8/100))/AU8</f>
        <v>1656.25</v>
      </c>
      <c r="AY8" s="29">
        <v>1</v>
      </c>
      <c r="AZ8" s="29">
        <v>5000</v>
      </c>
      <c r="BA8" s="29"/>
      <c r="BB8" s="14">
        <f>(AZ8+(BA8/100))/AY8</f>
        <v>5000</v>
      </c>
      <c r="BC8" s="29"/>
      <c r="BD8" s="29"/>
      <c r="BE8" s="29"/>
      <c r="BF8" s="14"/>
      <c r="BG8" s="29"/>
      <c r="BH8" s="29"/>
      <c r="BI8" s="29"/>
      <c r="BJ8" s="14"/>
      <c r="BK8" s="29"/>
      <c r="BL8" s="29"/>
      <c r="BM8" s="29"/>
      <c r="BN8" s="14"/>
      <c r="BO8" s="29"/>
      <c r="BP8" s="29"/>
      <c r="BQ8" s="29"/>
      <c r="BR8" s="14"/>
      <c r="BS8" s="29"/>
      <c r="BT8" s="29"/>
      <c r="BU8" s="29"/>
      <c r="BV8" s="14"/>
      <c r="BX8" s="5">
        <f>AD8-AM8-AQ8-AU8-AY8-BC8-BG8-BK8-BO8-BS8</f>
        <v>0</v>
      </c>
      <c r="BY8" s="5">
        <f>AJ8+AK8/100-AN8-AO8/100-AR8-AS8/100-AV8-AW8/100-AZ8-BA8/100-BD8-BE8/100-BH8-BI8/100-BL8-BM8/100-BP8-BQ8/100-BT8-BU8/100</f>
        <v>0</v>
      </c>
    </row>
    <row r="9" spans="1:77" s="20" customFormat="1" ht="15" customHeight="1">
      <c r="A9" s="28">
        <v>1</v>
      </c>
      <c r="B9" s="28">
        <v>2</v>
      </c>
      <c r="C9" s="20" t="s">
        <v>168</v>
      </c>
      <c r="E9" s="29"/>
      <c r="F9" s="29"/>
      <c r="G9" s="29"/>
      <c r="H9" s="30"/>
      <c r="I9" s="29"/>
      <c r="J9" s="29"/>
      <c r="K9" s="29"/>
      <c r="L9" s="29">
        <v>335007</v>
      </c>
      <c r="M9" s="29">
        <v>1</v>
      </c>
      <c r="N9" s="29">
        <v>186</v>
      </c>
      <c r="O9" s="14">
        <f aca="true" t="shared" si="0" ref="O9:O93">L9+(M9/160)+(N9/43520)</f>
        <v>335007.010523897</v>
      </c>
      <c r="P9" s="29">
        <v>2572615</v>
      </c>
      <c r="Q9" s="29">
        <v>23</v>
      </c>
      <c r="R9" s="30">
        <f aca="true" t="shared" si="1" ref="R9:R93">(P9+(Q9/100))/O9</f>
        <v>7.679287743790328</v>
      </c>
      <c r="S9" s="29">
        <v>1692</v>
      </c>
      <c r="T9" s="29"/>
      <c r="U9" s="31"/>
      <c r="V9" s="29">
        <v>1</v>
      </c>
      <c r="W9" s="31">
        <v>2</v>
      </c>
      <c r="X9" s="29"/>
      <c r="Y9" s="29"/>
      <c r="Z9" s="29"/>
      <c r="AA9" s="29"/>
      <c r="AB9" s="29"/>
      <c r="AC9" s="30"/>
      <c r="AD9" s="29">
        <v>1105</v>
      </c>
      <c r="AE9" s="29">
        <v>1026</v>
      </c>
      <c r="AF9" s="29">
        <v>739</v>
      </c>
      <c r="AG9" s="29">
        <v>156</v>
      </c>
      <c r="AH9" s="29">
        <v>71</v>
      </c>
      <c r="AI9" s="30">
        <f aca="true" t="shared" si="2" ref="AI9:AI93">AF9+(AG9/160)+(AH9/43520)</f>
        <v>739.9766314338235</v>
      </c>
      <c r="AJ9" s="29">
        <v>414393</v>
      </c>
      <c r="AK9" s="29"/>
      <c r="AL9" s="30">
        <f aca="true" t="shared" si="3" ref="AL9:AL93">AJ9/AI9</f>
        <v>560.0082251206326</v>
      </c>
      <c r="AM9" s="29">
        <v>915</v>
      </c>
      <c r="AN9" s="29">
        <v>238308</v>
      </c>
      <c r="AO9" s="29"/>
      <c r="AP9" s="14">
        <f aca="true" t="shared" si="4" ref="AP9:AP93">(AN9+(AO9/100))/AM9</f>
        <v>260.44590163934424</v>
      </c>
      <c r="AQ9" s="29">
        <v>150</v>
      </c>
      <c r="AR9" s="29">
        <v>114502</v>
      </c>
      <c r="AS9" s="29">
        <v>50</v>
      </c>
      <c r="AT9" s="14">
        <f aca="true" t="shared" si="5" ref="AT9:AT59">(AR9+(AS9/100))/AQ9</f>
        <v>763.35</v>
      </c>
      <c r="AU9" s="29">
        <v>40</v>
      </c>
      <c r="AV9" s="29">
        <v>61582</v>
      </c>
      <c r="AW9" s="29">
        <v>50</v>
      </c>
      <c r="AX9" s="14">
        <f aca="true" t="shared" si="6" ref="AX9:AX92">(AV9+(AW9/100))/AU9</f>
        <v>1539.5625</v>
      </c>
      <c r="AY9" s="29"/>
      <c r="AZ9" s="29"/>
      <c r="BA9" s="29"/>
      <c r="BB9" s="14"/>
      <c r="BC9" s="29"/>
      <c r="BD9" s="29"/>
      <c r="BE9" s="29"/>
      <c r="BF9" s="14"/>
      <c r="BG9" s="29"/>
      <c r="BH9" s="29"/>
      <c r="BI9" s="29"/>
      <c r="BJ9" s="14"/>
      <c r="BK9" s="29"/>
      <c r="BL9" s="29"/>
      <c r="BM9" s="29"/>
      <c r="BN9" s="14"/>
      <c r="BO9" s="29"/>
      <c r="BP9" s="29"/>
      <c r="BQ9" s="29"/>
      <c r="BR9" s="14"/>
      <c r="BS9" s="29"/>
      <c r="BT9" s="29"/>
      <c r="BU9" s="29"/>
      <c r="BV9" s="14"/>
      <c r="BX9" s="5">
        <f aca="true" t="shared" si="7" ref="BX9:BX14">AD9-AM9-AQ9-AU9-AY9-BC9-BG9-BK9-BO9-BS9</f>
        <v>0</v>
      </c>
      <c r="BY9" s="5">
        <f aca="true" t="shared" si="8" ref="BY9:BY14">AJ9+AK9/100-AN9-AO9/100-AR9-AS9/100-AV9-AW9/100-AZ9-BA9/100-BD9-BE9/100-BH9-BI9/100-BL9-BM9/100-BP9-BQ9/100-BT9-BU9/100</f>
        <v>0</v>
      </c>
    </row>
    <row r="10" spans="1:77" s="20" customFormat="1" ht="15" customHeight="1">
      <c r="A10" s="28">
        <v>1</v>
      </c>
      <c r="B10" s="28">
        <v>3</v>
      </c>
      <c r="C10" s="20" t="s">
        <v>169</v>
      </c>
      <c r="E10" s="29"/>
      <c r="F10" s="29"/>
      <c r="G10" s="29"/>
      <c r="H10" s="30"/>
      <c r="I10" s="29"/>
      <c r="J10" s="29"/>
      <c r="K10" s="29"/>
      <c r="L10" s="29">
        <v>1116430</v>
      </c>
      <c r="M10" s="29">
        <v>80</v>
      </c>
      <c r="N10" s="29"/>
      <c r="O10" s="14">
        <f t="shared" si="0"/>
        <v>1116430.5</v>
      </c>
      <c r="P10" s="29">
        <v>511259</v>
      </c>
      <c r="Q10" s="29">
        <v>32</v>
      </c>
      <c r="R10" s="30">
        <f t="shared" si="1"/>
        <v>0.45794101827207334</v>
      </c>
      <c r="S10" s="29">
        <v>260</v>
      </c>
      <c r="T10" s="29"/>
      <c r="U10" s="31"/>
      <c r="V10" s="29">
        <v>1</v>
      </c>
      <c r="W10" s="31">
        <v>3</v>
      </c>
      <c r="X10" s="29"/>
      <c r="Y10" s="29"/>
      <c r="Z10" s="29"/>
      <c r="AA10" s="29"/>
      <c r="AB10" s="29"/>
      <c r="AC10" s="30"/>
      <c r="AD10" s="29">
        <v>71</v>
      </c>
      <c r="AE10" s="29">
        <v>113</v>
      </c>
      <c r="AF10" s="29">
        <v>68</v>
      </c>
      <c r="AG10" s="29"/>
      <c r="AH10" s="29"/>
      <c r="AI10" s="30">
        <f t="shared" si="2"/>
        <v>68</v>
      </c>
      <c r="AJ10" s="29">
        <v>13238</v>
      </c>
      <c r="AK10" s="29"/>
      <c r="AL10" s="30">
        <f t="shared" si="3"/>
        <v>194.6764705882353</v>
      </c>
      <c r="AM10" s="29">
        <v>68</v>
      </c>
      <c r="AN10" s="29">
        <v>9638</v>
      </c>
      <c r="AO10" s="29"/>
      <c r="AP10" s="14">
        <f t="shared" si="4"/>
        <v>141.73529411764707</v>
      </c>
      <c r="AQ10" s="29">
        <v>1</v>
      </c>
      <c r="AR10" s="29">
        <v>700</v>
      </c>
      <c r="AS10" s="29"/>
      <c r="AT10" s="14">
        <f t="shared" si="5"/>
        <v>700</v>
      </c>
      <c r="AU10" s="29">
        <v>2</v>
      </c>
      <c r="AV10" s="29">
        <v>2900</v>
      </c>
      <c r="AW10" s="29"/>
      <c r="AX10" s="14">
        <f t="shared" si="6"/>
        <v>1450</v>
      </c>
      <c r="AY10" s="29"/>
      <c r="AZ10" s="29"/>
      <c r="BA10" s="29"/>
      <c r="BB10" s="14"/>
      <c r="BC10" s="29"/>
      <c r="BD10" s="29"/>
      <c r="BE10" s="29"/>
      <c r="BF10" s="14"/>
      <c r="BG10" s="29"/>
      <c r="BH10" s="29"/>
      <c r="BI10" s="29"/>
      <c r="BJ10" s="14"/>
      <c r="BK10" s="29"/>
      <c r="BL10" s="29"/>
      <c r="BM10" s="29"/>
      <c r="BN10" s="14"/>
      <c r="BO10" s="29"/>
      <c r="BP10" s="29"/>
      <c r="BQ10" s="29"/>
      <c r="BR10" s="14"/>
      <c r="BS10" s="29"/>
      <c r="BT10" s="29"/>
      <c r="BU10" s="29"/>
      <c r="BV10" s="14"/>
      <c r="BX10" s="5">
        <f t="shared" si="7"/>
        <v>0</v>
      </c>
      <c r="BY10" s="5">
        <f t="shared" si="8"/>
        <v>0</v>
      </c>
    </row>
    <row r="11" spans="1:77" s="20" customFormat="1" ht="15" customHeight="1">
      <c r="A11" s="28">
        <v>1</v>
      </c>
      <c r="B11" s="28">
        <v>4</v>
      </c>
      <c r="C11" s="20" t="s">
        <v>170</v>
      </c>
      <c r="E11" s="29"/>
      <c r="F11" s="29"/>
      <c r="G11" s="29"/>
      <c r="H11" s="30"/>
      <c r="I11" s="29"/>
      <c r="J11" s="29"/>
      <c r="K11" s="29"/>
      <c r="L11" s="29">
        <v>837659</v>
      </c>
      <c r="M11" s="29"/>
      <c r="N11" s="29"/>
      <c r="O11" s="14">
        <f t="shared" si="0"/>
        <v>837659</v>
      </c>
      <c r="P11" s="29">
        <v>837054</v>
      </c>
      <c r="Q11" s="29">
        <v>50</v>
      </c>
      <c r="R11" s="30">
        <f t="shared" si="1"/>
        <v>0.9992783459617816</v>
      </c>
      <c r="S11" s="29">
        <v>637</v>
      </c>
      <c r="T11" s="29"/>
      <c r="U11" s="31"/>
      <c r="V11" s="29">
        <v>1</v>
      </c>
      <c r="W11" s="31">
        <v>4</v>
      </c>
      <c r="X11" s="29"/>
      <c r="Y11" s="29"/>
      <c r="Z11" s="29"/>
      <c r="AA11" s="29"/>
      <c r="AB11" s="29"/>
      <c r="AC11" s="30"/>
      <c r="AD11" s="29">
        <v>147</v>
      </c>
      <c r="AE11" s="29">
        <v>261</v>
      </c>
      <c r="AF11" s="29">
        <v>182</v>
      </c>
      <c r="AG11" s="29">
        <v>50</v>
      </c>
      <c r="AH11" s="29"/>
      <c r="AI11" s="30">
        <f t="shared" si="2"/>
        <v>182.3125</v>
      </c>
      <c r="AJ11" s="29">
        <v>44270</v>
      </c>
      <c r="AK11" s="29"/>
      <c r="AL11" s="30">
        <f t="shared" si="3"/>
        <v>242.82482002056906</v>
      </c>
      <c r="AM11" s="29">
        <v>127</v>
      </c>
      <c r="AN11" s="29">
        <v>26120</v>
      </c>
      <c r="AO11" s="29"/>
      <c r="AP11" s="14">
        <f t="shared" si="4"/>
        <v>205.66929133858267</v>
      </c>
      <c r="AQ11" s="29">
        <v>8</v>
      </c>
      <c r="AR11" s="29">
        <v>6100</v>
      </c>
      <c r="AS11" s="29"/>
      <c r="AT11" s="14">
        <f t="shared" si="5"/>
        <v>762.5</v>
      </c>
      <c r="AU11" s="29">
        <v>12</v>
      </c>
      <c r="AV11" s="29">
        <v>12050</v>
      </c>
      <c r="AW11" s="29"/>
      <c r="AX11" s="14">
        <f t="shared" si="6"/>
        <v>1004.1666666666666</v>
      </c>
      <c r="AY11" s="29"/>
      <c r="AZ11" s="29"/>
      <c r="BA11" s="29"/>
      <c r="BB11" s="14"/>
      <c r="BC11" s="29"/>
      <c r="BD11" s="29"/>
      <c r="BE11" s="29"/>
      <c r="BF11" s="14"/>
      <c r="BG11" s="29"/>
      <c r="BH11" s="29"/>
      <c r="BI11" s="29"/>
      <c r="BJ11" s="14"/>
      <c r="BK11" s="29"/>
      <c r="BL11" s="29"/>
      <c r="BM11" s="29"/>
      <c r="BN11" s="14"/>
      <c r="BO11" s="29"/>
      <c r="BP11" s="29"/>
      <c r="BQ11" s="29"/>
      <c r="BR11" s="14"/>
      <c r="BS11" s="29"/>
      <c r="BT11" s="29"/>
      <c r="BU11" s="29"/>
      <c r="BV11" s="14"/>
      <c r="BX11" s="5">
        <f t="shared" si="7"/>
        <v>0</v>
      </c>
      <c r="BY11" s="5">
        <f t="shared" si="8"/>
        <v>0</v>
      </c>
    </row>
    <row r="12" spans="1:77" s="20" customFormat="1" ht="15" customHeight="1">
      <c r="A12" s="28">
        <v>1</v>
      </c>
      <c r="B12" s="28">
        <v>5</v>
      </c>
      <c r="C12" s="20" t="s">
        <v>171</v>
      </c>
      <c r="E12" s="29"/>
      <c r="F12" s="29"/>
      <c r="G12" s="29"/>
      <c r="H12" s="30"/>
      <c r="I12" s="29"/>
      <c r="J12" s="29"/>
      <c r="K12" s="29"/>
      <c r="L12" s="29">
        <v>369658</v>
      </c>
      <c r="M12" s="29">
        <v>89</v>
      </c>
      <c r="N12" s="29">
        <v>61</v>
      </c>
      <c r="O12" s="14">
        <f t="shared" si="0"/>
        <v>369658.5576516544</v>
      </c>
      <c r="P12" s="29">
        <v>2262424</v>
      </c>
      <c r="Q12" s="29">
        <v>37</v>
      </c>
      <c r="R12" s="30">
        <f t="shared" si="1"/>
        <v>6.12030838504754</v>
      </c>
      <c r="S12" s="29">
        <v>2255</v>
      </c>
      <c r="T12" s="29"/>
      <c r="U12" s="31"/>
      <c r="V12" s="29">
        <v>1</v>
      </c>
      <c r="W12" s="31">
        <v>5</v>
      </c>
      <c r="X12" s="29"/>
      <c r="Y12" s="29"/>
      <c r="Z12" s="29"/>
      <c r="AA12" s="29"/>
      <c r="AB12" s="29"/>
      <c r="AC12" s="30"/>
      <c r="AD12" s="29">
        <v>897</v>
      </c>
      <c r="AE12" s="29">
        <v>1642</v>
      </c>
      <c r="AF12" s="29">
        <v>654</v>
      </c>
      <c r="AG12" s="29">
        <v>121</v>
      </c>
      <c r="AH12" s="29">
        <v>80</v>
      </c>
      <c r="AI12" s="30">
        <f t="shared" si="2"/>
        <v>654.7580882352942</v>
      </c>
      <c r="AJ12" s="29">
        <v>377048</v>
      </c>
      <c r="AK12" s="29"/>
      <c r="AL12" s="30">
        <f t="shared" si="3"/>
        <v>575.8584838810023</v>
      </c>
      <c r="AM12" s="29">
        <v>629</v>
      </c>
      <c r="AN12" s="29">
        <v>139151</v>
      </c>
      <c r="AO12" s="29">
        <v>10</v>
      </c>
      <c r="AP12" s="14">
        <f t="shared" si="4"/>
        <v>221.22591414944358</v>
      </c>
      <c r="AQ12" s="29">
        <v>155</v>
      </c>
      <c r="AR12" s="29">
        <v>108362</v>
      </c>
      <c r="AS12" s="29"/>
      <c r="AT12" s="14">
        <f t="shared" si="5"/>
        <v>699.1096774193549</v>
      </c>
      <c r="AU12" s="29">
        <v>72</v>
      </c>
      <c r="AV12" s="29">
        <v>105962</v>
      </c>
      <c r="AW12" s="29">
        <v>40</v>
      </c>
      <c r="AX12" s="14">
        <f t="shared" si="6"/>
        <v>1471.6999999999998</v>
      </c>
      <c r="AY12" s="29">
        <v>6</v>
      </c>
      <c r="AZ12" s="29">
        <v>23572</v>
      </c>
      <c r="BA12" s="29">
        <v>50</v>
      </c>
      <c r="BB12" s="14">
        <f>(AZ12+(BA12/100))/AY12</f>
        <v>3928.75</v>
      </c>
      <c r="BC12" s="29"/>
      <c r="BD12" s="29"/>
      <c r="BE12" s="29"/>
      <c r="BF12" s="14"/>
      <c r="BG12" s="29"/>
      <c r="BH12" s="29"/>
      <c r="BI12" s="29"/>
      <c r="BJ12" s="14"/>
      <c r="BK12" s="29"/>
      <c r="BL12" s="29"/>
      <c r="BM12" s="29"/>
      <c r="BN12" s="14"/>
      <c r="BO12" s="29"/>
      <c r="BP12" s="29"/>
      <c r="BQ12" s="29"/>
      <c r="BR12" s="14"/>
      <c r="BS12" s="29"/>
      <c r="BT12" s="29"/>
      <c r="BU12" s="29"/>
      <c r="BV12" s="14"/>
      <c r="BX12" s="5">
        <f t="shared" si="7"/>
        <v>35</v>
      </c>
      <c r="BY12" s="5">
        <f t="shared" si="8"/>
        <v>-7.275957614183426E-12</v>
      </c>
    </row>
    <row r="13" spans="1:77" s="20" customFormat="1" ht="15" customHeight="1">
      <c r="A13" s="28">
        <v>1</v>
      </c>
      <c r="B13" s="28">
        <v>6</v>
      </c>
      <c r="C13" s="20" t="s">
        <v>172</v>
      </c>
      <c r="E13" s="29"/>
      <c r="F13" s="29"/>
      <c r="G13" s="29"/>
      <c r="H13" s="30"/>
      <c r="I13" s="29"/>
      <c r="J13" s="29"/>
      <c r="K13" s="29"/>
      <c r="L13" s="29">
        <v>480584</v>
      </c>
      <c r="M13" s="29">
        <v>52</v>
      </c>
      <c r="N13" s="29"/>
      <c r="O13" s="14">
        <f t="shared" si="0"/>
        <v>480584.325</v>
      </c>
      <c r="P13" s="29">
        <v>1347962</v>
      </c>
      <c r="Q13" s="29">
        <v>55</v>
      </c>
      <c r="R13" s="30">
        <f t="shared" si="1"/>
        <v>2.804840857012971</v>
      </c>
      <c r="S13" s="29">
        <v>497</v>
      </c>
      <c r="T13" s="29"/>
      <c r="U13" s="31"/>
      <c r="V13" s="29">
        <v>1</v>
      </c>
      <c r="W13" s="31">
        <v>6</v>
      </c>
      <c r="X13" s="29"/>
      <c r="Y13" s="29"/>
      <c r="Z13" s="29"/>
      <c r="AA13" s="29"/>
      <c r="AB13" s="29"/>
      <c r="AC13" s="30"/>
      <c r="AD13" s="29">
        <v>486</v>
      </c>
      <c r="AE13" s="29">
        <v>569</v>
      </c>
      <c r="AF13" s="29">
        <v>454</v>
      </c>
      <c r="AG13" s="29">
        <v>149</v>
      </c>
      <c r="AH13" s="29">
        <v>138</v>
      </c>
      <c r="AI13" s="30">
        <f t="shared" si="2"/>
        <v>454.93442095588233</v>
      </c>
      <c r="AJ13" s="29">
        <v>114455</v>
      </c>
      <c r="AK13" s="29"/>
      <c r="AL13" s="30">
        <f t="shared" si="3"/>
        <v>251.58571153950862</v>
      </c>
      <c r="AM13" s="29">
        <v>450</v>
      </c>
      <c r="AN13" s="29">
        <v>87155</v>
      </c>
      <c r="AO13" s="29"/>
      <c r="AP13" s="14">
        <f t="shared" si="4"/>
        <v>193.67777777777778</v>
      </c>
      <c r="AQ13" s="29">
        <v>26</v>
      </c>
      <c r="AR13" s="29">
        <v>12600</v>
      </c>
      <c r="AS13" s="29"/>
      <c r="AT13" s="14">
        <f t="shared" si="5"/>
        <v>484.61538461538464</v>
      </c>
      <c r="AU13" s="29">
        <v>10</v>
      </c>
      <c r="AV13" s="29">
        <v>14700</v>
      </c>
      <c r="AW13" s="29"/>
      <c r="AX13" s="14">
        <f t="shared" si="6"/>
        <v>1470</v>
      </c>
      <c r="AY13" s="29"/>
      <c r="AZ13" s="29"/>
      <c r="BA13" s="29"/>
      <c r="BB13" s="14"/>
      <c r="BC13" s="29"/>
      <c r="BD13" s="29"/>
      <c r="BE13" s="29"/>
      <c r="BF13" s="14"/>
      <c r="BG13" s="29"/>
      <c r="BH13" s="29"/>
      <c r="BI13" s="29"/>
      <c r="BJ13" s="14"/>
      <c r="BK13" s="29"/>
      <c r="BL13" s="29"/>
      <c r="BM13" s="29"/>
      <c r="BN13" s="14"/>
      <c r="BO13" s="29"/>
      <c r="BP13" s="29"/>
      <c r="BQ13" s="29"/>
      <c r="BR13" s="14"/>
      <c r="BS13" s="29"/>
      <c r="BT13" s="29"/>
      <c r="BU13" s="29"/>
      <c r="BV13" s="14"/>
      <c r="BX13" s="5">
        <f t="shared" si="7"/>
        <v>0</v>
      </c>
      <c r="BY13" s="5">
        <f t="shared" si="8"/>
        <v>0</v>
      </c>
    </row>
    <row r="14" spans="1:77" s="20" customFormat="1" ht="15" customHeight="1">
      <c r="A14" s="28">
        <v>1</v>
      </c>
      <c r="B14" s="28">
        <v>7</v>
      </c>
      <c r="C14" s="20" t="s">
        <v>173</v>
      </c>
      <c r="E14" s="29"/>
      <c r="F14" s="29"/>
      <c r="G14" s="29"/>
      <c r="H14" s="30"/>
      <c r="I14" s="29"/>
      <c r="J14" s="29"/>
      <c r="K14" s="29"/>
      <c r="L14" s="29">
        <v>589495</v>
      </c>
      <c r="M14" s="29">
        <v>132</v>
      </c>
      <c r="N14" s="29">
        <v>198</v>
      </c>
      <c r="O14" s="14">
        <f t="shared" si="0"/>
        <v>589495.8295496323</v>
      </c>
      <c r="P14" s="29">
        <v>734607</v>
      </c>
      <c r="Q14" s="29">
        <v>54</v>
      </c>
      <c r="R14" s="30">
        <f t="shared" si="1"/>
        <v>1.2461624038311372</v>
      </c>
      <c r="S14" s="29">
        <v>485</v>
      </c>
      <c r="T14" s="29"/>
      <c r="U14" s="31"/>
      <c r="V14" s="29">
        <v>1</v>
      </c>
      <c r="W14" s="31">
        <v>7</v>
      </c>
      <c r="X14" s="29"/>
      <c r="Y14" s="29"/>
      <c r="Z14" s="29"/>
      <c r="AA14" s="29"/>
      <c r="AB14" s="29"/>
      <c r="AC14" s="30"/>
      <c r="AD14" s="29">
        <v>71</v>
      </c>
      <c r="AE14" s="29">
        <v>137</v>
      </c>
      <c r="AF14" s="29">
        <v>47</v>
      </c>
      <c r="AG14" s="29">
        <v>70</v>
      </c>
      <c r="AH14" s="29">
        <v>84</v>
      </c>
      <c r="AI14" s="30">
        <f t="shared" si="2"/>
        <v>47.43943014705882</v>
      </c>
      <c r="AJ14" s="29">
        <v>28136</v>
      </c>
      <c r="AK14" s="29">
        <v>94</v>
      </c>
      <c r="AL14" s="30">
        <f t="shared" si="3"/>
        <v>593.0931276531026</v>
      </c>
      <c r="AM14" s="29">
        <v>58</v>
      </c>
      <c r="AN14" s="29">
        <v>15646</v>
      </c>
      <c r="AO14" s="29">
        <v>94</v>
      </c>
      <c r="AP14" s="14">
        <f t="shared" si="4"/>
        <v>269.7748275862069</v>
      </c>
      <c r="AQ14" s="29">
        <v>9</v>
      </c>
      <c r="AR14" s="29">
        <v>6190</v>
      </c>
      <c r="AS14" s="29"/>
      <c r="AT14" s="14">
        <f t="shared" si="5"/>
        <v>687.7777777777778</v>
      </c>
      <c r="AU14" s="29">
        <v>4</v>
      </c>
      <c r="AV14" s="29">
        <v>6300</v>
      </c>
      <c r="AW14" s="29"/>
      <c r="AX14" s="14">
        <f t="shared" si="6"/>
        <v>1575</v>
      </c>
      <c r="AY14" s="29"/>
      <c r="AZ14" s="29"/>
      <c r="BA14" s="29"/>
      <c r="BB14" s="14"/>
      <c r="BC14" s="29"/>
      <c r="BD14" s="29"/>
      <c r="BE14" s="29"/>
      <c r="BF14" s="14"/>
      <c r="BG14" s="29"/>
      <c r="BH14" s="29"/>
      <c r="BI14" s="29"/>
      <c r="BJ14" s="14"/>
      <c r="BK14" s="29"/>
      <c r="BL14" s="29"/>
      <c r="BM14" s="29"/>
      <c r="BN14" s="14"/>
      <c r="BO14" s="29"/>
      <c r="BP14" s="29"/>
      <c r="BQ14" s="29"/>
      <c r="BR14" s="14"/>
      <c r="BS14" s="29"/>
      <c r="BT14" s="29"/>
      <c r="BU14" s="29"/>
      <c r="BV14" s="14"/>
      <c r="BX14" s="5">
        <f t="shared" si="7"/>
        <v>0</v>
      </c>
      <c r="BY14" s="5">
        <f t="shared" si="8"/>
        <v>-1.8189894035458565E-12</v>
      </c>
    </row>
    <row r="15" spans="1:77" s="20" customFormat="1" ht="15" customHeight="1">
      <c r="A15" s="28">
        <v>1</v>
      </c>
      <c r="B15" s="28">
        <v>8</v>
      </c>
      <c r="C15" s="20" t="s">
        <v>174</v>
      </c>
      <c r="E15" s="29"/>
      <c r="F15" s="29"/>
      <c r="G15" s="29"/>
      <c r="H15" s="30"/>
      <c r="I15" s="29"/>
      <c r="J15" s="29"/>
      <c r="K15" s="29"/>
      <c r="L15" s="29">
        <v>363413</v>
      </c>
      <c r="M15" s="29">
        <v>149</v>
      </c>
      <c r="N15" s="29"/>
      <c r="O15" s="14">
        <f t="shared" si="0"/>
        <v>363413.93125</v>
      </c>
      <c r="P15" s="29">
        <v>1294624</v>
      </c>
      <c r="Q15" s="29">
        <v>20</v>
      </c>
      <c r="R15" s="30">
        <f t="shared" si="1"/>
        <v>3.5623956284422156</v>
      </c>
      <c r="S15" s="29">
        <v>322</v>
      </c>
      <c r="T15" s="29"/>
      <c r="U15" s="31"/>
      <c r="V15" s="29">
        <v>1</v>
      </c>
      <c r="W15" s="31">
        <v>8</v>
      </c>
      <c r="X15" s="29"/>
      <c r="Y15" s="29"/>
      <c r="Z15" s="29"/>
      <c r="AA15" s="29"/>
      <c r="AB15" s="29"/>
      <c r="AC15" s="30"/>
      <c r="AD15" s="29">
        <v>674</v>
      </c>
      <c r="AE15" s="29">
        <v>863</v>
      </c>
      <c r="AF15" s="29">
        <v>541</v>
      </c>
      <c r="AG15" s="29">
        <v>78</v>
      </c>
      <c r="AH15" s="29"/>
      <c r="AI15" s="30">
        <f t="shared" si="2"/>
        <v>541.4875</v>
      </c>
      <c r="AJ15" s="29">
        <v>178256</v>
      </c>
      <c r="AK15" s="29"/>
      <c r="AL15" s="30">
        <f t="shared" si="3"/>
        <v>329.19688820148207</v>
      </c>
      <c r="AM15" s="29">
        <v>609</v>
      </c>
      <c r="AN15" s="29">
        <v>121536</v>
      </c>
      <c r="AO15" s="29"/>
      <c r="AP15" s="14">
        <f t="shared" si="4"/>
        <v>199.56650246305418</v>
      </c>
      <c r="AQ15" s="29">
        <v>53</v>
      </c>
      <c r="AR15" s="29">
        <v>39720</v>
      </c>
      <c r="AS15" s="29"/>
      <c r="AT15" s="14">
        <f t="shared" si="5"/>
        <v>749.433962264151</v>
      </c>
      <c r="AU15" s="29">
        <v>12</v>
      </c>
      <c r="AV15" s="29">
        <v>17000</v>
      </c>
      <c r="AW15" s="29"/>
      <c r="AX15" s="14">
        <f t="shared" si="6"/>
        <v>1416.6666666666667</v>
      </c>
      <c r="AY15" s="29"/>
      <c r="AZ15" s="29"/>
      <c r="BA15" s="29"/>
      <c r="BB15" s="14"/>
      <c r="BC15" s="29"/>
      <c r="BD15" s="29"/>
      <c r="BE15" s="29"/>
      <c r="BF15" s="14"/>
      <c r="BG15" s="29"/>
      <c r="BH15" s="29"/>
      <c r="BI15" s="29"/>
      <c r="BJ15" s="14"/>
      <c r="BK15" s="29"/>
      <c r="BL15" s="29"/>
      <c r="BM15" s="29"/>
      <c r="BN15" s="14"/>
      <c r="BO15" s="29"/>
      <c r="BP15" s="29"/>
      <c r="BQ15" s="29"/>
      <c r="BR15" s="14"/>
      <c r="BS15" s="29"/>
      <c r="BT15" s="29"/>
      <c r="BU15" s="29"/>
      <c r="BV15" s="14"/>
      <c r="BX15" s="5">
        <f aca="true" t="shared" si="9" ref="BX15:BX78">AD15-AM15-AQ15-AU15-AY15-BC15-BG15-BK15-BO15-BS15</f>
        <v>0</v>
      </c>
      <c r="BY15" s="5">
        <f aca="true" t="shared" si="10" ref="BY15:BY78">AJ15+AK15/100-AN15-AO15/100-AR15-AS15/100-AV15-AW15/100-AZ15-BA15/100-BD15-BE15/100-BH15-BI15/100-BL15-BM15/100-BP15-BQ15/100-BT15-BU15/100</f>
        <v>0</v>
      </c>
    </row>
    <row r="16" spans="1:77" s="20" customFormat="1" ht="15" customHeight="1">
      <c r="A16" s="28">
        <v>2</v>
      </c>
      <c r="B16" s="28">
        <v>1</v>
      </c>
      <c r="C16" s="20" t="s">
        <v>175</v>
      </c>
      <c r="E16" s="29"/>
      <c r="F16" s="29"/>
      <c r="G16" s="29"/>
      <c r="H16" s="30"/>
      <c r="I16" s="29"/>
      <c r="J16" s="29"/>
      <c r="K16" s="29"/>
      <c r="L16" s="29">
        <v>190712</v>
      </c>
      <c r="M16" s="29">
        <v>43</v>
      </c>
      <c r="N16" s="29">
        <v>11</v>
      </c>
      <c r="O16" s="14">
        <f t="shared" si="0"/>
        <v>190712.26900275736</v>
      </c>
      <c r="P16" s="29">
        <v>443649</v>
      </c>
      <c r="Q16" s="29">
        <v>75</v>
      </c>
      <c r="R16" s="30">
        <f t="shared" si="1"/>
        <v>2.326277970053335</v>
      </c>
      <c r="S16" s="29">
        <v>314</v>
      </c>
      <c r="T16" s="29"/>
      <c r="U16" s="31"/>
      <c r="V16" s="29">
        <v>2</v>
      </c>
      <c r="W16" s="31">
        <v>1</v>
      </c>
      <c r="X16" s="29"/>
      <c r="Y16" s="29"/>
      <c r="Z16" s="29"/>
      <c r="AA16" s="29"/>
      <c r="AB16" s="29"/>
      <c r="AC16" s="30"/>
      <c r="AD16" s="29">
        <v>112</v>
      </c>
      <c r="AE16" s="29">
        <v>249</v>
      </c>
      <c r="AF16" s="29">
        <v>86</v>
      </c>
      <c r="AG16" s="29">
        <v>154</v>
      </c>
      <c r="AH16" s="29">
        <v>40</v>
      </c>
      <c r="AI16" s="30">
        <f t="shared" si="2"/>
        <v>86.96341911764706</v>
      </c>
      <c r="AJ16" s="29">
        <v>36565</v>
      </c>
      <c r="AK16" s="29">
        <v>6</v>
      </c>
      <c r="AL16" s="30">
        <f t="shared" si="3"/>
        <v>420.4641488455465</v>
      </c>
      <c r="AM16" s="29">
        <v>86</v>
      </c>
      <c r="AN16" s="29">
        <v>16933</v>
      </c>
      <c r="AO16" s="29">
        <v>6</v>
      </c>
      <c r="AP16" s="14">
        <f t="shared" si="4"/>
        <v>196.89604651162793</v>
      </c>
      <c r="AQ16" s="29">
        <v>23</v>
      </c>
      <c r="AR16" s="29">
        <v>15532</v>
      </c>
      <c r="AS16" s="29"/>
      <c r="AT16" s="14">
        <f t="shared" si="5"/>
        <v>675.304347826087</v>
      </c>
      <c r="AU16" s="29">
        <v>3</v>
      </c>
      <c r="AV16" s="29">
        <v>4100</v>
      </c>
      <c r="AW16" s="29"/>
      <c r="AX16" s="14">
        <f t="shared" si="6"/>
        <v>1366.6666666666667</v>
      </c>
      <c r="AY16" s="29"/>
      <c r="AZ16" s="29"/>
      <c r="BA16" s="29"/>
      <c r="BB16" s="14"/>
      <c r="BC16" s="29"/>
      <c r="BD16" s="29"/>
      <c r="BE16" s="29"/>
      <c r="BF16" s="14"/>
      <c r="BG16" s="29"/>
      <c r="BH16" s="29"/>
      <c r="BI16" s="29"/>
      <c r="BJ16" s="14"/>
      <c r="BK16" s="29"/>
      <c r="BL16" s="29"/>
      <c r="BM16" s="29"/>
      <c r="BN16" s="14"/>
      <c r="BO16" s="29"/>
      <c r="BP16" s="29"/>
      <c r="BQ16" s="29"/>
      <c r="BR16" s="14"/>
      <c r="BS16" s="29"/>
      <c r="BT16" s="29"/>
      <c r="BU16" s="29"/>
      <c r="BV16" s="14"/>
      <c r="BX16" s="5">
        <f t="shared" si="9"/>
        <v>0</v>
      </c>
      <c r="BY16" s="5">
        <f t="shared" si="10"/>
        <v>-3.637978807091713E-12</v>
      </c>
    </row>
    <row r="17" spans="1:77" s="20" customFormat="1" ht="15" customHeight="1">
      <c r="A17" s="28">
        <v>2</v>
      </c>
      <c r="B17" s="28">
        <v>2</v>
      </c>
      <c r="C17" s="20" t="s">
        <v>176</v>
      </c>
      <c r="E17" s="29"/>
      <c r="F17" s="29"/>
      <c r="G17" s="29"/>
      <c r="H17" s="30"/>
      <c r="I17" s="29"/>
      <c r="J17" s="29"/>
      <c r="K17" s="29"/>
      <c r="L17" s="29">
        <v>2771518</v>
      </c>
      <c r="M17" s="29">
        <v>121</v>
      </c>
      <c r="N17" s="29">
        <v>85</v>
      </c>
      <c r="O17" s="14">
        <f t="shared" si="0"/>
        <v>2771518.758203125</v>
      </c>
      <c r="P17" s="29">
        <v>940276</v>
      </c>
      <c r="Q17" s="29">
        <v>70</v>
      </c>
      <c r="R17" s="30">
        <f t="shared" si="1"/>
        <v>0.3392640577362049</v>
      </c>
      <c r="S17" s="29">
        <v>113</v>
      </c>
      <c r="T17" s="29"/>
      <c r="U17" s="31"/>
      <c r="V17" s="29">
        <v>2</v>
      </c>
      <c r="W17" s="31">
        <v>2</v>
      </c>
      <c r="X17" s="29"/>
      <c r="Y17" s="29"/>
      <c r="Z17" s="29"/>
      <c r="AA17" s="29"/>
      <c r="AB17" s="29"/>
      <c r="AC17" s="30"/>
      <c r="AD17" s="29">
        <v>79</v>
      </c>
      <c r="AE17" s="29">
        <v>109</v>
      </c>
      <c r="AF17" s="29">
        <v>100</v>
      </c>
      <c r="AG17" s="29">
        <v>54</v>
      </c>
      <c r="AH17" s="29">
        <v>169</v>
      </c>
      <c r="AI17" s="30">
        <f t="shared" si="2"/>
        <v>100.34138327205883</v>
      </c>
      <c r="AJ17" s="29">
        <v>17370</v>
      </c>
      <c r="AK17" s="29"/>
      <c r="AL17" s="30">
        <f t="shared" si="3"/>
        <v>173.10903471306708</v>
      </c>
      <c r="AM17" s="29">
        <v>75</v>
      </c>
      <c r="AN17" s="29">
        <v>14570</v>
      </c>
      <c r="AO17" s="29"/>
      <c r="AP17" s="14">
        <f t="shared" si="4"/>
        <v>194.26666666666668</v>
      </c>
      <c r="AQ17" s="29">
        <v>4</v>
      </c>
      <c r="AR17" s="29">
        <v>2800</v>
      </c>
      <c r="AS17" s="29"/>
      <c r="AT17" s="14">
        <f t="shared" si="5"/>
        <v>700</v>
      </c>
      <c r="AU17" s="29"/>
      <c r="AV17" s="29"/>
      <c r="AW17" s="29"/>
      <c r="AX17" s="14"/>
      <c r="AY17" s="29"/>
      <c r="AZ17" s="29"/>
      <c r="BA17" s="29"/>
      <c r="BB17" s="14"/>
      <c r="BC17" s="29"/>
      <c r="BD17" s="29"/>
      <c r="BE17" s="29"/>
      <c r="BF17" s="14"/>
      <c r="BG17" s="29"/>
      <c r="BH17" s="29"/>
      <c r="BI17" s="29"/>
      <c r="BJ17" s="14"/>
      <c r="BK17" s="29"/>
      <c r="BL17" s="29"/>
      <c r="BM17" s="29"/>
      <c r="BN17" s="14"/>
      <c r="BO17" s="29"/>
      <c r="BP17" s="29"/>
      <c r="BQ17" s="29"/>
      <c r="BR17" s="14"/>
      <c r="BS17" s="29"/>
      <c r="BT17" s="29"/>
      <c r="BU17" s="29"/>
      <c r="BV17" s="14"/>
      <c r="BX17" s="5">
        <f t="shared" si="9"/>
        <v>0</v>
      </c>
      <c r="BY17" s="5">
        <f t="shared" si="10"/>
        <v>0</v>
      </c>
    </row>
    <row r="18" spans="1:77" s="20" customFormat="1" ht="15" customHeight="1">
      <c r="A18" s="28">
        <v>2</v>
      </c>
      <c r="B18" s="28">
        <v>3</v>
      </c>
      <c r="C18" s="20" t="s">
        <v>177</v>
      </c>
      <c r="E18" s="29"/>
      <c r="F18" s="29"/>
      <c r="G18" s="29"/>
      <c r="H18" s="30"/>
      <c r="I18" s="29"/>
      <c r="J18" s="29"/>
      <c r="K18" s="29"/>
      <c r="L18" s="29">
        <v>432343</v>
      </c>
      <c r="M18" s="29">
        <v>115</v>
      </c>
      <c r="N18" s="29"/>
      <c r="O18" s="14">
        <f t="shared" si="0"/>
        <v>432343.71875</v>
      </c>
      <c r="P18" s="29">
        <v>925565</v>
      </c>
      <c r="Q18" s="29"/>
      <c r="R18" s="30">
        <f t="shared" si="1"/>
        <v>2.1408082501487713</v>
      </c>
      <c r="S18" s="29">
        <v>286</v>
      </c>
      <c r="T18" s="29"/>
      <c r="U18" s="31"/>
      <c r="V18" s="29">
        <v>2</v>
      </c>
      <c r="W18" s="31">
        <v>3</v>
      </c>
      <c r="X18" s="29"/>
      <c r="Y18" s="29"/>
      <c r="Z18" s="29"/>
      <c r="AA18" s="29"/>
      <c r="AB18" s="29"/>
      <c r="AC18" s="30"/>
      <c r="AD18" s="29">
        <v>129</v>
      </c>
      <c r="AE18" s="29">
        <v>279</v>
      </c>
      <c r="AF18" s="29">
        <v>185</v>
      </c>
      <c r="AG18" s="29">
        <v>120</v>
      </c>
      <c r="AH18" s="29"/>
      <c r="AI18" s="30">
        <f t="shared" si="2"/>
        <v>185.75</v>
      </c>
      <c r="AJ18" s="29">
        <v>38361</v>
      </c>
      <c r="AK18" s="29">
        <v>75</v>
      </c>
      <c r="AL18" s="30">
        <f t="shared" si="3"/>
        <v>206.51951547779274</v>
      </c>
      <c r="AM18" s="29">
        <v>105</v>
      </c>
      <c r="AN18" s="29">
        <v>19566</v>
      </c>
      <c r="AO18" s="29">
        <v>75</v>
      </c>
      <c r="AP18" s="14">
        <f t="shared" si="4"/>
        <v>186.35</v>
      </c>
      <c r="AQ18" s="29">
        <v>5</v>
      </c>
      <c r="AR18" s="29">
        <v>5800</v>
      </c>
      <c r="AS18" s="29"/>
      <c r="AT18" s="14">
        <f t="shared" si="5"/>
        <v>1160</v>
      </c>
      <c r="AU18" s="29"/>
      <c r="AV18" s="29"/>
      <c r="AW18" s="29"/>
      <c r="AX18" s="14"/>
      <c r="AY18" s="29"/>
      <c r="AZ18" s="29"/>
      <c r="BA18" s="29"/>
      <c r="BB18" s="14"/>
      <c r="BC18" s="29"/>
      <c r="BD18" s="29"/>
      <c r="BE18" s="29"/>
      <c r="BF18" s="14"/>
      <c r="BG18" s="29"/>
      <c r="BH18" s="29"/>
      <c r="BI18" s="29"/>
      <c r="BJ18" s="14"/>
      <c r="BK18" s="29"/>
      <c r="BL18" s="29"/>
      <c r="BM18" s="29"/>
      <c r="BN18" s="14"/>
      <c r="BO18" s="29"/>
      <c r="BP18" s="29"/>
      <c r="BQ18" s="29"/>
      <c r="BR18" s="14"/>
      <c r="BS18" s="29"/>
      <c r="BT18" s="29"/>
      <c r="BU18" s="29"/>
      <c r="BV18" s="14"/>
      <c r="BX18" s="5">
        <f t="shared" si="9"/>
        <v>19</v>
      </c>
      <c r="BY18" s="5">
        <f t="shared" si="10"/>
        <v>12995</v>
      </c>
    </row>
    <row r="19" spans="1:77" s="20" customFormat="1" ht="15" customHeight="1">
      <c r="A19" s="28">
        <v>2</v>
      </c>
      <c r="B19" s="28">
        <v>4</v>
      </c>
      <c r="C19" s="20" t="s">
        <v>178</v>
      </c>
      <c r="E19" s="29"/>
      <c r="F19" s="29"/>
      <c r="G19" s="29"/>
      <c r="H19" s="30"/>
      <c r="I19" s="29"/>
      <c r="J19" s="29"/>
      <c r="K19" s="29"/>
      <c r="L19" s="29">
        <v>523317</v>
      </c>
      <c r="M19" s="29">
        <v>24</v>
      </c>
      <c r="N19" s="29">
        <v>188</v>
      </c>
      <c r="O19" s="14">
        <f t="shared" si="0"/>
        <v>523317.15431985294</v>
      </c>
      <c r="P19" s="29">
        <v>675563</v>
      </c>
      <c r="Q19" s="29"/>
      <c r="R19" s="30">
        <f t="shared" si="1"/>
        <v>1.29092462271377</v>
      </c>
      <c r="S19" s="29">
        <v>154</v>
      </c>
      <c r="T19" s="29"/>
      <c r="U19" s="31"/>
      <c r="V19" s="29">
        <v>2</v>
      </c>
      <c r="W19" s="31">
        <v>4</v>
      </c>
      <c r="X19" s="29"/>
      <c r="Y19" s="29"/>
      <c r="Z19" s="29"/>
      <c r="AA19" s="29"/>
      <c r="AB19" s="29"/>
      <c r="AC19" s="30"/>
      <c r="AD19" s="29">
        <v>70</v>
      </c>
      <c r="AE19" s="29">
        <v>116</v>
      </c>
      <c r="AF19" s="29">
        <v>76</v>
      </c>
      <c r="AG19" s="29">
        <v>40</v>
      </c>
      <c r="AH19" s="29"/>
      <c r="AI19" s="30">
        <f t="shared" si="2"/>
        <v>76.25</v>
      </c>
      <c r="AJ19" s="29">
        <v>27647</v>
      </c>
      <c r="AK19" s="29"/>
      <c r="AL19" s="30">
        <f t="shared" si="3"/>
        <v>362.58360655737704</v>
      </c>
      <c r="AM19" s="29">
        <v>57</v>
      </c>
      <c r="AN19" s="29">
        <v>12347</v>
      </c>
      <c r="AO19" s="29"/>
      <c r="AP19" s="14">
        <f t="shared" si="4"/>
        <v>216.6140350877193</v>
      </c>
      <c r="AQ19" s="29">
        <v>7</v>
      </c>
      <c r="AR19" s="29">
        <v>5600</v>
      </c>
      <c r="AS19" s="29"/>
      <c r="AT19" s="14">
        <f t="shared" si="5"/>
        <v>800</v>
      </c>
      <c r="AU19" s="29">
        <v>6</v>
      </c>
      <c r="AV19" s="29">
        <v>9700</v>
      </c>
      <c r="AW19" s="29"/>
      <c r="AX19" s="14">
        <f t="shared" si="6"/>
        <v>1616.6666666666667</v>
      </c>
      <c r="AY19" s="29"/>
      <c r="AZ19" s="29"/>
      <c r="BA19" s="29"/>
      <c r="BB19" s="14"/>
      <c r="BC19" s="29"/>
      <c r="BD19" s="29"/>
      <c r="BE19" s="29"/>
      <c r="BF19" s="14"/>
      <c r="BG19" s="29"/>
      <c r="BH19" s="29"/>
      <c r="BI19" s="29"/>
      <c r="BJ19" s="14"/>
      <c r="BK19" s="29"/>
      <c r="BL19" s="29"/>
      <c r="BM19" s="29"/>
      <c r="BN19" s="14"/>
      <c r="BO19" s="29"/>
      <c r="BP19" s="29"/>
      <c r="BQ19" s="29"/>
      <c r="BR19" s="14"/>
      <c r="BS19" s="29"/>
      <c r="BT19" s="29"/>
      <c r="BU19" s="29"/>
      <c r="BV19" s="14"/>
      <c r="BX19" s="5">
        <f t="shared" si="9"/>
        <v>0</v>
      </c>
      <c r="BY19" s="5">
        <f t="shared" si="10"/>
        <v>0</v>
      </c>
    </row>
    <row r="20" spans="1:77" s="20" customFormat="1" ht="15" customHeight="1">
      <c r="A20" s="28">
        <v>2</v>
      </c>
      <c r="B20" s="28">
        <v>5</v>
      </c>
      <c r="C20" s="20" t="s">
        <v>179</v>
      </c>
      <c r="E20" s="29"/>
      <c r="F20" s="29"/>
      <c r="G20" s="29"/>
      <c r="H20" s="30"/>
      <c r="I20" s="29"/>
      <c r="J20" s="29"/>
      <c r="K20" s="29"/>
      <c r="L20" s="29">
        <v>84092</v>
      </c>
      <c r="M20" s="29">
        <v>41</v>
      </c>
      <c r="N20" s="29">
        <v>34</v>
      </c>
      <c r="O20" s="14">
        <f t="shared" si="0"/>
        <v>84092.25703125</v>
      </c>
      <c r="P20" s="29">
        <v>259292</v>
      </c>
      <c r="Q20" s="29">
        <v>50</v>
      </c>
      <c r="R20" s="30">
        <f t="shared" si="1"/>
        <v>3.0834289523664804</v>
      </c>
      <c r="S20" s="29">
        <v>116</v>
      </c>
      <c r="T20" s="29"/>
      <c r="U20" s="31"/>
      <c r="V20" s="29">
        <v>2</v>
      </c>
      <c r="W20" s="31">
        <v>5</v>
      </c>
      <c r="X20" s="29"/>
      <c r="Y20" s="29"/>
      <c r="Z20" s="29"/>
      <c r="AA20" s="29"/>
      <c r="AB20" s="29"/>
      <c r="AC20" s="30"/>
      <c r="AD20" s="29">
        <v>117</v>
      </c>
      <c r="AE20" s="29">
        <v>201</v>
      </c>
      <c r="AF20" s="29">
        <v>125</v>
      </c>
      <c r="AG20" s="29">
        <v>47</v>
      </c>
      <c r="AH20" s="29">
        <v>182</v>
      </c>
      <c r="AI20" s="30">
        <f t="shared" si="2"/>
        <v>125.29793198529413</v>
      </c>
      <c r="AJ20" s="29">
        <v>20743</v>
      </c>
      <c r="AK20" s="29"/>
      <c r="AL20" s="30">
        <f t="shared" si="3"/>
        <v>165.54942026046007</v>
      </c>
      <c r="AM20" s="29">
        <v>117</v>
      </c>
      <c r="AN20" s="29">
        <v>20743</v>
      </c>
      <c r="AO20" s="29">
        <v>50</v>
      </c>
      <c r="AP20" s="14">
        <f t="shared" si="4"/>
        <v>177.2948717948718</v>
      </c>
      <c r="AQ20" s="29"/>
      <c r="AR20" s="29"/>
      <c r="AS20" s="29"/>
      <c r="AT20" s="14"/>
      <c r="AU20" s="29"/>
      <c r="AV20" s="29"/>
      <c r="AW20" s="29"/>
      <c r="AX20" s="14"/>
      <c r="AY20" s="29"/>
      <c r="AZ20" s="29"/>
      <c r="BA20" s="29"/>
      <c r="BB20" s="14"/>
      <c r="BC20" s="29"/>
      <c r="BD20" s="29"/>
      <c r="BE20" s="29"/>
      <c r="BF20" s="14"/>
      <c r="BG20" s="29"/>
      <c r="BH20" s="29"/>
      <c r="BI20" s="29"/>
      <c r="BJ20" s="14"/>
      <c r="BK20" s="29"/>
      <c r="BL20" s="29"/>
      <c r="BM20" s="29"/>
      <c r="BN20" s="14"/>
      <c r="BO20" s="29"/>
      <c r="BP20" s="29"/>
      <c r="BQ20" s="29"/>
      <c r="BR20" s="14"/>
      <c r="BS20" s="29"/>
      <c r="BT20" s="29"/>
      <c r="BU20" s="29"/>
      <c r="BV20" s="14"/>
      <c r="BX20" s="5">
        <f t="shared" si="9"/>
        <v>0</v>
      </c>
      <c r="BY20" s="5">
        <f t="shared" si="10"/>
        <v>-0.5</v>
      </c>
    </row>
    <row r="21" spans="1:77" s="20" customFormat="1" ht="15" customHeight="1">
      <c r="A21" s="28">
        <v>2</v>
      </c>
      <c r="B21" s="28">
        <v>6</v>
      </c>
      <c r="C21" s="20" t="s">
        <v>180</v>
      </c>
      <c r="E21" s="29"/>
      <c r="F21" s="29"/>
      <c r="G21" s="29"/>
      <c r="H21" s="30"/>
      <c r="I21" s="29"/>
      <c r="J21" s="29"/>
      <c r="K21" s="29"/>
      <c r="L21" s="29">
        <v>728266</v>
      </c>
      <c r="M21" s="29">
        <v>105</v>
      </c>
      <c r="N21" s="29">
        <v>29</v>
      </c>
      <c r="O21" s="14">
        <f t="shared" si="0"/>
        <v>728266.6569163603</v>
      </c>
      <c r="P21" s="29">
        <v>425325</v>
      </c>
      <c r="Q21" s="29">
        <v>4</v>
      </c>
      <c r="R21" s="30">
        <f t="shared" si="1"/>
        <v>0.5840237720080703</v>
      </c>
      <c r="S21" s="29">
        <v>112</v>
      </c>
      <c r="T21" s="29"/>
      <c r="U21" s="31"/>
      <c r="V21" s="29">
        <v>2</v>
      </c>
      <c r="W21" s="31">
        <v>6</v>
      </c>
      <c r="X21" s="29"/>
      <c r="Y21" s="29"/>
      <c r="Z21" s="29"/>
      <c r="AA21" s="29"/>
      <c r="AB21" s="29"/>
      <c r="AC21" s="30"/>
      <c r="AD21" s="29">
        <v>85</v>
      </c>
      <c r="AE21" s="29">
        <v>121</v>
      </c>
      <c r="AF21" s="29">
        <v>65</v>
      </c>
      <c r="AG21" s="29">
        <v>1</v>
      </c>
      <c r="AH21" s="29">
        <v>159</v>
      </c>
      <c r="AI21" s="30">
        <f t="shared" si="2"/>
        <v>65.00990349264706</v>
      </c>
      <c r="AJ21" s="29">
        <v>24290</v>
      </c>
      <c r="AK21" s="29"/>
      <c r="AL21" s="30">
        <f t="shared" si="3"/>
        <v>373.6353800732425</v>
      </c>
      <c r="AM21" s="29">
        <v>78</v>
      </c>
      <c r="AN21" s="29">
        <v>14290</v>
      </c>
      <c r="AO21" s="29"/>
      <c r="AP21" s="14">
        <f t="shared" si="4"/>
        <v>183.2051282051282</v>
      </c>
      <c r="AQ21" s="29">
        <v>3</v>
      </c>
      <c r="AR21" s="29">
        <v>2700</v>
      </c>
      <c r="AS21" s="29"/>
      <c r="AT21" s="14">
        <f t="shared" si="5"/>
        <v>900</v>
      </c>
      <c r="AU21" s="29">
        <v>4</v>
      </c>
      <c r="AV21" s="29">
        <v>7300</v>
      </c>
      <c r="AW21" s="29"/>
      <c r="AX21" s="14">
        <f t="shared" si="6"/>
        <v>1825</v>
      </c>
      <c r="AY21" s="29"/>
      <c r="AZ21" s="29"/>
      <c r="BA21" s="29"/>
      <c r="BB21" s="14"/>
      <c r="BC21" s="29"/>
      <c r="BD21" s="29"/>
      <c r="BE21" s="29"/>
      <c r="BF21" s="14"/>
      <c r="BG21" s="29"/>
      <c r="BH21" s="29"/>
      <c r="BI21" s="29"/>
      <c r="BJ21" s="14"/>
      <c r="BK21" s="29"/>
      <c r="BL21" s="29"/>
      <c r="BM21" s="29"/>
      <c r="BN21" s="14"/>
      <c r="BO21" s="29"/>
      <c r="BP21" s="29"/>
      <c r="BQ21" s="29"/>
      <c r="BR21" s="14"/>
      <c r="BS21" s="29"/>
      <c r="BT21" s="29"/>
      <c r="BU21" s="29"/>
      <c r="BV21" s="14"/>
      <c r="BX21" s="5">
        <f t="shared" si="9"/>
        <v>0</v>
      </c>
      <c r="BY21" s="5">
        <f t="shared" si="10"/>
        <v>0</v>
      </c>
    </row>
    <row r="22" spans="1:77" s="20" customFormat="1" ht="15" customHeight="1">
      <c r="A22" s="28">
        <v>2</v>
      </c>
      <c r="B22" s="28">
        <v>7</v>
      </c>
      <c r="C22" s="20" t="s">
        <v>181</v>
      </c>
      <c r="E22" s="29"/>
      <c r="F22" s="29"/>
      <c r="G22" s="29"/>
      <c r="H22" s="30"/>
      <c r="I22" s="29"/>
      <c r="J22" s="29"/>
      <c r="K22" s="29"/>
      <c r="L22" s="29">
        <v>405849</v>
      </c>
      <c r="M22" s="29">
        <v>84</v>
      </c>
      <c r="N22" s="29"/>
      <c r="O22" s="14">
        <f t="shared" si="0"/>
        <v>405849.525</v>
      </c>
      <c r="P22" s="29">
        <v>311352</v>
      </c>
      <c r="Q22" s="29">
        <v>50</v>
      </c>
      <c r="R22" s="30">
        <f t="shared" si="1"/>
        <v>0.7671624107481707</v>
      </c>
      <c r="S22" s="29">
        <v>57</v>
      </c>
      <c r="T22" s="29"/>
      <c r="U22" s="31"/>
      <c r="V22" s="29">
        <v>2</v>
      </c>
      <c r="W22" s="31">
        <v>7</v>
      </c>
      <c r="X22" s="29"/>
      <c r="Y22" s="29"/>
      <c r="Z22" s="29"/>
      <c r="AA22" s="29"/>
      <c r="AB22" s="29"/>
      <c r="AC22" s="30"/>
      <c r="AD22" s="29">
        <v>125</v>
      </c>
      <c r="AE22" s="29">
        <v>142</v>
      </c>
      <c r="AF22" s="29">
        <v>204</v>
      </c>
      <c r="AG22" s="29">
        <v>54</v>
      </c>
      <c r="AH22" s="29"/>
      <c r="AI22" s="30">
        <f t="shared" si="2"/>
        <v>204.3375</v>
      </c>
      <c r="AJ22" s="29">
        <v>24102</v>
      </c>
      <c r="AK22" s="29"/>
      <c r="AL22" s="30">
        <f t="shared" si="3"/>
        <v>117.95191778307947</v>
      </c>
      <c r="AM22" s="29">
        <v>120</v>
      </c>
      <c r="AN22" s="29">
        <v>20352</v>
      </c>
      <c r="AO22" s="29"/>
      <c r="AP22" s="14">
        <f t="shared" si="4"/>
        <v>169.6</v>
      </c>
      <c r="AQ22" s="29">
        <v>4</v>
      </c>
      <c r="AR22" s="29">
        <v>2700</v>
      </c>
      <c r="AS22" s="29"/>
      <c r="AT22" s="14">
        <f t="shared" si="5"/>
        <v>675</v>
      </c>
      <c r="AU22" s="29">
        <v>1</v>
      </c>
      <c r="AV22" s="29">
        <v>1050</v>
      </c>
      <c r="AW22" s="29"/>
      <c r="AX22" s="14">
        <f t="shared" si="6"/>
        <v>1050</v>
      </c>
      <c r="AY22" s="29"/>
      <c r="AZ22" s="29"/>
      <c r="BA22" s="29"/>
      <c r="BB22" s="14"/>
      <c r="BC22" s="29"/>
      <c r="BD22" s="29"/>
      <c r="BE22" s="29"/>
      <c r="BF22" s="14"/>
      <c r="BG22" s="29"/>
      <c r="BH22" s="29"/>
      <c r="BI22" s="29"/>
      <c r="BJ22" s="14"/>
      <c r="BK22" s="29"/>
      <c r="BL22" s="29"/>
      <c r="BM22" s="29"/>
      <c r="BN22" s="14"/>
      <c r="BO22" s="29"/>
      <c r="BP22" s="29"/>
      <c r="BQ22" s="29"/>
      <c r="BR22" s="14"/>
      <c r="BS22" s="29"/>
      <c r="BT22" s="29"/>
      <c r="BU22" s="29"/>
      <c r="BV22" s="14"/>
      <c r="BX22" s="5">
        <f t="shared" si="9"/>
        <v>0</v>
      </c>
      <c r="BY22" s="5">
        <f t="shared" si="10"/>
        <v>0</v>
      </c>
    </row>
    <row r="23" spans="1:77" s="20" customFormat="1" ht="15" customHeight="1">
      <c r="A23" s="28">
        <v>2</v>
      </c>
      <c r="B23" s="28">
        <v>8</v>
      </c>
      <c r="C23" s="20" t="s">
        <v>182</v>
      </c>
      <c r="E23" s="29"/>
      <c r="F23" s="29"/>
      <c r="G23" s="29"/>
      <c r="H23" s="30"/>
      <c r="I23" s="29"/>
      <c r="J23" s="29"/>
      <c r="K23" s="29"/>
      <c r="L23" s="29">
        <v>6892839</v>
      </c>
      <c r="M23" s="29">
        <v>120</v>
      </c>
      <c r="N23" s="29"/>
      <c r="O23" s="14">
        <f t="shared" si="0"/>
        <v>6892839.75</v>
      </c>
      <c r="P23" s="29">
        <v>1239051</v>
      </c>
      <c r="Q23" s="29">
        <v>66</v>
      </c>
      <c r="R23" s="30">
        <f t="shared" si="1"/>
        <v>0.17975924364120027</v>
      </c>
      <c r="S23" s="29">
        <v>39</v>
      </c>
      <c r="T23" s="29"/>
      <c r="U23" s="31"/>
      <c r="V23" s="29">
        <v>2</v>
      </c>
      <c r="W23" s="31">
        <v>8</v>
      </c>
      <c r="X23" s="29"/>
      <c r="Y23" s="29"/>
      <c r="Z23" s="29"/>
      <c r="AA23" s="29"/>
      <c r="AB23" s="29"/>
      <c r="AC23" s="30"/>
      <c r="AD23" s="29">
        <v>16</v>
      </c>
      <c r="AE23" s="29">
        <v>16</v>
      </c>
      <c r="AF23" s="29">
        <v>14</v>
      </c>
      <c r="AG23" s="29">
        <v>80</v>
      </c>
      <c r="AH23" s="29"/>
      <c r="AI23" s="30">
        <f t="shared" si="2"/>
        <v>14.5</v>
      </c>
      <c r="AJ23" s="29">
        <v>3538</v>
      </c>
      <c r="AK23" s="29">
        <v>70</v>
      </c>
      <c r="AL23" s="30">
        <f t="shared" si="3"/>
        <v>244</v>
      </c>
      <c r="AM23" s="29">
        <v>16</v>
      </c>
      <c r="AN23" s="29">
        <v>3538</v>
      </c>
      <c r="AO23" s="29">
        <v>70</v>
      </c>
      <c r="AP23" s="14">
        <f t="shared" si="4"/>
        <v>221.16875</v>
      </c>
      <c r="AQ23" s="29"/>
      <c r="AR23" s="29"/>
      <c r="AS23" s="29"/>
      <c r="AT23" s="14"/>
      <c r="AU23" s="29"/>
      <c r="AV23" s="29"/>
      <c r="AW23" s="29"/>
      <c r="AX23" s="14"/>
      <c r="AY23" s="29"/>
      <c r="AZ23" s="29"/>
      <c r="BA23" s="29"/>
      <c r="BB23" s="14"/>
      <c r="BC23" s="29"/>
      <c r="BD23" s="29"/>
      <c r="BE23" s="29"/>
      <c r="BF23" s="14"/>
      <c r="BG23" s="29"/>
      <c r="BH23" s="29"/>
      <c r="BI23" s="29"/>
      <c r="BJ23" s="14"/>
      <c r="BK23" s="29"/>
      <c r="BL23" s="29"/>
      <c r="BM23" s="29"/>
      <c r="BN23" s="14"/>
      <c r="BO23" s="29"/>
      <c r="BP23" s="29"/>
      <c r="BQ23" s="29"/>
      <c r="BR23" s="14"/>
      <c r="BS23" s="29"/>
      <c r="BT23" s="29"/>
      <c r="BU23" s="29"/>
      <c r="BV23" s="14"/>
      <c r="BX23" s="5">
        <f t="shared" si="9"/>
        <v>0</v>
      </c>
      <c r="BY23" s="5">
        <f t="shared" si="10"/>
        <v>-1.8185453143360064E-13</v>
      </c>
    </row>
    <row r="24" spans="1:77" s="20" customFormat="1" ht="15" customHeight="1">
      <c r="A24" s="28">
        <v>3</v>
      </c>
      <c r="B24" s="28">
        <v>1</v>
      </c>
      <c r="C24" s="20" t="s">
        <v>183</v>
      </c>
      <c r="E24" s="29"/>
      <c r="F24" s="29"/>
      <c r="G24" s="29"/>
      <c r="H24" s="30"/>
      <c r="I24" s="29"/>
      <c r="J24" s="29"/>
      <c r="K24" s="29"/>
      <c r="L24" s="29">
        <v>387171</v>
      </c>
      <c r="M24" s="29">
        <v>40</v>
      </c>
      <c r="N24" s="29"/>
      <c r="O24" s="14">
        <f t="shared" si="0"/>
        <v>387171.25</v>
      </c>
      <c r="P24" s="29">
        <v>616907</v>
      </c>
      <c r="Q24" s="29">
        <v>39</v>
      </c>
      <c r="R24" s="30">
        <f t="shared" si="1"/>
        <v>1.5933708662510453</v>
      </c>
      <c r="S24" s="29">
        <v>230</v>
      </c>
      <c r="T24" s="29"/>
      <c r="U24" s="31"/>
      <c r="V24" s="29">
        <v>3</v>
      </c>
      <c r="W24" s="31">
        <v>1</v>
      </c>
      <c r="X24" s="29"/>
      <c r="Y24" s="29"/>
      <c r="Z24" s="29"/>
      <c r="AA24" s="29"/>
      <c r="AB24" s="29"/>
      <c r="AC24" s="30"/>
      <c r="AD24" s="29">
        <v>137</v>
      </c>
      <c r="AE24" s="29">
        <v>190</v>
      </c>
      <c r="AF24" s="29">
        <v>75</v>
      </c>
      <c r="AG24" s="29">
        <v>97</v>
      </c>
      <c r="AH24" s="29"/>
      <c r="AI24" s="30">
        <f t="shared" si="2"/>
        <v>75.60625</v>
      </c>
      <c r="AJ24" s="29">
        <v>36974</v>
      </c>
      <c r="AK24" s="29"/>
      <c r="AL24" s="30">
        <f t="shared" si="3"/>
        <v>489.0336447052988</v>
      </c>
      <c r="AM24" s="29">
        <v>126</v>
      </c>
      <c r="AN24" s="29">
        <v>24674</v>
      </c>
      <c r="AO24" s="29"/>
      <c r="AP24" s="14">
        <f t="shared" si="4"/>
        <v>195.82539682539684</v>
      </c>
      <c r="AQ24" s="29">
        <v>6</v>
      </c>
      <c r="AR24" s="29">
        <v>4150</v>
      </c>
      <c r="AS24" s="29"/>
      <c r="AT24" s="14">
        <f t="shared" si="5"/>
        <v>691.6666666666666</v>
      </c>
      <c r="AU24" s="29">
        <v>5</v>
      </c>
      <c r="AV24" s="29">
        <v>8150</v>
      </c>
      <c r="AW24" s="29"/>
      <c r="AX24" s="14">
        <f t="shared" si="6"/>
        <v>1630</v>
      </c>
      <c r="AY24" s="29"/>
      <c r="AZ24" s="29"/>
      <c r="BA24" s="29"/>
      <c r="BB24" s="14"/>
      <c r="BC24" s="29"/>
      <c r="BD24" s="29"/>
      <c r="BE24" s="29"/>
      <c r="BF24" s="14"/>
      <c r="BG24" s="29"/>
      <c r="BH24" s="29"/>
      <c r="BI24" s="29"/>
      <c r="BJ24" s="14"/>
      <c r="BK24" s="29"/>
      <c r="BL24" s="29"/>
      <c r="BM24" s="29"/>
      <c r="BN24" s="14"/>
      <c r="BO24" s="29"/>
      <c r="BP24" s="29"/>
      <c r="BQ24" s="29"/>
      <c r="BR24" s="14"/>
      <c r="BS24" s="29"/>
      <c r="BT24" s="29"/>
      <c r="BU24" s="29"/>
      <c r="BV24" s="14"/>
      <c r="BX24" s="5">
        <f t="shared" si="9"/>
        <v>0</v>
      </c>
      <c r="BY24" s="5">
        <f t="shared" si="10"/>
        <v>0</v>
      </c>
    </row>
    <row r="25" spans="1:77" s="20" customFormat="1" ht="15" customHeight="1">
      <c r="A25" s="28">
        <v>3</v>
      </c>
      <c r="B25" s="28">
        <v>2</v>
      </c>
      <c r="C25" s="20" t="s">
        <v>184</v>
      </c>
      <c r="E25" s="29"/>
      <c r="F25" s="29"/>
      <c r="G25" s="29"/>
      <c r="H25" s="30"/>
      <c r="I25" s="29"/>
      <c r="J25" s="29"/>
      <c r="K25" s="29"/>
      <c r="L25" s="29">
        <v>308289</v>
      </c>
      <c r="M25" s="29">
        <v>80</v>
      </c>
      <c r="N25" s="29"/>
      <c r="O25" s="14">
        <f t="shared" si="0"/>
        <v>308289.5</v>
      </c>
      <c r="P25" s="29">
        <v>44312</v>
      </c>
      <c r="Q25" s="29">
        <v>77</v>
      </c>
      <c r="R25" s="30">
        <f t="shared" si="1"/>
        <v>0.14373752592936184</v>
      </c>
      <c r="S25" s="29">
        <v>67</v>
      </c>
      <c r="T25" s="29"/>
      <c r="U25" s="31"/>
      <c r="V25" s="29">
        <v>3</v>
      </c>
      <c r="W25" s="31">
        <v>2</v>
      </c>
      <c r="X25" s="29"/>
      <c r="Y25" s="29"/>
      <c r="Z25" s="29"/>
      <c r="AA25" s="29"/>
      <c r="AB25" s="29"/>
      <c r="AC25" s="30"/>
      <c r="AD25" s="29">
        <v>27</v>
      </c>
      <c r="AE25" s="29">
        <v>39</v>
      </c>
      <c r="AF25" s="29">
        <v>51</v>
      </c>
      <c r="AG25" s="29"/>
      <c r="AH25" s="29"/>
      <c r="AI25" s="30">
        <f t="shared" si="2"/>
        <v>51</v>
      </c>
      <c r="AJ25" s="29">
        <v>5095</v>
      </c>
      <c r="AK25" s="29"/>
      <c r="AL25" s="30">
        <f t="shared" si="3"/>
        <v>99.90196078431373</v>
      </c>
      <c r="AM25" s="29">
        <v>27</v>
      </c>
      <c r="AN25" s="29">
        <v>5095</v>
      </c>
      <c r="AO25" s="29"/>
      <c r="AP25" s="14">
        <f t="shared" si="4"/>
        <v>188.7037037037037</v>
      </c>
      <c r="AQ25" s="29"/>
      <c r="AR25" s="29"/>
      <c r="AS25" s="29"/>
      <c r="AT25" s="14"/>
      <c r="AU25" s="29"/>
      <c r="AV25" s="29"/>
      <c r="AW25" s="29"/>
      <c r="AX25" s="14"/>
      <c r="AY25" s="29"/>
      <c r="AZ25" s="29"/>
      <c r="BA25" s="29"/>
      <c r="BB25" s="14"/>
      <c r="BC25" s="29"/>
      <c r="BD25" s="29"/>
      <c r="BE25" s="29"/>
      <c r="BF25" s="14"/>
      <c r="BG25" s="29"/>
      <c r="BH25" s="29"/>
      <c r="BI25" s="29"/>
      <c r="BJ25" s="14"/>
      <c r="BK25" s="29"/>
      <c r="BL25" s="29"/>
      <c r="BM25" s="29"/>
      <c r="BN25" s="14"/>
      <c r="BO25" s="29"/>
      <c r="BP25" s="29"/>
      <c r="BQ25" s="29"/>
      <c r="BR25" s="14"/>
      <c r="BS25" s="29"/>
      <c r="BT25" s="29"/>
      <c r="BU25" s="29"/>
      <c r="BV25" s="14"/>
      <c r="BX25" s="5">
        <f t="shared" si="9"/>
        <v>0</v>
      </c>
      <c r="BY25" s="5">
        <f t="shared" si="10"/>
        <v>0</v>
      </c>
    </row>
    <row r="26" spans="1:77" s="20" customFormat="1" ht="15" customHeight="1">
      <c r="A26" s="28">
        <v>3</v>
      </c>
      <c r="B26" s="28">
        <v>3</v>
      </c>
      <c r="C26" s="20" t="s">
        <v>185</v>
      </c>
      <c r="E26" s="29"/>
      <c r="F26" s="29"/>
      <c r="G26" s="29"/>
      <c r="H26" s="30"/>
      <c r="I26" s="29"/>
      <c r="J26" s="29"/>
      <c r="K26" s="29"/>
      <c r="L26" s="29">
        <v>154235</v>
      </c>
      <c r="M26" s="29">
        <v>105</v>
      </c>
      <c r="N26" s="29"/>
      <c r="O26" s="14">
        <f t="shared" si="0"/>
        <v>154235.65625</v>
      </c>
      <c r="P26" s="29">
        <v>69059</v>
      </c>
      <c r="Q26" s="29">
        <v>48</v>
      </c>
      <c r="R26" s="30">
        <f t="shared" si="1"/>
        <v>0.44775301430988007</v>
      </c>
      <c r="S26" s="29">
        <v>92</v>
      </c>
      <c r="T26" s="29"/>
      <c r="U26" s="31"/>
      <c r="V26" s="29">
        <v>3</v>
      </c>
      <c r="W26" s="31">
        <v>3</v>
      </c>
      <c r="X26" s="29"/>
      <c r="Y26" s="29"/>
      <c r="Z26" s="29"/>
      <c r="AA26" s="29"/>
      <c r="AB26" s="29"/>
      <c r="AC26" s="30"/>
      <c r="AD26" s="29">
        <v>10</v>
      </c>
      <c r="AE26" s="29">
        <v>3</v>
      </c>
      <c r="AF26" s="29">
        <v>20</v>
      </c>
      <c r="AG26" s="29"/>
      <c r="AH26" s="29"/>
      <c r="AI26" s="30">
        <f t="shared" si="2"/>
        <v>20</v>
      </c>
      <c r="AJ26" s="29">
        <v>1938</v>
      </c>
      <c r="AK26" s="29">
        <v>19</v>
      </c>
      <c r="AL26" s="30">
        <f t="shared" si="3"/>
        <v>96.9</v>
      </c>
      <c r="AM26" s="29">
        <v>10</v>
      </c>
      <c r="AN26" s="29">
        <v>1938</v>
      </c>
      <c r="AO26" s="29">
        <v>19</v>
      </c>
      <c r="AP26" s="14">
        <f t="shared" si="4"/>
        <v>193.81900000000002</v>
      </c>
      <c r="AQ26" s="29"/>
      <c r="AR26" s="29"/>
      <c r="AS26" s="29"/>
      <c r="AT26" s="14"/>
      <c r="AU26" s="29"/>
      <c r="AV26" s="29"/>
      <c r="AW26" s="29"/>
      <c r="AX26" s="14"/>
      <c r="AY26" s="29"/>
      <c r="AZ26" s="29"/>
      <c r="BA26" s="29"/>
      <c r="BB26" s="14"/>
      <c r="BC26" s="29"/>
      <c r="BD26" s="29"/>
      <c r="BE26" s="29"/>
      <c r="BF26" s="14"/>
      <c r="BG26" s="29"/>
      <c r="BH26" s="29"/>
      <c r="BI26" s="29"/>
      <c r="BJ26" s="14"/>
      <c r="BK26" s="29"/>
      <c r="BL26" s="29"/>
      <c r="BM26" s="29"/>
      <c r="BN26" s="14"/>
      <c r="BO26" s="29"/>
      <c r="BP26" s="29"/>
      <c r="BQ26" s="29"/>
      <c r="BR26" s="14"/>
      <c r="BS26" s="29"/>
      <c r="BT26" s="29"/>
      <c r="BU26" s="29"/>
      <c r="BV26" s="14"/>
      <c r="BX26" s="5">
        <f t="shared" si="9"/>
        <v>0</v>
      </c>
      <c r="BY26" s="5">
        <f t="shared" si="10"/>
        <v>5.4567461660326444E-14</v>
      </c>
    </row>
    <row r="27" spans="1:77" s="20" customFormat="1" ht="15" customHeight="1">
      <c r="A27" s="28">
        <v>3</v>
      </c>
      <c r="B27" s="28">
        <v>4</v>
      </c>
      <c r="C27" s="20" t="s">
        <v>186</v>
      </c>
      <c r="E27" s="29"/>
      <c r="F27" s="29"/>
      <c r="G27" s="29"/>
      <c r="H27" s="30"/>
      <c r="I27" s="29"/>
      <c r="J27" s="29"/>
      <c r="K27" s="29"/>
      <c r="L27" s="29">
        <v>3946544</v>
      </c>
      <c r="M27" s="29"/>
      <c r="N27" s="29"/>
      <c r="O27" s="14">
        <f t="shared" si="0"/>
        <v>3946544</v>
      </c>
      <c r="P27" s="29">
        <v>1143305</v>
      </c>
      <c r="Q27" s="29">
        <v>99</v>
      </c>
      <c r="R27" s="30">
        <f t="shared" si="1"/>
        <v>0.2896980218641931</v>
      </c>
      <c r="S27" s="29">
        <v>139</v>
      </c>
      <c r="T27" s="29"/>
      <c r="U27" s="31"/>
      <c r="V27" s="29">
        <v>3</v>
      </c>
      <c r="W27" s="31">
        <v>4</v>
      </c>
      <c r="X27" s="29"/>
      <c r="Y27" s="29"/>
      <c r="Z27" s="29"/>
      <c r="AA27" s="29"/>
      <c r="AB27" s="29"/>
      <c r="AC27" s="30"/>
      <c r="AD27" s="29">
        <v>17</v>
      </c>
      <c r="AE27" s="29">
        <v>16</v>
      </c>
      <c r="AF27" s="29">
        <v>17</v>
      </c>
      <c r="AG27" s="29"/>
      <c r="AH27" s="29"/>
      <c r="AI27" s="30">
        <f t="shared" si="2"/>
        <v>17</v>
      </c>
      <c r="AJ27" s="29">
        <v>2760</v>
      </c>
      <c r="AK27" s="29">
        <v>98</v>
      </c>
      <c r="AL27" s="30">
        <f t="shared" si="3"/>
        <v>162.35294117647058</v>
      </c>
      <c r="AM27" s="29">
        <v>17</v>
      </c>
      <c r="AN27" s="29">
        <v>2760</v>
      </c>
      <c r="AO27" s="29">
        <v>98</v>
      </c>
      <c r="AP27" s="14">
        <f t="shared" si="4"/>
        <v>162.4105882352941</v>
      </c>
      <c r="AQ27" s="29"/>
      <c r="AR27" s="29"/>
      <c r="AS27" s="29"/>
      <c r="AT27" s="14"/>
      <c r="AU27" s="29"/>
      <c r="AV27" s="29"/>
      <c r="AW27" s="29"/>
      <c r="AX27" s="14"/>
      <c r="AY27" s="29"/>
      <c r="AZ27" s="29"/>
      <c r="BA27" s="29"/>
      <c r="BB27" s="14"/>
      <c r="BC27" s="29"/>
      <c r="BD27" s="29"/>
      <c r="BE27" s="29"/>
      <c r="BF27" s="14"/>
      <c r="BG27" s="29"/>
      <c r="BH27" s="29"/>
      <c r="BI27" s="29"/>
      <c r="BJ27" s="14"/>
      <c r="BK27" s="29"/>
      <c r="BL27" s="29"/>
      <c r="BM27" s="29"/>
      <c r="BN27" s="14"/>
      <c r="BO27" s="29"/>
      <c r="BP27" s="29"/>
      <c r="BQ27" s="29"/>
      <c r="BR27" s="14"/>
      <c r="BS27" s="29"/>
      <c r="BT27" s="29"/>
      <c r="BU27" s="29"/>
      <c r="BV27" s="14"/>
      <c r="BX27" s="5">
        <f t="shared" si="9"/>
        <v>0</v>
      </c>
      <c r="BY27" s="5">
        <f t="shared" si="10"/>
        <v>1.8207657603852567E-14</v>
      </c>
    </row>
    <row r="28" spans="1:77" s="20" customFormat="1" ht="15" customHeight="1">
      <c r="A28" s="28">
        <v>3</v>
      </c>
      <c r="B28" s="28">
        <v>5</v>
      </c>
      <c r="C28" s="20" t="s">
        <v>122</v>
      </c>
      <c r="E28" s="29"/>
      <c r="F28" s="29"/>
      <c r="G28" s="29"/>
      <c r="H28" s="30"/>
      <c r="I28" s="29"/>
      <c r="J28" s="29"/>
      <c r="K28" s="29"/>
      <c r="L28" s="29">
        <v>201051</v>
      </c>
      <c r="M28" s="29">
        <v>4</v>
      </c>
      <c r="N28" s="29"/>
      <c r="O28" s="14">
        <f t="shared" si="0"/>
        <v>201051.025</v>
      </c>
      <c r="P28" s="29">
        <v>366728</v>
      </c>
      <c r="Q28" s="29">
        <v>45</v>
      </c>
      <c r="R28" s="30">
        <f t="shared" si="1"/>
        <v>1.8240566045360873</v>
      </c>
      <c r="S28" s="29">
        <v>458</v>
      </c>
      <c r="T28" s="29"/>
      <c r="U28" s="31"/>
      <c r="V28" s="29">
        <v>3</v>
      </c>
      <c r="W28" s="31">
        <v>5</v>
      </c>
      <c r="X28" s="29"/>
      <c r="Y28" s="29"/>
      <c r="Z28" s="29"/>
      <c r="AA28" s="29"/>
      <c r="AB28" s="29"/>
      <c r="AC28" s="30"/>
      <c r="AD28" s="29">
        <v>127</v>
      </c>
      <c r="AE28" s="29">
        <v>250</v>
      </c>
      <c r="AF28" s="29">
        <v>194</v>
      </c>
      <c r="AG28" s="29">
        <v>132</v>
      </c>
      <c r="AH28" s="29"/>
      <c r="AI28" s="30">
        <f t="shared" si="2"/>
        <v>194.825</v>
      </c>
      <c r="AJ28" s="29">
        <v>32287</v>
      </c>
      <c r="AK28" s="29">
        <v>4</v>
      </c>
      <c r="AL28" s="30">
        <f t="shared" si="3"/>
        <v>165.72308481971</v>
      </c>
      <c r="AM28" s="29">
        <v>122</v>
      </c>
      <c r="AN28" s="29">
        <v>28547</v>
      </c>
      <c r="AO28" s="29">
        <v>4</v>
      </c>
      <c r="AP28" s="14">
        <f t="shared" si="4"/>
        <v>233.992131147541</v>
      </c>
      <c r="AQ28" s="29">
        <v>5</v>
      </c>
      <c r="AR28" s="29">
        <v>3740</v>
      </c>
      <c r="AS28" s="29"/>
      <c r="AT28" s="14">
        <f t="shared" si="5"/>
        <v>748</v>
      </c>
      <c r="AU28" s="29"/>
      <c r="AV28" s="29"/>
      <c r="AW28" s="29"/>
      <c r="AX28" s="14"/>
      <c r="AY28" s="29"/>
      <c r="AZ28" s="29"/>
      <c r="BA28" s="29"/>
      <c r="BB28" s="14"/>
      <c r="BC28" s="29"/>
      <c r="BD28" s="29"/>
      <c r="BE28" s="29"/>
      <c r="BF28" s="14"/>
      <c r="BG28" s="29"/>
      <c r="BH28" s="29"/>
      <c r="BI28" s="29"/>
      <c r="BJ28" s="14"/>
      <c r="BK28" s="29"/>
      <c r="BL28" s="29"/>
      <c r="BM28" s="29"/>
      <c r="BN28" s="14"/>
      <c r="BO28" s="29"/>
      <c r="BP28" s="29"/>
      <c r="BQ28" s="29"/>
      <c r="BR28" s="14"/>
      <c r="BS28" s="29"/>
      <c r="BT28" s="29"/>
      <c r="BU28" s="29"/>
      <c r="BV28" s="14"/>
      <c r="BX28" s="5">
        <f t="shared" si="9"/>
        <v>0</v>
      </c>
      <c r="BY28" s="5">
        <f t="shared" si="10"/>
        <v>9.094947017729282E-13</v>
      </c>
    </row>
    <row r="29" spans="1:77" s="20" customFormat="1" ht="15" customHeight="1">
      <c r="A29" s="28">
        <v>3</v>
      </c>
      <c r="B29" s="28">
        <v>6</v>
      </c>
      <c r="C29" s="20" t="s">
        <v>187</v>
      </c>
      <c r="E29" s="29"/>
      <c r="F29" s="29"/>
      <c r="G29" s="29"/>
      <c r="H29" s="30"/>
      <c r="I29" s="29"/>
      <c r="J29" s="29"/>
      <c r="K29" s="29"/>
      <c r="L29" s="29">
        <v>1649717</v>
      </c>
      <c r="M29" s="29">
        <v>56</v>
      </c>
      <c r="N29" s="29"/>
      <c r="O29" s="14">
        <f t="shared" si="0"/>
        <v>1649717.35</v>
      </c>
      <c r="P29" s="29">
        <v>113045</v>
      </c>
      <c r="Q29" s="29">
        <v>75</v>
      </c>
      <c r="R29" s="30">
        <f t="shared" si="1"/>
        <v>0.06852431418024427</v>
      </c>
      <c r="S29" s="29">
        <v>182</v>
      </c>
      <c r="T29" s="29"/>
      <c r="U29" s="31"/>
      <c r="V29" s="29">
        <v>3</v>
      </c>
      <c r="W29" s="31">
        <v>6</v>
      </c>
      <c r="X29" s="29"/>
      <c r="Y29" s="29"/>
      <c r="Z29" s="29"/>
      <c r="AA29" s="29"/>
      <c r="AB29" s="29"/>
      <c r="AC29" s="30"/>
      <c r="AD29" s="29">
        <v>34</v>
      </c>
      <c r="AE29" s="29">
        <v>64</v>
      </c>
      <c r="AF29" s="29">
        <v>32</v>
      </c>
      <c r="AG29" s="29"/>
      <c r="AH29" s="29"/>
      <c r="AI29" s="30">
        <f t="shared" si="2"/>
        <v>32</v>
      </c>
      <c r="AJ29" s="29">
        <v>5605</v>
      </c>
      <c r="AK29" s="29"/>
      <c r="AL29" s="30">
        <f t="shared" si="3"/>
        <v>175.15625</v>
      </c>
      <c r="AM29" s="29">
        <v>32</v>
      </c>
      <c r="AN29" s="29">
        <v>4405</v>
      </c>
      <c r="AO29" s="29"/>
      <c r="AP29" s="14">
        <f t="shared" si="4"/>
        <v>137.65625</v>
      </c>
      <c r="AQ29" s="29">
        <v>2</v>
      </c>
      <c r="AR29" s="29">
        <v>1200</v>
      </c>
      <c r="AS29" s="29"/>
      <c r="AT29" s="14">
        <f t="shared" si="5"/>
        <v>600</v>
      </c>
      <c r="AU29" s="29"/>
      <c r="AV29" s="29"/>
      <c r="AW29" s="29"/>
      <c r="AX29" s="14"/>
      <c r="AY29" s="29"/>
      <c r="AZ29" s="29"/>
      <c r="BA29" s="29"/>
      <c r="BB29" s="14"/>
      <c r="BC29" s="29"/>
      <c r="BD29" s="29"/>
      <c r="BE29" s="29"/>
      <c r="BF29" s="14"/>
      <c r="BG29" s="29"/>
      <c r="BH29" s="29"/>
      <c r="BI29" s="29"/>
      <c r="BJ29" s="14"/>
      <c r="BK29" s="29"/>
      <c r="BL29" s="29"/>
      <c r="BM29" s="29"/>
      <c r="BN29" s="14"/>
      <c r="BO29" s="29"/>
      <c r="BP29" s="29"/>
      <c r="BQ29" s="29"/>
      <c r="BR29" s="14"/>
      <c r="BS29" s="29"/>
      <c r="BT29" s="29"/>
      <c r="BU29" s="29"/>
      <c r="BV29" s="14"/>
      <c r="BX29" s="5">
        <f t="shared" si="9"/>
        <v>0</v>
      </c>
      <c r="BY29" s="5">
        <f t="shared" si="10"/>
        <v>0</v>
      </c>
    </row>
    <row r="30" spans="1:77" s="20" customFormat="1" ht="15" customHeight="1">
      <c r="A30" s="28">
        <v>3</v>
      </c>
      <c r="B30" s="28">
        <v>7</v>
      </c>
      <c r="C30" s="20" t="s">
        <v>252</v>
      </c>
      <c r="E30" s="29"/>
      <c r="F30" s="29"/>
      <c r="G30" s="29"/>
      <c r="H30" s="30"/>
      <c r="I30" s="29"/>
      <c r="J30" s="29"/>
      <c r="K30" s="29"/>
      <c r="L30" s="29">
        <v>209204</v>
      </c>
      <c r="M30" s="29">
        <v>114</v>
      </c>
      <c r="N30" s="29"/>
      <c r="O30" s="14">
        <f t="shared" si="0"/>
        <v>209204.7125</v>
      </c>
      <c r="P30" s="29">
        <v>407325</v>
      </c>
      <c r="Q30" s="29">
        <v>6</v>
      </c>
      <c r="R30" s="30">
        <f t="shared" si="1"/>
        <v>1.9470166571893068</v>
      </c>
      <c r="S30" s="29">
        <v>346</v>
      </c>
      <c r="T30" s="29"/>
      <c r="U30" s="31"/>
      <c r="V30" s="29">
        <v>3</v>
      </c>
      <c r="W30" s="31">
        <v>7</v>
      </c>
      <c r="X30" s="29"/>
      <c r="Y30" s="29"/>
      <c r="Z30" s="29"/>
      <c r="AA30" s="29"/>
      <c r="AB30" s="29"/>
      <c r="AC30" s="30"/>
      <c r="AD30" s="29">
        <v>229</v>
      </c>
      <c r="AE30" s="29">
        <v>329</v>
      </c>
      <c r="AF30" s="29">
        <v>61</v>
      </c>
      <c r="AG30" s="29"/>
      <c r="AH30" s="29"/>
      <c r="AI30" s="30">
        <f t="shared" si="2"/>
        <v>61</v>
      </c>
      <c r="AJ30" s="29">
        <v>80410</v>
      </c>
      <c r="AK30" s="29"/>
      <c r="AL30" s="30">
        <f t="shared" si="3"/>
        <v>1318.1967213114754</v>
      </c>
      <c r="AM30" s="29">
        <v>196</v>
      </c>
      <c r="AN30" s="29">
        <v>39958</v>
      </c>
      <c r="AO30" s="29"/>
      <c r="AP30" s="14">
        <f t="shared" si="4"/>
        <v>203.8673469387755</v>
      </c>
      <c r="AQ30" s="29">
        <v>20</v>
      </c>
      <c r="AR30" s="29">
        <v>12825</v>
      </c>
      <c r="AS30" s="29"/>
      <c r="AT30" s="14">
        <f t="shared" si="5"/>
        <v>641.25</v>
      </c>
      <c r="AU30" s="29">
        <v>13</v>
      </c>
      <c r="AV30" s="29">
        <v>21280</v>
      </c>
      <c r="AW30" s="29"/>
      <c r="AX30" s="14">
        <f t="shared" si="6"/>
        <v>1636.923076923077</v>
      </c>
      <c r="AY30" s="29"/>
      <c r="AZ30" s="29"/>
      <c r="BA30" s="29"/>
      <c r="BB30" s="14"/>
      <c r="BC30" s="29"/>
      <c r="BD30" s="29"/>
      <c r="BE30" s="29"/>
      <c r="BF30" s="14"/>
      <c r="BG30" s="29"/>
      <c r="BH30" s="29"/>
      <c r="BI30" s="29"/>
      <c r="BJ30" s="14"/>
      <c r="BK30" s="29"/>
      <c r="BL30" s="29"/>
      <c r="BM30" s="29"/>
      <c r="BN30" s="14"/>
      <c r="BO30" s="29"/>
      <c r="BP30" s="29"/>
      <c r="BQ30" s="29"/>
      <c r="BR30" s="14"/>
      <c r="BS30" s="29"/>
      <c r="BT30" s="29"/>
      <c r="BU30" s="29"/>
      <c r="BV30" s="14"/>
      <c r="BX30" s="5">
        <f t="shared" si="9"/>
        <v>0</v>
      </c>
      <c r="BY30" s="5">
        <f t="shared" si="10"/>
        <v>6347</v>
      </c>
    </row>
    <row r="31" spans="1:77" s="20" customFormat="1" ht="15" customHeight="1">
      <c r="A31" s="28">
        <v>3</v>
      </c>
      <c r="B31" s="28">
        <v>8</v>
      </c>
      <c r="C31" s="20" t="s">
        <v>188</v>
      </c>
      <c r="E31" s="29"/>
      <c r="F31" s="29"/>
      <c r="G31" s="29"/>
      <c r="H31" s="30"/>
      <c r="I31" s="29"/>
      <c r="J31" s="29"/>
      <c r="K31" s="29"/>
      <c r="L31" s="29">
        <v>3185414</v>
      </c>
      <c r="M31" s="29">
        <v>14</v>
      </c>
      <c r="N31" s="29"/>
      <c r="O31" s="14">
        <f t="shared" si="0"/>
        <v>3185414.0875</v>
      </c>
      <c r="P31" s="29">
        <v>397316</v>
      </c>
      <c r="Q31" s="29">
        <v>6</v>
      </c>
      <c r="R31" s="30">
        <f t="shared" si="1"/>
        <v>0.12472979935610962</v>
      </c>
      <c r="S31" s="29">
        <v>433</v>
      </c>
      <c r="T31" s="29"/>
      <c r="U31" s="31"/>
      <c r="V31" s="29">
        <v>3</v>
      </c>
      <c r="W31" s="31">
        <v>8</v>
      </c>
      <c r="X31" s="29"/>
      <c r="Y31" s="29"/>
      <c r="Z31" s="29"/>
      <c r="AA31" s="29"/>
      <c r="AB31" s="29"/>
      <c r="AC31" s="30"/>
      <c r="AD31" s="29">
        <v>205</v>
      </c>
      <c r="AE31" s="29">
        <v>425</v>
      </c>
      <c r="AF31" s="29">
        <v>177</v>
      </c>
      <c r="AG31" s="29">
        <v>60</v>
      </c>
      <c r="AH31" s="29"/>
      <c r="AI31" s="30">
        <f t="shared" si="2"/>
        <v>177.375</v>
      </c>
      <c r="AJ31" s="29">
        <v>49883</v>
      </c>
      <c r="AK31" s="29">
        <v>20</v>
      </c>
      <c r="AL31" s="30">
        <f t="shared" si="3"/>
        <v>281.2290345313601</v>
      </c>
      <c r="AM31" s="29">
        <v>192</v>
      </c>
      <c r="AN31" s="29">
        <v>34583</v>
      </c>
      <c r="AO31" s="29">
        <v>20</v>
      </c>
      <c r="AP31" s="14">
        <f t="shared" si="4"/>
        <v>180.1208333333333</v>
      </c>
      <c r="AQ31" s="29">
        <v>8</v>
      </c>
      <c r="AR31" s="29">
        <v>6900</v>
      </c>
      <c r="AS31" s="29"/>
      <c r="AT31" s="14">
        <f t="shared" si="5"/>
        <v>862.5</v>
      </c>
      <c r="AU31" s="29">
        <v>5</v>
      </c>
      <c r="AV31" s="29">
        <v>8400</v>
      </c>
      <c r="AW31" s="29"/>
      <c r="AX31" s="14">
        <f t="shared" si="6"/>
        <v>1680</v>
      </c>
      <c r="AY31" s="29"/>
      <c r="AZ31" s="29"/>
      <c r="BA31" s="29"/>
      <c r="BB31" s="14"/>
      <c r="BC31" s="29"/>
      <c r="BD31" s="29"/>
      <c r="BE31" s="29"/>
      <c r="BF31" s="14"/>
      <c r="BG31" s="29"/>
      <c r="BH31" s="29"/>
      <c r="BI31" s="29"/>
      <c r="BJ31" s="14"/>
      <c r="BK31" s="29"/>
      <c r="BL31" s="29"/>
      <c r="BM31" s="29"/>
      <c r="BN31" s="14"/>
      <c r="BO31" s="29"/>
      <c r="BP31" s="29"/>
      <c r="BQ31" s="29"/>
      <c r="BR31" s="14"/>
      <c r="BS31" s="29"/>
      <c r="BT31" s="29"/>
      <c r="BU31" s="29"/>
      <c r="BV31" s="14"/>
      <c r="BX31" s="5">
        <f t="shared" si="9"/>
        <v>0</v>
      </c>
      <c r="BY31" s="5">
        <f t="shared" si="10"/>
        <v>-3.637978807091713E-12</v>
      </c>
    </row>
    <row r="32" spans="1:77" s="20" customFormat="1" ht="15" customHeight="1">
      <c r="A32" s="28">
        <v>4</v>
      </c>
      <c r="B32" s="28">
        <v>1</v>
      </c>
      <c r="C32" s="20" t="s">
        <v>189</v>
      </c>
      <c r="E32" s="29"/>
      <c r="F32" s="29"/>
      <c r="G32" s="29"/>
      <c r="H32" s="30"/>
      <c r="I32" s="29"/>
      <c r="J32" s="29"/>
      <c r="K32" s="29"/>
      <c r="L32" s="29">
        <v>380429</v>
      </c>
      <c r="M32" s="29">
        <v>80</v>
      </c>
      <c r="N32" s="29"/>
      <c r="O32" s="14">
        <f t="shared" si="0"/>
        <v>380429.5</v>
      </c>
      <c r="P32" s="29">
        <v>977611</v>
      </c>
      <c r="Q32" s="29">
        <v>93</v>
      </c>
      <c r="R32" s="30">
        <f t="shared" si="1"/>
        <v>2.5697584703604743</v>
      </c>
      <c r="S32" s="29">
        <v>1802</v>
      </c>
      <c r="T32" s="29"/>
      <c r="U32" s="31"/>
      <c r="V32" s="29">
        <v>4</v>
      </c>
      <c r="W32" s="31">
        <v>1</v>
      </c>
      <c r="X32" s="29"/>
      <c r="Y32" s="29"/>
      <c r="Z32" s="29"/>
      <c r="AA32" s="29"/>
      <c r="AB32" s="29"/>
      <c r="AC32" s="30"/>
      <c r="AD32" s="29">
        <v>298</v>
      </c>
      <c r="AE32" s="29">
        <v>524</v>
      </c>
      <c r="AF32" s="29">
        <v>482</v>
      </c>
      <c r="AG32" s="29">
        <v>40</v>
      </c>
      <c r="AH32" s="29"/>
      <c r="AI32" s="30">
        <f t="shared" si="2"/>
        <v>482.25</v>
      </c>
      <c r="AJ32" s="29">
        <v>77222</v>
      </c>
      <c r="AK32" s="29">
        <v>59</v>
      </c>
      <c r="AL32" s="30">
        <f t="shared" si="3"/>
        <v>160.12856402280974</v>
      </c>
      <c r="AM32" s="29">
        <v>272</v>
      </c>
      <c r="AN32" s="29">
        <v>54302</v>
      </c>
      <c r="AO32" s="29">
        <v>59</v>
      </c>
      <c r="AP32" s="14">
        <f t="shared" si="4"/>
        <v>199.641875</v>
      </c>
      <c r="AQ32" s="29">
        <v>22</v>
      </c>
      <c r="AR32" s="29">
        <v>15770</v>
      </c>
      <c r="AS32" s="29"/>
      <c r="AT32" s="14">
        <f t="shared" si="5"/>
        <v>716.8181818181819</v>
      </c>
      <c r="AU32" s="29">
        <v>4</v>
      </c>
      <c r="AV32" s="29">
        <v>7150</v>
      </c>
      <c r="AW32" s="29"/>
      <c r="AX32" s="14">
        <f t="shared" si="6"/>
        <v>1787.5</v>
      </c>
      <c r="AY32" s="29"/>
      <c r="AZ32" s="29"/>
      <c r="BA32" s="29"/>
      <c r="BB32" s="14"/>
      <c r="BC32" s="29"/>
      <c r="BD32" s="29"/>
      <c r="BE32" s="29"/>
      <c r="BF32" s="14"/>
      <c r="BG32" s="29"/>
      <c r="BH32" s="29"/>
      <c r="BI32" s="29"/>
      <c r="BJ32" s="14"/>
      <c r="BK32" s="29"/>
      <c r="BL32" s="29"/>
      <c r="BM32" s="29"/>
      <c r="BN32" s="14"/>
      <c r="BO32" s="29"/>
      <c r="BP32" s="29"/>
      <c r="BQ32" s="29"/>
      <c r="BR32" s="14"/>
      <c r="BS32" s="29"/>
      <c r="BT32" s="29"/>
      <c r="BU32" s="29"/>
      <c r="BV32" s="14"/>
      <c r="BX32" s="5">
        <f t="shared" si="9"/>
        <v>0</v>
      </c>
      <c r="BY32" s="5">
        <f t="shared" si="10"/>
        <v>-3.637978807091713E-12</v>
      </c>
    </row>
    <row r="33" spans="1:77" s="20" customFormat="1" ht="15" customHeight="1">
      <c r="A33" s="28">
        <v>4</v>
      </c>
      <c r="B33" s="28">
        <v>2</v>
      </c>
      <c r="C33" s="20" t="s">
        <v>190</v>
      </c>
      <c r="E33" s="29"/>
      <c r="F33" s="29"/>
      <c r="G33" s="29"/>
      <c r="H33" s="30"/>
      <c r="I33" s="29"/>
      <c r="J33" s="29"/>
      <c r="K33" s="29"/>
      <c r="L33" s="29">
        <v>316373</v>
      </c>
      <c r="M33" s="29">
        <v>68</v>
      </c>
      <c r="N33" s="29">
        <v>238</v>
      </c>
      <c r="O33" s="14">
        <f t="shared" si="0"/>
        <v>316373.43046875</v>
      </c>
      <c r="P33" s="29">
        <v>665612</v>
      </c>
      <c r="Q33" s="29">
        <v>45</v>
      </c>
      <c r="R33" s="30">
        <f t="shared" si="1"/>
        <v>2.1038822666423194</v>
      </c>
      <c r="S33" s="29">
        <v>1587</v>
      </c>
      <c r="T33" s="29"/>
      <c r="U33" s="31"/>
      <c r="V33" s="29">
        <v>4</v>
      </c>
      <c r="W33" s="31">
        <v>2</v>
      </c>
      <c r="X33" s="29"/>
      <c r="Y33" s="29"/>
      <c r="Z33" s="29"/>
      <c r="AA33" s="29"/>
      <c r="AB33" s="29"/>
      <c r="AC33" s="30"/>
      <c r="AD33" s="29">
        <v>242</v>
      </c>
      <c r="AE33" s="29">
        <v>484</v>
      </c>
      <c r="AF33" s="29">
        <v>329</v>
      </c>
      <c r="AG33" s="29">
        <v>6</v>
      </c>
      <c r="AH33" s="29">
        <v>4</v>
      </c>
      <c r="AI33" s="30">
        <f t="shared" si="2"/>
        <v>329.0375919117647</v>
      </c>
      <c r="AJ33" s="29">
        <v>81571</v>
      </c>
      <c r="AK33" s="29"/>
      <c r="AL33" s="30">
        <f t="shared" si="3"/>
        <v>247.90784398238065</v>
      </c>
      <c r="AM33" s="29">
        <v>203</v>
      </c>
      <c r="AN33" s="29">
        <v>46305</v>
      </c>
      <c r="AO33" s="29"/>
      <c r="AP33" s="14">
        <f t="shared" si="4"/>
        <v>228.10344827586206</v>
      </c>
      <c r="AQ33" s="29">
        <v>32</v>
      </c>
      <c r="AR33" s="29">
        <v>24166</v>
      </c>
      <c r="AS33" s="29"/>
      <c r="AT33" s="14">
        <f t="shared" si="5"/>
        <v>755.1875</v>
      </c>
      <c r="AU33" s="29">
        <v>7</v>
      </c>
      <c r="AV33" s="29">
        <v>11100</v>
      </c>
      <c r="AW33" s="29"/>
      <c r="AX33" s="14">
        <f t="shared" si="6"/>
        <v>1585.7142857142858</v>
      </c>
      <c r="AY33" s="29"/>
      <c r="AZ33" s="29"/>
      <c r="BA33" s="29"/>
      <c r="BB33" s="14"/>
      <c r="BC33" s="29"/>
      <c r="BD33" s="29"/>
      <c r="BE33" s="29"/>
      <c r="BF33" s="14"/>
      <c r="BG33" s="29"/>
      <c r="BH33" s="29"/>
      <c r="BI33" s="29"/>
      <c r="BJ33" s="14"/>
      <c r="BK33" s="29"/>
      <c r="BL33" s="29"/>
      <c r="BM33" s="29"/>
      <c r="BN33" s="14"/>
      <c r="BO33" s="29"/>
      <c r="BP33" s="29"/>
      <c r="BQ33" s="29"/>
      <c r="BR33" s="14"/>
      <c r="BS33" s="29"/>
      <c r="BT33" s="29"/>
      <c r="BU33" s="29"/>
      <c r="BV33" s="14"/>
      <c r="BX33" s="5">
        <f t="shared" si="9"/>
        <v>0</v>
      </c>
      <c r="BY33" s="5">
        <f t="shared" si="10"/>
        <v>0</v>
      </c>
    </row>
    <row r="34" spans="1:77" s="20" customFormat="1" ht="15" customHeight="1">
      <c r="A34" s="28">
        <v>4</v>
      </c>
      <c r="B34" s="28">
        <v>3</v>
      </c>
      <c r="C34" s="20" t="s">
        <v>191</v>
      </c>
      <c r="E34" s="29"/>
      <c r="F34" s="29"/>
      <c r="G34" s="29"/>
      <c r="H34" s="30"/>
      <c r="I34" s="29"/>
      <c r="J34" s="29"/>
      <c r="K34" s="29"/>
      <c r="L34" s="29">
        <v>384644</v>
      </c>
      <c r="M34" s="29">
        <v>60</v>
      </c>
      <c r="N34" s="29"/>
      <c r="O34" s="14">
        <f t="shared" si="0"/>
        <v>384644.375</v>
      </c>
      <c r="P34" s="29">
        <v>367430</v>
      </c>
      <c r="Q34" s="29">
        <v>60</v>
      </c>
      <c r="R34" s="30">
        <f t="shared" si="1"/>
        <v>0.9552475582152995</v>
      </c>
      <c r="S34" s="29">
        <v>753</v>
      </c>
      <c r="T34" s="29"/>
      <c r="U34" s="31"/>
      <c r="V34" s="29">
        <v>4</v>
      </c>
      <c r="W34" s="31">
        <v>3</v>
      </c>
      <c r="X34" s="29"/>
      <c r="Y34" s="29"/>
      <c r="Z34" s="29"/>
      <c r="AA34" s="29"/>
      <c r="AB34" s="29"/>
      <c r="AC34" s="30"/>
      <c r="AD34" s="29">
        <v>122</v>
      </c>
      <c r="AE34" s="29">
        <v>146</v>
      </c>
      <c r="AF34" s="29">
        <v>244</v>
      </c>
      <c r="AG34" s="29"/>
      <c r="AH34" s="29"/>
      <c r="AI34" s="30">
        <f t="shared" si="2"/>
        <v>244</v>
      </c>
      <c r="AJ34" s="29">
        <v>24452</v>
      </c>
      <c r="AK34" s="29">
        <v>50</v>
      </c>
      <c r="AL34" s="30">
        <f t="shared" si="3"/>
        <v>100.21311475409836</v>
      </c>
      <c r="AM34" s="29">
        <v>117</v>
      </c>
      <c r="AN34" s="29">
        <v>17752</v>
      </c>
      <c r="AO34" s="29">
        <v>50</v>
      </c>
      <c r="AP34" s="14">
        <f t="shared" si="4"/>
        <v>151.73076923076923</v>
      </c>
      <c r="AQ34" s="29">
        <v>2</v>
      </c>
      <c r="AR34" s="29">
        <v>1600</v>
      </c>
      <c r="AS34" s="29"/>
      <c r="AT34" s="14">
        <f t="shared" si="5"/>
        <v>800</v>
      </c>
      <c r="AU34" s="29">
        <v>3</v>
      </c>
      <c r="AV34" s="29">
        <v>5100</v>
      </c>
      <c r="AW34" s="29"/>
      <c r="AX34" s="14">
        <f t="shared" si="6"/>
        <v>1700</v>
      </c>
      <c r="AY34" s="29"/>
      <c r="AZ34" s="29"/>
      <c r="BA34" s="29"/>
      <c r="BB34" s="14"/>
      <c r="BC34" s="29"/>
      <c r="BD34" s="29"/>
      <c r="BE34" s="29"/>
      <c r="BF34" s="14"/>
      <c r="BG34" s="29"/>
      <c r="BH34" s="29"/>
      <c r="BI34" s="29"/>
      <c r="BJ34" s="14"/>
      <c r="BK34" s="29"/>
      <c r="BL34" s="29"/>
      <c r="BM34" s="29"/>
      <c r="BN34" s="14"/>
      <c r="BO34" s="29"/>
      <c r="BP34" s="29"/>
      <c r="BQ34" s="29"/>
      <c r="BR34" s="14"/>
      <c r="BS34" s="29"/>
      <c r="BT34" s="29"/>
      <c r="BU34" s="29"/>
      <c r="BV34" s="14"/>
      <c r="BX34" s="5">
        <f t="shared" si="9"/>
        <v>0</v>
      </c>
      <c r="BY34" s="5">
        <f t="shared" si="10"/>
        <v>0</v>
      </c>
    </row>
    <row r="35" spans="1:77" s="20" customFormat="1" ht="15" customHeight="1">
      <c r="A35" s="28">
        <v>4</v>
      </c>
      <c r="B35" s="28">
        <v>4</v>
      </c>
      <c r="C35" s="20" t="s">
        <v>192</v>
      </c>
      <c r="E35" s="29"/>
      <c r="F35" s="29"/>
      <c r="G35" s="29"/>
      <c r="H35" s="30"/>
      <c r="I35" s="29"/>
      <c r="J35" s="29"/>
      <c r="K35" s="29"/>
      <c r="L35" s="29">
        <v>154337</v>
      </c>
      <c r="M35" s="29">
        <v>50</v>
      </c>
      <c r="N35" s="29"/>
      <c r="O35" s="14">
        <f t="shared" si="0"/>
        <v>154337.3125</v>
      </c>
      <c r="P35" s="29">
        <v>218359</v>
      </c>
      <c r="Q35" s="29"/>
      <c r="R35" s="30">
        <f t="shared" si="1"/>
        <v>1.4148166536202968</v>
      </c>
      <c r="S35" s="29">
        <v>663</v>
      </c>
      <c r="T35" s="29"/>
      <c r="U35" s="31"/>
      <c r="V35" s="29">
        <v>4</v>
      </c>
      <c r="W35" s="31">
        <v>4</v>
      </c>
      <c r="X35" s="29"/>
      <c r="Y35" s="29"/>
      <c r="Z35" s="29"/>
      <c r="AA35" s="29"/>
      <c r="AB35" s="29"/>
      <c r="AC35" s="30"/>
      <c r="AD35" s="29">
        <v>73</v>
      </c>
      <c r="AE35" s="29">
        <v>232</v>
      </c>
      <c r="AF35" s="29">
        <v>141</v>
      </c>
      <c r="AG35" s="29">
        <v>80</v>
      </c>
      <c r="AH35" s="29"/>
      <c r="AI35" s="30">
        <f t="shared" si="2"/>
        <v>141.5</v>
      </c>
      <c r="AJ35" s="29">
        <v>16716</v>
      </c>
      <c r="AK35" s="29"/>
      <c r="AL35" s="30">
        <f t="shared" si="3"/>
        <v>118.13427561837456</v>
      </c>
      <c r="AM35" s="29">
        <v>70</v>
      </c>
      <c r="AN35" s="29">
        <v>14533</v>
      </c>
      <c r="AO35" s="29"/>
      <c r="AP35" s="14">
        <f t="shared" si="4"/>
        <v>207.61428571428573</v>
      </c>
      <c r="AQ35" s="29">
        <v>3</v>
      </c>
      <c r="AR35" s="29">
        <v>2183</v>
      </c>
      <c r="AS35" s="29"/>
      <c r="AT35" s="14">
        <f t="shared" si="5"/>
        <v>727.6666666666666</v>
      </c>
      <c r="AU35" s="29"/>
      <c r="AV35" s="29"/>
      <c r="AW35" s="29"/>
      <c r="AX35" s="14"/>
      <c r="AY35" s="29"/>
      <c r="AZ35" s="29"/>
      <c r="BA35" s="29"/>
      <c r="BB35" s="14"/>
      <c r="BC35" s="29"/>
      <c r="BD35" s="29"/>
      <c r="BE35" s="29"/>
      <c r="BF35" s="14"/>
      <c r="BG35" s="29"/>
      <c r="BH35" s="29"/>
      <c r="BI35" s="29"/>
      <c r="BJ35" s="14"/>
      <c r="BK35" s="29"/>
      <c r="BL35" s="29"/>
      <c r="BM35" s="29"/>
      <c r="BN35" s="14"/>
      <c r="BO35" s="29"/>
      <c r="BP35" s="29"/>
      <c r="BQ35" s="29"/>
      <c r="BR35" s="14"/>
      <c r="BS35" s="29"/>
      <c r="BT35" s="29"/>
      <c r="BU35" s="29"/>
      <c r="BV35" s="14"/>
      <c r="BX35" s="5">
        <f t="shared" si="9"/>
        <v>0</v>
      </c>
      <c r="BY35" s="5">
        <f t="shared" si="10"/>
        <v>0</v>
      </c>
    </row>
    <row r="36" spans="1:77" s="20" customFormat="1" ht="15" customHeight="1">
      <c r="A36" s="28">
        <v>4</v>
      </c>
      <c r="B36" s="28">
        <v>5</v>
      </c>
      <c r="C36" s="20" t="s">
        <v>193</v>
      </c>
      <c r="E36" s="29"/>
      <c r="F36" s="29"/>
      <c r="G36" s="29"/>
      <c r="H36" s="30"/>
      <c r="I36" s="29"/>
      <c r="J36" s="29"/>
      <c r="K36" s="29"/>
      <c r="L36" s="29">
        <v>438177</v>
      </c>
      <c r="M36" s="29">
        <v>48</v>
      </c>
      <c r="N36" s="29"/>
      <c r="O36" s="14">
        <f t="shared" si="0"/>
        <v>438177.3</v>
      </c>
      <c r="P36" s="29">
        <v>1149116</v>
      </c>
      <c r="Q36" s="29">
        <v>1</v>
      </c>
      <c r="R36" s="30">
        <f t="shared" si="1"/>
        <v>2.622490964274051</v>
      </c>
      <c r="S36" s="29">
        <v>3454</v>
      </c>
      <c r="T36" s="29"/>
      <c r="U36" s="31"/>
      <c r="V36" s="29">
        <v>4</v>
      </c>
      <c r="W36" s="31">
        <v>5</v>
      </c>
      <c r="X36" s="29"/>
      <c r="Y36" s="29"/>
      <c r="Z36" s="29"/>
      <c r="AA36" s="29"/>
      <c r="AB36" s="29"/>
      <c r="AC36" s="30"/>
      <c r="AD36" s="29">
        <v>263</v>
      </c>
      <c r="AE36" s="29">
        <v>687</v>
      </c>
      <c r="AF36" s="29">
        <v>442</v>
      </c>
      <c r="AG36" s="29">
        <v>18</v>
      </c>
      <c r="AH36" s="29">
        <v>55</v>
      </c>
      <c r="AI36" s="30">
        <f t="shared" si="2"/>
        <v>442.1137637867647</v>
      </c>
      <c r="AJ36" s="29">
        <v>53019</v>
      </c>
      <c r="AK36" s="29">
        <v>66</v>
      </c>
      <c r="AL36" s="30">
        <f t="shared" si="3"/>
        <v>119.92162276488529</v>
      </c>
      <c r="AM36" s="29">
        <v>252</v>
      </c>
      <c r="AN36" s="29">
        <v>42730</v>
      </c>
      <c r="AO36" s="29"/>
      <c r="AP36" s="14">
        <f t="shared" si="4"/>
        <v>169.56349206349208</v>
      </c>
      <c r="AQ36" s="29">
        <v>8</v>
      </c>
      <c r="AR36" s="29">
        <v>6389</v>
      </c>
      <c r="AS36" s="29"/>
      <c r="AT36" s="14">
        <f t="shared" si="5"/>
        <v>798.625</v>
      </c>
      <c r="AU36" s="29">
        <v>3</v>
      </c>
      <c r="AV36" s="29">
        <v>3900</v>
      </c>
      <c r="AW36" s="29"/>
      <c r="AX36" s="14">
        <f t="shared" si="6"/>
        <v>1300</v>
      </c>
      <c r="AY36" s="29"/>
      <c r="AZ36" s="29"/>
      <c r="BA36" s="29"/>
      <c r="BB36" s="14"/>
      <c r="BC36" s="29"/>
      <c r="BD36" s="29"/>
      <c r="BE36" s="29"/>
      <c r="BF36" s="14"/>
      <c r="BG36" s="29"/>
      <c r="BH36" s="29"/>
      <c r="BI36" s="29"/>
      <c r="BJ36" s="14"/>
      <c r="BK36" s="29"/>
      <c r="BL36" s="29"/>
      <c r="BM36" s="29"/>
      <c r="BN36" s="14"/>
      <c r="BO36" s="29"/>
      <c r="BP36" s="29"/>
      <c r="BQ36" s="29"/>
      <c r="BR36" s="14"/>
      <c r="BS36" s="29"/>
      <c r="BT36" s="29"/>
      <c r="BU36" s="29"/>
      <c r="BV36" s="14"/>
      <c r="BX36" s="5">
        <f t="shared" si="9"/>
        <v>0</v>
      </c>
      <c r="BY36" s="5">
        <f t="shared" si="10"/>
        <v>0.6600000000034925</v>
      </c>
    </row>
    <row r="37" spans="1:77" s="20" customFormat="1" ht="15" customHeight="1">
      <c r="A37" s="28">
        <v>4</v>
      </c>
      <c r="B37" s="28">
        <v>6</v>
      </c>
      <c r="C37" s="20" t="s">
        <v>194</v>
      </c>
      <c r="E37" s="29"/>
      <c r="F37" s="29"/>
      <c r="G37" s="29"/>
      <c r="H37" s="30"/>
      <c r="I37" s="29"/>
      <c r="J37" s="29"/>
      <c r="K37" s="29"/>
      <c r="L37" s="29">
        <v>499468</v>
      </c>
      <c r="M37" s="29">
        <v>148</v>
      </c>
      <c r="N37" s="29">
        <v>11</v>
      </c>
      <c r="O37" s="14">
        <f t="shared" si="0"/>
        <v>499468.9252527573</v>
      </c>
      <c r="P37" s="29">
        <v>750671</v>
      </c>
      <c r="Q37" s="29">
        <v>60</v>
      </c>
      <c r="R37" s="30">
        <f t="shared" si="1"/>
        <v>1.5029395464795352</v>
      </c>
      <c r="S37" s="29">
        <v>2013</v>
      </c>
      <c r="T37" s="29"/>
      <c r="U37" s="31"/>
      <c r="V37" s="29">
        <v>4</v>
      </c>
      <c r="W37" s="31">
        <v>6</v>
      </c>
      <c r="X37" s="29"/>
      <c r="Y37" s="29"/>
      <c r="Z37" s="29"/>
      <c r="AA37" s="29"/>
      <c r="AB37" s="29"/>
      <c r="AC37" s="30"/>
      <c r="AD37" s="29">
        <v>263</v>
      </c>
      <c r="AE37" s="29">
        <v>498</v>
      </c>
      <c r="AF37" s="29">
        <v>487</v>
      </c>
      <c r="AG37" s="29"/>
      <c r="AH37" s="29"/>
      <c r="AI37" s="30">
        <f t="shared" si="2"/>
        <v>487</v>
      </c>
      <c r="AJ37" s="29">
        <v>63690</v>
      </c>
      <c r="AK37" s="29">
        <v>85</v>
      </c>
      <c r="AL37" s="30">
        <f t="shared" si="3"/>
        <v>130.78028747433265</v>
      </c>
      <c r="AM37" s="29">
        <v>242</v>
      </c>
      <c r="AN37" s="29">
        <v>44262</v>
      </c>
      <c r="AO37" s="29">
        <v>51</v>
      </c>
      <c r="AP37" s="14">
        <f t="shared" si="4"/>
        <v>182.90293388429754</v>
      </c>
      <c r="AQ37" s="29">
        <v>17</v>
      </c>
      <c r="AR37" s="29">
        <v>12628</v>
      </c>
      <c r="AS37" s="29">
        <v>34</v>
      </c>
      <c r="AT37" s="14">
        <f t="shared" si="5"/>
        <v>742.8435294117647</v>
      </c>
      <c r="AU37" s="29">
        <v>4</v>
      </c>
      <c r="AV37" s="29">
        <v>6800</v>
      </c>
      <c r="AW37" s="29"/>
      <c r="AX37" s="14">
        <f t="shared" si="6"/>
        <v>1700</v>
      </c>
      <c r="AY37" s="29"/>
      <c r="AZ37" s="29"/>
      <c r="BA37" s="29"/>
      <c r="BB37" s="14"/>
      <c r="BC37" s="29"/>
      <c r="BD37" s="29"/>
      <c r="BE37" s="29"/>
      <c r="BF37" s="14"/>
      <c r="BG37" s="29"/>
      <c r="BH37" s="29"/>
      <c r="BI37" s="29"/>
      <c r="BJ37" s="14"/>
      <c r="BK37" s="29"/>
      <c r="BL37" s="29"/>
      <c r="BM37" s="29"/>
      <c r="BN37" s="14"/>
      <c r="BO37" s="29"/>
      <c r="BP37" s="29"/>
      <c r="BQ37" s="29"/>
      <c r="BR37" s="14"/>
      <c r="BS37" s="29"/>
      <c r="BT37" s="29"/>
      <c r="BU37" s="29"/>
      <c r="BV37" s="14"/>
      <c r="BX37" s="5">
        <f t="shared" si="9"/>
        <v>0</v>
      </c>
      <c r="BY37" s="5">
        <f t="shared" si="10"/>
        <v>0</v>
      </c>
    </row>
    <row r="38" spans="1:77" s="20" customFormat="1" ht="15" customHeight="1">
      <c r="A38" s="28">
        <v>4</v>
      </c>
      <c r="B38" s="28">
        <v>7</v>
      </c>
      <c r="C38" s="20" t="s">
        <v>195</v>
      </c>
      <c r="E38" s="29"/>
      <c r="F38" s="29"/>
      <c r="G38" s="29"/>
      <c r="H38" s="30"/>
      <c r="I38" s="29"/>
      <c r="J38" s="29"/>
      <c r="K38" s="29"/>
      <c r="L38" s="29">
        <v>453958</v>
      </c>
      <c r="M38" s="29">
        <v>120</v>
      </c>
      <c r="N38" s="29"/>
      <c r="O38" s="14">
        <f t="shared" si="0"/>
        <v>453958.75</v>
      </c>
      <c r="P38" s="29">
        <v>135715</v>
      </c>
      <c r="Q38" s="29">
        <v>75</v>
      </c>
      <c r="R38" s="30">
        <f t="shared" si="1"/>
        <v>0.29896053330836775</v>
      </c>
      <c r="S38" s="29">
        <v>323</v>
      </c>
      <c r="T38" s="29"/>
      <c r="U38" s="31"/>
      <c r="V38" s="29">
        <v>4</v>
      </c>
      <c r="W38" s="31">
        <v>7</v>
      </c>
      <c r="X38" s="29"/>
      <c r="Y38" s="29"/>
      <c r="Z38" s="29"/>
      <c r="AA38" s="29"/>
      <c r="AB38" s="29"/>
      <c r="AC38" s="30"/>
      <c r="AD38" s="29">
        <v>40</v>
      </c>
      <c r="AE38" s="29">
        <v>117</v>
      </c>
      <c r="AF38" s="29">
        <v>41</v>
      </c>
      <c r="AG38" s="29">
        <v>120</v>
      </c>
      <c r="AH38" s="29"/>
      <c r="AI38" s="30">
        <f t="shared" si="2"/>
        <v>41.75</v>
      </c>
      <c r="AJ38" s="29">
        <v>10015</v>
      </c>
      <c r="AK38" s="29">
        <v>76</v>
      </c>
      <c r="AL38" s="30">
        <f t="shared" si="3"/>
        <v>239.88023952095807</v>
      </c>
      <c r="AM38" s="29">
        <v>36</v>
      </c>
      <c r="AN38" s="29">
        <v>6209</v>
      </c>
      <c r="AO38" s="29">
        <v>76</v>
      </c>
      <c r="AP38" s="14">
        <f t="shared" si="4"/>
        <v>172.49333333333334</v>
      </c>
      <c r="AQ38" s="29">
        <v>3</v>
      </c>
      <c r="AR38" s="29">
        <v>2356</v>
      </c>
      <c r="AS38" s="29"/>
      <c r="AT38" s="14">
        <f t="shared" si="5"/>
        <v>785.3333333333334</v>
      </c>
      <c r="AU38" s="29">
        <v>1</v>
      </c>
      <c r="AV38" s="29">
        <v>1450</v>
      </c>
      <c r="AW38" s="29"/>
      <c r="AX38" s="14">
        <f t="shared" si="6"/>
        <v>1450</v>
      </c>
      <c r="AY38" s="29"/>
      <c r="AZ38" s="29"/>
      <c r="BA38" s="29"/>
      <c r="BB38" s="14"/>
      <c r="BC38" s="29"/>
      <c r="BD38" s="29"/>
      <c r="BE38" s="29"/>
      <c r="BF38" s="14"/>
      <c r="BG38" s="29"/>
      <c r="BH38" s="29"/>
      <c r="BI38" s="29"/>
      <c r="BJ38" s="14"/>
      <c r="BK38" s="29"/>
      <c r="BL38" s="29"/>
      <c r="BM38" s="29"/>
      <c r="BN38" s="14"/>
      <c r="BO38" s="29"/>
      <c r="BP38" s="29"/>
      <c r="BQ38" s="29"/>
      <c r="BR38" s="14"/>
      <c r="BS38" s="29"/>
      <c r="BT38" s="29"/>
      <c r="BU38" s="29"/>
      <c r="BV38" s="14"/>
      <c r="BX38" s="5">
        <f t="shared" si="9"/>
        <v>0</v>
      </c>
      <c r="BY38" s="5">
        <f t="shared" si="10"/>
        <v>0</v>
      </c>
    </row>
    <row r="39" spans="1:77" s="20" customFormat="1" ht="15" customHeight="1">
      <c r="A39" s="28">
        <v>5</v>
      </c>
      <c r="B39" s="28">
        <v>1</v>
      </c>
      <c r="C39" s="20" t="s">
        <v>196</v>
      </c>
      <c r="E39" s="29"/>
      <c r="F39" s="29"/>
      <c r="G39" s="29"/>
      <c r="H39" s="30"/>
      <c r="I39" s="29"/>
      <c r="J39" s="29"/>
      <c r="K39" s="29"/>
      <c r="L39" s="29">
        <v>215251</v>
      </c>
      <c r="M39" s="29">
        <v>120</v>
      </c>
      <c r="N39" s="29"/>
      <c r="O39" s="14">
        <f t="shared" si="0"/>
        <v>215251.75</v>
      </c>
      <c r="P39" s="29">
        <v>748945</v>
      </c>
      <c r="Q39" s="29">
        <v>41</v>
      </c>
      <c r="R39" s="30">
        <f t="shared" si="1"/>
        <v>3.47939289692186</v>
      </c>
      <c r="S39" s="29">
        <v>3155</v>
      </c>
      <c r="T39" s="29"/>
      <c r="U39" s="31"/>
      <c r="V39" s="29">
        <v>5</v>
      </c>
      <c r="W39" s="31">
        <v>1</v>
      </c>
      <c r="X39" s="29"/>
      <c r="Y39" s="29"/>
      <c r="Z39" s="29"/>
      <c r="AA39" s="29"/>
      <c r="AB39" s="29"/>
      <c r="AC39" s="30"/>
      <c r="AD39" s="29">
        <v>271</v>
      </c>
      <c r="AE39" s="29">
        <v>680</v>
      </c>
      <c r="AF39" s="29">
        <v>520</v>
      </c>
      <c r="AG39" s="29"/>
      <c r="AH39" s="29"/>
      <c r="AI39" s="30">
        <f t="shared" si="2"/>
        <v>520</v>
      </c>
      <c r="AJ39" s="29">
        <v>65670</v>
      </c>
      <c r="AK39" s="29"/>
      <c r="AL39" s="30">
        <f t="shared" si="3"/>
        <v>126.28846153846153</v>
      </c>
      <c r="AM39" s="29">
        <v>249</v>
      </c>
      <c r="AN39" s="29">
        <v>43120</v>
      </c>
      <c r="AO39" s="29"/>
      <c r="AP39" s="14">
        <f t="shared" si="4"/>
        <v>173.1726907630522</v>
      </c>
      <c r="AQ39" s="29">
        <v>14</v>
      </c>
      <c r="AR39" s="29">
        <v>10550</v>
      </c>
      <c r="AS39" s="29"/>
      <c r="AT39" s="14">
        <f t="shared" si="5"/>
        <v>753.5714285714286</v>
      </c>
      <c r="AU39" s="29">
        <v>8</v>
      </c>
      <c r="AV39" s="29">
        <v>12000</v>
      </c>
      <c r="AW39" s="29"/>
      <c r="AX39" s="14">
        <f t="shared" si="6"/>
        <v>1500</v>
      </c>
      <c r="AY39" s="29"/>
      <c r="AZ39" s="29"/>
      <c r="BA39" s="29"/>
      <c r="BB39" s="14"/>
      <c r="BC39" s="29"/>
      <c r="BD39" s="29"/>
      <c r="BE39" s="29"/>
      <c r="BF39" s="14"/>
      <c r="BG39" s="29"/>
      <c r="BH39" s="29"/>
      <c r="BI39" s="29"/>
      <c r="BJ39" s="14"/>
      <c r="BK39" s="29"/>
      <c r="BL39" s="29"/>
      <c r="BM39" s="29"/>
      <c r="BN39" s="14"/>
      <c r="BO39" s="29"/>
      <c r="BP39" s="29"/>
      <c r="BQ39" s="29"/>
      <c r="BR39" s="14"/>
      <c r="BS39" s="29"/>
      <c r="BT39" s="29"/>
      <c r="BU39" s="29"/>
      <c r="BV39" s="14"/>
      <c r="BX39" s="5">
        <f t="shared" si="9"/>
        <v>0</v>
      </c>
      <c r="BY39" s="5">
        <f t="shared" si="10"/>
        <v>0</v>
      </c>
    </row>
    <row r="40" spans="1:77" s="20" customFormat="1" ht="15" customHeight="1">
      <c r="A40" s="28">
        <v>5</v>
      </c>
      <c r="B40" s="28">
        <v>2</v>
      </c>
      <c r="C40" s="20" t="s">
        <v>197</v>
      </c>
      <c r="E40" s="29"/>
      <c r="F40" s="29"/>
      <c r="G40" s="29"/>
      <c r="H40" s="30"/>
      <c r="I40" s="29"/>
      <c r="J40" s="29"/>
      <c r="K40" s="29"/>
      <c r="L40" s="29">
        <v>180462</v>
      </c>
      <c r="M40" s="29">
        <v>61</v>
      </c>
      <c r="N40" s="29">
        <v>194</v>
      </c>
      <c r="O40" s="14">
        <f t="shared" si="0"/>
        <v>180462.3857077206</v>
      </c>
      <c r="P40" s="29">
        <v>753008</v>
      </c>
      <c r="Q40" s="29">
        <v>64</v>
      </c>
      <c r="R40" s="30">
        <f t="shared" si="1"/>
        <v>4.172662558166461</v>
      </c>
      <c r="S40" s="29">
        <v>2555</v>
      </c>
      <c r="T40" s="29"/>
      <c r="U40" s="31"/>
      <c r="V40" s="29">
        <v>5</v>
      </c>
      <c r="W40" s="31">
        <v>2</v>
      </c>
      <c r="X40" s="29"/>
      <c r="Y40" s="29"/>
      <c r="Z40" s="29"/>
      <c r="AA40" s="29"/>
      <c r="AB40" s="29"/>
      <c r="AC40" s="30"/>
      <c r="AD40" s="29">
        <v>295</v>
      </c>
      <c r="AE40" s="29">
        <v>748</v>
      </c>
      <c r="AF40" s="29">
        <v>325</v>
      </c>
      <c r="AG40" s="29">
        <v>53</v>
      </c>
      <c r="AH40" s="29">
        <v>138</v>
      </c>
      <c r="AI40" s="30">
        <f t="shared" si="2"/>
        <v>325.33442095588236</v>
      </c>
      <c r="AJ40" s="29">
        <v>74658</v>
      </c>
      <c r="AK40" s="29"/>
      <c r="AL40" s="30">
        <f t="shared" si="3"/>
        <v>229.48079019933814</v>
      </c>
      <c r="AM40" s="29">
        <v>268</v>
      </c>
      <c r="AN40" s="29">
        <v>50008</v>
      </c>
      <c r="AO40" s="29">
        <v>50</v>
      </c>
      <c r="AP40" s="14">
        <f t="shared" si="4"/>
        <v>186.59888059701493</v>
      </c>
      <c r="AQ40" s="29">
        <v>21</v>
      </c>
      <c r="AR40" s="29">
        <v>15850</v>
      </c>
      <c r="AS40" s="29"/>
      <c r="AT40" s="14">
        <f t="shared" si="5"/>
        <v>754.7619047619048</v>
      </c>
      <c r="AU40" s="29">
        <v>6</v>
      </c>
      <c r="AV40" s="29">
        <v>8800</v>
      </c>
      <c r="AW40" s="29"/>
      <c r="AX40" s="14">
        <f t="shared" si="6"/>
        <v>1466.6666666666667</v>
      </c>
      <c r="AY40" s="29"/>
      <c r="AZ40" s="29"/>
      <c r="BA40" s="29"/>
      <c r="BB40" s="14"/>
      <c r="BC40" s="29"/>
      <c r="BD40" s="29"/>
      <c r="BE40" s="29"/>
      <c r="BF40" s="14"/>
      <c r="BG40" s="29"/>
      <c r="BH40" s="29"/>
      <c r="BI40" s="29"/>
      <c r="BJ40" s="14"/>
      <c r="BK40" s="29"/>
      <c r="BL40" s="29"/>
      <c r="BM40" s="29"/>
      <c r="BN40" s="14"/>
      <c r="BO40" s="29"/>
      <c r="BP40" s="29"/>
      <c r="BQ40" s="29"/>
      <c r="BR40" s="14"/>
      <c r="BS40" s="29"/>
      <c r="BT40" s="29"/>
      <c r="BU40" s="29"/>
      <c r="BV40" s="14"/>
      <c r="BX40" s="5">
        <f t="shared" si="9"/>
        <v>0</v>
      </c>
      <c r="BY40" s="5">
        <f t="shared" si="10"/>
        <v>-0.5</v>
      </c>
    </row>
    <row r="41" spans="1:77" s="20" customFormat="1" ht="15" customHeight="1">
      <c r="A41" s="28">
        <v>5</v>
      </c>
      <c r="B41" s="28">
        <v>3</v>
      </c>
      <c r="C41" s="20" t="s">
        <v>198</v>
      </c>
      <c r="E41" s="29"/>
      <c r="F41" s="29"/>
      <c r="G41" s="29"/>
      <c r="H41" s="30"/>
      <c r="I41" s="29"/>
      <c r="J41" s="29"/>
      <c r="K41" s="29"/>
      <c r="L41" s="29">
        <v>278783</v>
      </c>
      <c r="M41" s="29"/>
      <c r="N41" s="29"/>
      <c r="O41" s="14">
        <f t="shared" si="0"/>
        <v>278783</v>
      </c>
      <c r="P41" s="29">
        <v>604129</v>
      </c>
      <c r="Q41" s="29">
        <v>13</v>
      </c>
      <c r="R41" s="30">
        <f t="shared" si="1"/>
        <v>2.1670228457258873</v>
      </c>
      <c r="S41" s="29">
        <v>2717</v>
      </c>
      <c r="T41" s="29"/>
      <c r="U41" s="31"/>
      <c r="V41" s="29">
        <v>5</v>
      </c>
      <c r="W41" s="31">
        <v>3</v>
      </c>
      <c r="X41" s="29"/>
      <c r="Y41" s="29"/>
      <c r="Z41" s="29"/>
      <c r="AA41" s="29"/>
      <c r="AB41" s="29"/>
      <c r="AC41" s="30"/>
      <c r="AD41" s="29">
        <v>193</v>
      </c>
      <c r="AE41" s="29">
        <v>438</v>
      </c>
      <c r="AF41" s="29">
        <v>380</v>
      </c>
      <c r="AG41" s="29"/>
      <c r="AH41" s="29"/>
      <c r="AI41" s="30">
        <f t="shared" si="2"/>
        <v>380</v>
      </c>
      <c r="AJ41" s="29">
        <v>41808</v>
      </c>
      <c r="AK41" s="29">
        <v>50</v>
      </c>
      <c r="AL41" s="30">
        <f t="shared" si="3"/>
        <v>110.02105263157895</v>
      </c>
      <c r="AM41" s="29">
        <v>179</v>
      </c>
      <c r="AN41" s="29">
        <v>31387</v>
      </c>
      <c r="AO41" s="29">
        <v>50</v>
      </c>
      <c r="AP41" s="14">
        <f t="shared" si="4"/>
        <v>175.34916201117318</v>
      </c>
      <c r="AQ41" s="29">
        <v>12</v>
      </c>
      <c r="AR41" s="29">
        <v>8176</v>
      </c>
      <c r="AS41" s="29"/>
      <c r="AT41" s="14">
        <f t="shared" si="5"/>
        <v>681.3333333333334</v>
      </c>
      <c r="AU41" s="29">
        <v>2</v>
      </c>
      <c r="AV41" s="29">
        <v>2245</v>
      </c>
      <c r="AW41" s="29"/>
      <c r="AX41" s="14">
        <f t="shared" si="6"/>
        <v>1122.5</v>
      </c>
      <c r="AY41" s="29"/>
      <c r="AZ41" s="29"/>
      <c r="BA41" s="29"/>
      <c r="BB41" s="14"/>
      <c r="BC41" s="29"/>
      <c r="BD41" s="29"/>
      <c r="BE41" s="29"/>
      <c r="BF41" s="14"/>
      <c r="BG41" s="29"/>
      <c r="BH41" s="29"/>
      <c r="BI41" s="29"/>
      <c r="BJ41" s="14"/>
      <c r="BK41" s="29"/>
      <c r="BL41" s="29"/>
      <c r="BM41" s="29"/>
      <c r="BN41" s="14"/>
      <c r="BO41" s="29"/>
      <c r="BP41" s="29"/>
      <c r="BQ41" s="29"/>
      <c r="BR41" s="14"/>
      <c r="BS41" s="29"/>
      <c r="BT41" s="29"/>
      <c r="BU41" s="29"/>
      <c r="BV41" s="14"/>
      <c r="BX41" s="5">
        <f t="shared" si="9"/>
        <v>0</v>
      </c>
      <c r="BY41" s="5">
        <f t="shared" si="10"/>
        <v>0</v>
      </c>
    </row>
    <row r="42" spans="1:77" s="20" customFormat="1" ht="15" customHeight="1">
      <c r="A42" s="28">
        <v>5</v>
      </c>
      <c r="B42" s="28">
        <v>4</v>
      </c>
      <c r="C42" s="20" t="s">
        <v>199</v>
      </c>
      <c r="E42" s="29"/>
      <c r="F42" s="29"/>
      <c r="G42" s="29"/>
      <c r="H42" s="30"/>
      <c r="I42" s="29"/>
      <c r="J42" s="29"/>
      <c r="K42" s="29"/>
      <c r="L42" s="29">
        <v>239125</v>
      </c>
      <c r="M42" s="29">
        <v>120</v>
      </c>
      <c r="N42" s="29"/>
      <c r="O42" s="14">
        <f t="shared" si="0"/>
        <v>239125.75</v>
      </c>
      <c r="P42" s="29">
        <v>529638</v>
      </c>
      <c r="Q42" s="29">
        <v>72</v>
      </c>
      <c r="R42" s="30">
        <f t="shared" si="1"/>
        <v>2.214896220921419</v>
      </c>
      <c r="S42" s="29">
        <v>1724</v>
      </c>
      <c r="T42" s="29"/>
      <c r="U42" s="31"/>
      <c r="V42" s="29">
        <v>5</v>
      </c>
      <c r="W42" s="31">
        <v>4</v>
      </c>
      <c r="X42" s="29"/>
      <c r="Y42" s="29"/>
      <c r="Z42" s="29"/>
      <c r="AA42" s="29"/>
      <c r="AB42" s="29"/>
      <c r="AC42" s="30"/>
      <c r="AD42" s="29">
        <v>337</v>
      </c>
      <c r="AE42" s="29">
        <v>638</v>
      </c>
      <c r="AF42" s="29">
        <v>633</v>
      </c>
      <c r="AG42" s="29"/>
      <c r="AH42" s="29"/>
      <c r="AI42" s="30">
        <f t="shared" si="2"/>
        <v>633</v>
      </c>
      <c r="AJ42" s="29">
        <v>72970</v>
      </c>
      <c r="AK42" s="29">
        <v>50</v>
      </c>
      <c r="AL42" s="30">
        <f t="shared" si="3"/>
        <v>115.27646129541864</v>
      </c>
      <c r="AM42" s="29">
        <v>299</v>
      </c>
      <c r="AN42" s="29">
        <v>57120</v>
      </c>
      <c r="AO42" s="29">
        <v>50</v>
      </c>
      <c r="AP42" s="14">
        <f t="shared" si="4"/>
        <v>191.03846153846155</v>
      </c>
      <c r="AQ42" s="29">
        <v>18</v>
      </c>
      <c r="AR42" s="29">
        <v>13350</v>
      </c>
      <c r="AS42" s="29"/>
      <c r="AT42" s="14">
        <f t="shared" si="5"/>
        <v>741.6666666666666</v>
      </c>
      <c r="AU42" s="29">
        <v>1</v>
      </c>
      <c r="AV42" s="29">
        <v>2500</v>
      </c>
      <c r="AW42" s="29"/>
      <c r="AX42" s="14">
        <f t="shared" si="6"/>
        <v>2500</v>
      </c>
      <c r="AY42" s="29"/>
      <c r="AZ42" s="29"/>
      <c r="BA42" s="29"/>
      <c r="BB42" s="14"/>
      <c r="BC42" s="29"/>
      <c r="BD42" s="29"/>
      <c r="BE42" s="29"/>
      <c r="BF42" s="14"/>
      <c r="BG42" s="29"/>
      <c r="BH42" s="29"/>
      <c r="BI42" s="29"/>
      <c r="BJ42" s="14"/>
      <c r="BK42" s="29"/>
      <c r="BL42" s="29"/>
      <c r="BM42" s="29"/>
      <c r="BN42" s="14"/>
      <c r="BO42" s="29"/>
      <c r="BP42" s="29"/>
      <c r="BQ42" s="29"/>
      <c r="BR42" s="14"/>
      <c r="BS42" s="29"/>
      <c r="BT42" s="29"/>
      <c r="BU42" s="29"/>
      <c r="BV42" s="14"/>
      <c r="BX42" s="5">
        <f t="shared" si="9"/>
        <v>19</v>
      </c>
      <c r="BY42" s="5">
        <f t="shared" si="10"/>
        <v>0</v>
      </c>
    </row>
    <row r="43" spans="1:77" s="20" customFormat="1" ht="15" customHeight="1">
      <c r="A43" s="28">
        <v>5</v>
      </c>
      <c r="B43" s="28">
        <v>5</v>
      </c>
      <c r="C43" s="20" t="s">
        <v>200</v>
      </c>
      <c r="E43" s="29"/>
      <c r="F43" s="29"/>
      <c r="G43" s="29"/>
      <c r="H43" s="30"/>
      <c r="I43" s="29"/>
      <c r="J43" s="29"/>
      <c r="K43" s="29"/>
      <c r="L43" s="29">
        <v>366227</v>
      </c>
      <c r="M43" s="29">
        <v>27</v>
      </c>
      <c r="N43" s="29">
        <v>5</v>
      </c>
      <c r="O43" s="14">
        <f t="shared" si="0"/>
        <v>366227.1688648897</v>
      </c>
      <c r="P43" s="29">
        <v>1094356</v>
      </c>
      <c r="Q43" s="29">
        <v>95</v>
      </c>
      <c r="R43" s="30">
        <f t="shared" si="1"/>
        <v>2.9881916008359704</v>
      </c>
      <c r="S43" s="29">
        <v>3818</v>
      </c>
      <c r="T43" s="29"/>
      <c r="U43" s="31"/>
      <c r="V43" s="29">
        <v>5</v>
      </c>
      <c r="W43" s="31">
        <v>5</v>
      </c>
      <c r="X43" s="29"/>
      <c r="Y43" s="29"/>
      <c r="Z43" s="29"/>
      <c r="AA43" s="29"/>
      <c r="AB43" s="29"/>
      <c r="AC43" s="30"/>
      <c r="AD43" s="29">
        <v>397</v>
      </c>
      <c r="AE43" s="29">
        <v>1207</v>
      </c>
      <c r="AF43" s="29">
        <v>691</v>
      </c>
      <c r="AG43" s="29">
        <v>148</v>
      </c>
      <c r="AH43" s="29"/>
      <c r="AI43" s="30">
        <f t="shared" si="2"/>
        <v>691.925</v>
      </c>
      <c r="AJ43" s="29">
        <v>88323</v>
      </c>
      <c r="AK43" s="29">
        <v>81</v>
      </c>
      <c r="AL43" s="30">
        <f t="shared" si="3"/>
        <v>127.64822777035084</v>
      </c>
      <c r="AM43" s="29">
        <v>377</v>
      </c>
      <c r="AN43" s="29">
        <v>66908</v>
      </c>
      <c r="AO43" s="29">
        <v>45</v>
      </c>
      <c r="AP43" s="14">
        <f t="shared" si="4"/>
        <v>177.4759946949602</v>
      </c>
      <c r="AQ43" s="29">
        <v>15</v>
      </c>
      <c r="AR43" s="29">
        <v>9869</v>
      </c>
      <c r="AS43" s="29">
        <v>66</v>
      </c>
      <c r="AT43" s="14">
        <f t="shared" si="5"/>
        <v>657.9773333333334</v>
      </c>
      <c r="AU43" s="29">
        <v>4</v>
      </c>
      <c r="AV43" s="29">
        <v>5037</v>
      </c>
      <c r="AW43" s="29">
        <v>70</v>
      </c>
      <c r="AX43" s="14">
        <f t="shared" si="6"/>
        <v>1259.425</v>
      </c>
      <c r="AY43" s="29"/>
      <c r="AZ43" s="29"/>
      <c r="BA43" s="29"/>
      <c r="BB43" s="14"/>
      <c r="BC43" s="29">
        <v>1</v>
      </c>
      <c r="BD43" s="29">
        <v>6508</v>
      </c>
      <c r="BE43" s="29"/>
      <c r="BF43" s="14">
        <f>(BD43+(BE43/100))/BC43</f>
        <v>6508</v>
      </c>
      <c r="BG43" s="29"/>
      <c r="BH43" s="29"/>
      <c r="BI43" s="29"/>
      <c r="BJ43" s="14"/>
      <c r="BK43" s="29"/>
      <c r="BL43" s="29"/>
      <c r="BM43" s="29"/>
      <c r="BN43" s="14"/>
      <c r="BO43" s="29"/>
      <c r="BP43" s="29"/>
      <c r="BQ43" s="29"/>
      <c r="BR43" s="14"/>
      <c r="BS43" s="29"/>
      <c r="BT43" s="29"/>
      <c r="BU43" s="29"/>
      <c r="BV43" s="14"/>
      <c r="BX43" s="5">
        <f t="shared" si="9"/>
        <v>0</v>
      </c>
      <c r="BY43" s="5">
        <f t="shared" si="10"/>
        <v>-2.7284841053187847E-12</v>
      </c>
    </row>
    <row r="44" spans="1:77" s="20" customFormat="1" ht="15" customHeight="1">
      <c r="A44" s="28">
        <v>5</v>
      </c>
      <c r="B44" s="28">
        <v>6</v>
      </c>
      <c r="C44" s="20" t="s">
        <v>201</v>
      </c>
      <c r="E44" s="29"/>
      <c r="F44" s="29"/>
      <c r="G44" s="29"/>
      <c r="H44" s="30"/>
      <c r="I44" s="29"/>
      <c r="J44" s="29"/>
      <c r="K44" s="29"/>
      <c r="L44" s="29">
        <v>376432</v>
      </c>
      <c r="M44" s="29">
        <v>40</v>
      </c>
      <c r="N44" s="29"/>
      <c r="O44" s="14">
        <f t="shared" si="0"/>
        <v>376432.25</v>
      </c>
      <c r="P44" s="29">
        <v>975073</v>
      </c>
      <c r="Q44" s="29">
        <v>60</v>
      </c>
      <c r="R44" s="30">
        <f t="shared" si="1"/>
        <v>2.590303035938074</v>
      </c>
      <c r="S44" s="29">
        <v>2826</v>
      </c>
      <c r="T44" s="29"/>
      <c r="U44" s="31"/>
      <c r="V44" s="29">
        <v>5</v>
      </c>
      <c r="W44" s="31">
        <v>6</v>
      </c>
      <c r="X44" s="29"/>
      <c r="Y44" s="29"/>
      <c r="Z44" s="29"/>
      <c r="AA44" s="29"/>
      <c r="AB44" s="29"/>
      <c r="AC44" s="30"/>
      <c r="AD44" s="29">
        <v>300</v>
      </c>
      <c r="AE44" s="29">
        <v>713</v>
      </c>
      <c r="AF44" s="29">
        <v>548</v>
      </c>
      <c r="AG44" s="29">
        <v>120</v>
      </c>
      <c r="AH44" s="29"/>
      <c r="AI44" s="30">
        <f t="shared" si="2"/>
        <v>548.75</v>
      </c>
      <c r="AJ44" s="29">
        <v>62663</v>
      </c>
      <c r="AK44" s="29"/>
      <c r="AL44" s="30">
        <f t="shared" si="3"/>
        <v>114.19225512528473</v>
      </c>
      <c r="AM44" s="29">
        <v>283</v>
      </c>
      <c r="AN44" s="29">
        <v>50421</v>
      </c>
      <c r="AO44" s="29"/>
      <c r="AP44" s="14">
        <f t="shared" si="4"/>
        <v>178.1660777385159</v>
      </c>
      <c r="AQ44" s="29">
        <v>15</v>
      </c>
      <c r="AR44" s="29">
        <v>9279</v>
      </c>
      <c r="AS44" s="29"/>
      <c r="AT44" s="14">
        <f t="shared" si="5"/>
        <v>618.6</v>
      </c>
      <c r="AU44" s="29">
        <v>2</v>
      </c>
      <c r="AV44" s="29">
        <v>2963</v>
      </c>
      <c r="AW44" s="29"/>
      <c r="AX44" s="14">
        <f t="shared" si="6"/>
        <v>1481.5</v>
      </c>
      <c r="AY44" s="29"/>
      <c r="AZ44" s="29"/>
      <c r="BA44" s="29"/>
      <c r="BB44" s="14"/>
      <c r="BC44" s="29"/>
      <c r="BD44" s="29"/>
      <c r="BE44" s="29"/>
      <c r="BF44" s="14"/>
      <c r="BG44" s="29"/>
      <c r="BH44" s="29"/>
      <c r="BI44" s="29"/>
      <c r="BJ44" s="14"/>
      <c r="BK44" s="29"/>
      <c r="BL44" s="29"/>
      <c r="BM44" s="29"/>
      <c r="BN44" s="14"/>
      <c r="BO44" s="29"/>
      <c r="BP44" s="29"/>
      <c r="BQ44" s="29"/>
      <c r="BR44" s="14"/>
      <c r="BS44" s="29"/>
      <c r="BT44" s="29"/>
      <c r="BU44" s="29"/>
      <c r="BV44" s="14"/>
      <c r="BX44" s="5">
        <f t="shared" si="9"/>
        <v>0</v>
      </c>
      <c r="BY44" s="5">
        <f t="shared" si="10"/>
        <v>0</v>
      </c>
    </row>
    <row r="45" spans="1:77" s="20" customFormat="1" ht="15" customHeight="1">
      <c r="A45" s="28">
        <v>5</v>
      </c>
      <c r="B45" s="28">
        <v>7</v>
      </c>
      <c r="C45" s="20" t="s">
        <v>202</v>
      </c>
      <c r="E45" s="29"/>
      <c r="F45" s="29"/>
      <c r="G45" s="29"/>
      <c r="H45" s="30"/>
      <c r="I45" s="29"/>
      <c r="J45" s="29"/>
      <c r="K45" s="29"/>
      <c r="L45" s="29">
        <v>232819</v>
      </c>
      <c r="M45" s="29"/>
      <c r="N45" s="29"/>
      <c r="O45" s="14">
        <f t="shared" si="0"/>
        <v>232819</v>
      </c>
      <c r="P45" s="29">
        <v>677930</v>
      </c>
      <c r="Q45" s="29"/>
      <c r="R45" s="30">
        <f t="shared" si="1"/>
        <v>2.911832797151435</v>
      </c>
      <c r="S45" s="29">
        <v>2641</v>
      </c>
      <c r="T45" s="29"/>
      <c r="U45" s="31"/>
      <c r="V45" s="29">
        <v>5</v>
      </c>
      <c r="W45" s="31">
        <v>7</v>
      </c>
      <c r="X45" s="29"/>
      <c r="Y45" s="29"/>
      <c r="Z45" s="29"/>
      <c r="AA45" s="29"/>
      <c r="AB45" s="29"/>
      <c r="AC45" s="30"/>
      <c r="AD45" s="29">
        <v>302</v>
      </c>
      <c r="AE45" s="29">
        <v>667</v>
      </c>
      <c r="AF45" s="29">
        <v>568</v>
      </c>
      <c r="AG45" s="29">
        <v>80</v>
      </c>
      <c r="AH45" s="29"/>
      <c r="AI45" s="30">
        <f t="shared" si="2"/>
        <v>568.5</v>
      </c>
      <c r="AJ45" s="29">
        <v>69232</v>
      </c>
      <c r="AK45" s="29">
        <v>69</v>
      </c>
      <c r="AL45" s="30">
        <f t="shared" si="3"/>
        <v>121.78012313104661</v>
      </c>
      <c r="AM45" s="29">
        <v>281</v>
      </c>
      <c r="AN45" s="29">
        <v>57824</v>
      </c>
      <c r="AO45" s="29">
        <v>19</v>
      </c>
      <c r="AP45" s="14">
        <f t="shared" si="4"/>
        <v>205.78003558718862</v>
      </c>
      <c r="AQ45" s="29">
        <v>21</v>
      </c>
      <c r="AR45" s="29">
        <v>11408</v>
      </c>
      <c r="AS45" s="29">
        <v>50</v>
      </c>
      <c r="AT45" s="14">
        <f t="shared" si="5"/>
        <v>543.2619047619048</v>
      </c>
      <c r="AU45" s="29"/>
      <c r="AV45" s="29"/>
      <c r="AW45" s="29"/>
      <c r="AX45" s="14"/>
      <c r="AY45" s="29"/>
      <c r="AZ45" s="29"/>
      <c r="BA45" s="29"/>
      <c r="BB45" s="14"/>
      <c r="BC45" s="29"/>
      <c r="BD45" s="29"/>
      <c r="BE45" s="29"/>
      <c r="BF45" s="14"/>
      <c r="BG45" s="29"/>
      <c r="BH45" s="29"/>
      <c r="BI45" s="29"/>
      <c r="BJ45" s="14"/>
      <c r="BK45" s="29"/>
      <c r="BL45" s="29"/>
      <c r="BM45" s="29"/>
      <c r="BN45" s="14"/>
      <c r="BO45" s="29"/>
      <c r="BP45" s="29"/>
      <c r="BQ45" s="29"/>
      <c r="BR45" s="14"/>
      <c r="BS45" s="29"/>
      <c r="BT45" s="29"/>
      <c r="BU45" s="29"/>
      <c r="BV45" s="14"/>
      <c r="BX45" s="5">
        <f t="shared" si="9"/>
        <v>0</v>
      </c>
      <c r="BY45" s="5">
        <f t="shared" si="10"/>
        <v>1.8189894035458565E-12</v>
      </c>
    </row>
    <row r="46" spans="1:77" s="20" customFormat="1" ht="15" customHeight="1">
      <c r="A46" s="28">
        <v>5</v>
      </c>
      <c r="B46" s="28">
        <v>8</v>
      </c>
      <c r="C46" s="20" t="s">
        <v>203</v>
      </c>
      <c r="E46" s="29"/>
      <c r="F46" s="29"/>
      <c r="G46" s="29"/>
      <c r="H46" s="30"/>
      <c r="I46" s="29"/>
      <c r="J46" s="29"/>
      <c r="K46" s="29"/>
      <c r="L46" s="29">
        <v>143598</v>
      </c>
      <c r="M46" s="29"/>
      <c r="N46" s="29"/>
      <c r="O46" s="14">
        <f t="shared" si="0"/>
        <v>143598</v>
      </c>
      <c r="P46" s="29">
        <v>576049</v>
      </c>
      <c r="Q46" s="29">
        <v>95</v>
      </c>
      <c r="R46" s="30">
        <f t="shared" si="1"/>
        <v>4.011545773618017</v>
      </c>
      <c r="S46" s="29">
        <v>2302</v>
      </c>
      <c r="T46" s="29"/>
      <c r="U46" s="31"/>
      <c r="V46" s="29">
        <v>5</v>
      </c>
      <c r="W46" s="31">
        <v>8</v>
      </c>
      <c r="X46" s="29"/>
      <c r="Y46" s="29"/>
      <c r="Z46" s="29"/>
      <c r="AA46" s="29"/>
      <c r="AB46" s="29"/>
      <c r="AC46" s="30"/>
      <c r="AD46" s="29">
        <v>265</v>
      </c>
      <c r="AE46" s="29">
        <v>1079</v>
      </c>
      <c r="AF46" s="29">
        <v>458</v>
      </c>
      <c r="AG46" s="29"/>
      <c r="AH46" s="29"/>
      <c r="AI46" s="30">
        <f t="shared" si="2"/>
        <v>458</v>
      </c>
      <c r="AJ46" s="29">
        <v>89236</v>
      </c>
      <c r="AK46" s="29"/>
      <c r="AL46" s="30">
        <f t="shared" si="3"/>
        <v>194.83842794759826</v>
      </c>
      <c r="AM46" s="29">
        <v>216</v>
      </c>
      <c r="AN46" s="29">
        <v>50156</v>
      </c>
      <c r="AO46" s="29"/>
      <c r="AP46" s="14">
        <f t="shared" si="4"/>
        <v>232.2037037037037</v>
      </c>
      <c r="AQ46" s="29">
        <v>31</v>
      </c>
      <c r="AR46" s="29">
        <v>21180</v>
      </c>
      <c r="AS46" s="29"/>
      <c r="AT46" s="14">
        <f t="shared" si="5"/>
        <v>683.2258064516129</v>
      </c>
      <c r="AU46" s="29">
        <v>18</v>
      </c>
      <c r="AV46" s="29">
        <v>17900</v>
      </c>
      <c r="AW46" s="29"/>
      <c r="AX46" s="14">
        <f t="shared" si="6"/>
        <v>994.4444444444445</v>
      </c>
      <c r="AY46" s="29"/>
      <c r="AZ46" s="29"/>
      <c r="BA46" s="29"/>
      <c r="BB46" s="14"/>
      <c r="BC46" s="29"/>
      <c r="BD46" s="29"/>
      <c r="BE46" s="29"/>
      <c r="BF46" s="14"/>
      <c r="BG46" s="29"/>
      <c r="BH46" s="29"/>
      <c r="BI46" s="29"/>
      <c r="BJ46" s="14"/>
      <c r="BK46" s="29"/>
      <c r="BL46" s="29"/>
      <c r="BM46" s="29"/>
      <c r="BN46" s="14"/>
      <c r="BO46" s="29"/>
      <c r="BP46" s="29"/>
      <c r="BQ46" s="29"/>
      <c r="BR46" s="14"/>
      <c r="BS46" s="29"/>
      <c r="BT46" s="29"/>
      <c r="BU46" s="29"/>
      <c r="BV46" s="14"/>
      <c r="BX46" s="5">
        <f t="shared" si="9"/>
        <v>0</v>
      </c>
      <c r="BY46" s="5">
        <f t="shared" si="10"/>
        <v>0</v>
      </c>
    </row>
    <row r="47" spans="1:77" s="20" customFormat="1" ht="15" customHeight="1">
      <c r="A47" s="28">
        <v>5</v>
      </c>
      <c r="B47" s="28">
        <v>9</v>
      </c>
      <c r="C47" s="20" t="s">
        <v>204</v>
      </c>
      <c r="E47" s="29"/>
      <c r="F47" s="29"/>
      <c r="G47" s="29"/>
      <c r="H47" s="30"/>
      <c r="I47" s="29"/>
      <c r="J47" s="29"/>
      <c r="K47" s="29"/>
      <c r="L47" s="29">
        <v>178995</v>
      </c>
      <c r="M47" s="29">
        <v>120</v>
      </c>
      <c r="N47" s="29"/>
      <c r="O47" s="14">
        <f t="shared" si="0"/>
        <v>178995.75</v>
      </c>
      <c r="P47" s="29">
        <v>596835</v>
      </c>
      <c r="Q47" s="29">
        <v>41</v>
      </c>
      <c r="R47" s="30">
        <f t="shared" si="1"/>
        <v>3.3343552011709776</v>
      </c>
      <c r="S47" s="29">
        <v>2814</v>
      </c>
      <c r="T47" s="29"/>
      <c r="U47" s="31"/>
      <c r="V47" s="29">
        <v>5</v>
      </c>
      <c r="W47" s="31">
        <v>9</v>
      </c>
      <c r="X47" s="29"/>
      <c r="Y47" s="29"/>
      <c r="Z47" s="29"/>
      <c r="AA47" s="29"/>
      <c r="AB47" s="29"/>
      <c r="AC47" s="30"/>
      <c r="AD47" s="29">
        <v>293</v>
      </c>
      <c r="AE47" s="29">
        <v>554</v>
      </c>
      <c r="AF47" s="29">
        <v>574</v>
      </c>
      <c r="AG47" s="29"/>
      <c r="AH47" s="29"/>
      <c r="AI47" s="30">
        <f t="shared" si="2"/>
        <v>574</v>
      </c>
      <c r="AJ47" s="29">
        <v>109392</v>
      </c>
      <c r="AK47" s="29"/>
      <c r="AL47" s="30">
        <f t="shared" si="3"/>
        <v>190.57839721254356</v>
      </c>
      <c r="AM47" s="29">
        <v>243</v>
      </c>
      <c r="AN47" s="29">
        <v>67642</v>
      </c>
      <c r="AO47" s="29"/>
      <c r="AP47" s="14">
        <f t="shared" si="4"/>
        <v>278.36213991769546</v>
      </c>
      <c r="AQ47" s="29">
        <v>36</v>
      </c>
      <c r="AR47" s="29">
        <v>22450</v>
      </c>
      <c r="AS47" s="29"/>
      <c r="AT47" s="14">
        <f t="shared" si="5"/>
        <v>623.6111111111111</v>
      </c>
      <c r="AU47" s="29">
        <v>14</v>
      </c>
      <c r="AV47" s="29">
        <v>19300</v>
      </c>
      <c r="AW47" s="29"/>
      <c r="AX47" s="14">
        <f t="shared" si="6"/>
        <v>1378.5714285714287</v>
      </c>
      <c r="AY47" s="29"/>
      <c r="AZ47" s="29"/>
      <c r="BA47" s="29"/>
      <c r="BB47" s="14"/>
      <c r="BC47" s="29"/>
      <c r="BD47" s="29"/>
      <c r="BE47" s="29"/>
      <c r="BF47" s="14"/>
      <c r="BG47" s="29"/>
      <c r="BH47" s="29"/>
      <c r="BI47" s="29"/>
      <c r="BJ47" s="14"/>
      <c r="BK47" s="29"/>
      <c r="BL47" s="29"/>
      <c r="BM47" s="29"/>
      <c r="BN47" s="14"/>
      <c r="BO47" s="29"/>
      <c r="BP47" s="29"/>
      <c r="BQ47" s="29"/>
      <c r="BR47" s="14"/>
      <c r="BS47" s="29"/>
      <c r="BT47" s="29"/>
      <c r="BU47" s="29"/>
      <c r="BV47" s="14"/>
      <c r="BX47" s="5">
        <f t="shared" si="9"/>
        <v>0</v>
      </c>
      <c r="BY47" s="5">
        <f t="shared" si="10"/>
        <v>0</v>
      </c>
    </row>
    <row r="48" spans="1:77" s="20" customFormat="1" ht="15" customHeight="1">
      <c r="A48" s="28">
        <v>6</v>
      </c>
      <c r="B48" s="28">
        <v>1</v>
      </c>
      <c r="C48" s="20" t="s">
        <v>205</v>
      </c>
      <c r="E48" s="29"/>
      <c r="F48" s="29"/>
      <c r="G48" s="29"/>
      <c r="H48" s="30"/>
      <c r="I48" s="29"/>
      <c r="J48" s="29"/>
      <c r="K48" s="29"/>
      <c r="L48" s="29">
        <v>560</v>
      </c>
      <c r="M48" s="29">
        <v>66</v>
      </c>
      <c r="N48" s="29">
        <v>221</v>
      </c>
      <c r="O48" s="14">
        <f t="shared" si="0"/>
        <v>560.417578125</v>
      </c>
      <c r="P48" s="29">
        <v>450760</v>
      </c>
      <c r="Q48" s="29">
        <v>23</v>
      </c>
      <c r="R48" s="30">
        <f t="shared" si="1"/>
        <v>804.3292137768364</v>
      </c>
      <c r="S48" s="29">
        <v>627</v>
      </c>
      <c r="T48" s="29"/>
      <c r="U48" s="31"/>
      <c r="V48" s="29">
        <v>6</v>
      </c>
      <c r="W48" s="31">
        <v>1</v>
      </c>
      <c r="X48" s="29"/>
      <c r="Y48" s="29"/>
      <c r="Z48" s="29"/>
      <c r="AA48" s="29"/>
      <c r="AB48" s="29"/>
      <c r="AC48" s="30"/>
      <c r="AD48" s="29">
        <v>351</v>
      </c>
      <c r="AE48" s="29">
        <v>587</v>
      </c>
      <c r="AF48" s="29">
        <v>190</v>
      </c>
      <c r="AG48" s="29">
        <v>149</v>
      </c>
      <c r="AH48" s="29">
        <v>61</v>
      </c>
      <c r="AI48" s="30">
        <f t="shared" si="2"/>
        <v>190.93265165441176</v>
      </c>
      <c r="AJ48" s="29">
        <v>356420</v>
      </c>
      <c r="AK48" s="29"/>
      <c r="AL48" s="30">
        <f t="shared" si="3"/>
        <v>1866.7315250254862</v>
      </c>
      <c r="AM48" s="29">
        <v>147</v>
      </c>
      <c r="AN48" s="29">
        <v>51020</v>
      </c>
      <c r="AO48" s="29"/>
      <c r="AP48" s="14">
        <f t="shared" si="4"/>
        <v>347.0748299319728</v>
      </c>
      <c r="AQ48" s="29">
        <v>106</v>
      </c>
      <c r="AR48" s="29">
        <v>84400</v>
      </c>
      <c r="AS48" s="29"/>
      <c r="AT48" s="14">
        <f t="shared" si="5"/>
        <v>796.2264150943396</v>
      </c>
      <c r="AU48" s="29">
        <v>79</v>
      </c>
      <c r="AV48" s="29">
        <v>143000</v>
      </c>
      <c r="AW48" s="29"/>
      <c r="AX48" s="14">
        <f t="shared" si="6"/>
        <v>1810.126582278481</v>
      </c>
      <c r="AY48" s="29">
        <v>19</v>
      </c>
      <c r="AZ48" s="29">
        <v>88000</v>
      </c>
      <c r="BA48" s="29"/>
      <c r="BB48" s="14">
        <f>(AZ48+(BA48/100))/AY48</f>
        <v>4631.578947368421</v>
      </c>
      <c r="BC48" s="29"/>
      <c r="BD48" s="29"/>
      <c r="BE48" s="29"/>
      <c r="BF48" s="14"/>
      <c r="BG48" s="29"/>
      <c r="BH48" s="29"/>
      <c r="BI48" s="29"/>
      <c r="BJ48" s="14"/>
      <c r="BK48" s="29"/>
      <c r="BL48" s="29"/>
      <c r="BM48" s="29"/>
      <c r="BN48" s="14"/>
      <c r="BO48" s="29"/>
      <c r="BP48" s="29"/>
      <c r="BQ48" s="29"/>
      <c r="BR48" s="14"/>
      <c r="BS48" s="29"/>
      <c r="BT48" s="29"/>
      <c r="BU48" s="29"/>
      <c r="BV48" s="14"/>
      <c r="BX48" s="5">
        <f t="shared" si="9"/>
        <v>0</v>
      </c>
      <c r="BY48" s="5">
        <f t="shared" si="10"/>
        <v>-10000</v>
      </c>
    </row>
    <row r="49" spans="1:77" s="20" customFormat="1" ht="15" customHeight="1">
      <c r="A49" s="28">
        <v>6</v>
      </c>
      <c r="B49" s="28">
        <v>2</v>
      </c>
      <c r="C49" s="20" t="s">
        <v>206</v>
      </c>
      <c r="E49" s="29"/>
      <c r="F49" s="29"/>
      <c r="G49" s="29"/>
      <c r="H49" s="30"/>
      <c r="I49" s="29"/>
      <c r="J49" s="29"/>
      <c r="K49" s="29"/>
      <c r="L49" s="29">
        <v>292214</v>
      </c>
      <c r="M49" s="29"/>
      <c r="N49" s="29"/>
      <c r="O49" s="14">
        <f t="shared" si="0"/>
        <v>292214</v>
      </c>
      <c r="P49" s="29">
        <v>664209</v>
      </c>
      <c r="Q49" s="29">
        <v>71</v>
      </c>
      <c r="R49" s="30">
        <f t="shared" si="1"/>
        <v>2.2730249406257057</v>
      </c>
      <c r="S49" s="29">
        <v>3099</v>
      </c>
      <c r="T49" s="29"/>
      <c r="U49" s="31"/>
      <c r="V49" s="29">
        <v>6</v>
      </c>
      <c r="W49" s="31">
        <v>2</v>
      </c>
      <c r="X49" s="29"/>
      <c r="Y49" s="29"/>
      <c r="Z49" s="29"/>
      <c r="AA49" s="29"/>
      <c r="AB49" s="29"/>
      <c r="AC49" s="30"/>
      <c r="AD49" s="29">
        <v>370</v>
      </c>
      <c r="AE49" s="29">
        <v>1032</v>
      </c>
      <c r="AF49" s="29">
        <v>716</v>
      </c>
      <c r="AG49" s="29"/>
      <c r="AH49" s="29"/>
      <c r="AI49" s="30">
        <f t="shared" si="2"/>
        <v>716</v>
      </c>
      <c r="AJ49" s="29">
        <v>87415</v>
      </c>
      <c r="AK49" s="29"/>
      <c r="AL49" s="30">
        <f t="shared" si="3"/>
        <v>122.08798882681565</v>
      </c>
      <c r="AM49" s="29">
        <v>345</v>
      </c>
      <c r="AN49" s="29">
        <v>67955</v>
      </c>
      <c r="AO49" s="29"/>
      <c r="AP49" s="14">
        <f t="shared" si="4"/>
        <v>196.97101449275362</v>
      </c>
      <c r="AQ49" s="29">
        <v>23</v>
      </c>
      <c r="AR49" s="29">
        <v>16600</v>
      </c>
      <c r="AS49" s="29"/>
      <c r="AT49" s="14">
        <f t="shared" si="5"/>
        <v>721.7391304347826</v>
      </c>
      <c r="AU49" s="29">
        <v>2</v>
      </c>
      <c r="AV49" s="29">
        <v>2860</v>
      </c>
      <c r="AW49" s="29"/>
      <c r="AX49" s="14">
        <f t="shared" si="6"/>
        <v>1430</v>
      </c>
      <c r="AY49" s="29"/>
      <c r="AZ49" s="29"/>
      <c r="BA49" s="29"/>
      <c r="BB49" s="14"/>
      <c r="BC49" s="29"/>
      <c r="BD49" s="29"/>
      <c r="BE49" s="29"/>
      <c r="BF49" s="14"/>
      <c r="BG49" s="29"/>
      <c r="BH49" s="29"/>
      <c r="BI49" s="29"/>
      <c r="BJ49" s="14"/>
      <c r="BK49" s="29"/>
      <c r="BL49" s="29"/>
      <c r="BM49" s="29"/>
      <c r="BN49" s="14"/>
      <c r="BO49" s="29"/>
      <c r="BP49" s="29"/>
      <c r="BQ49" s="29"/>
      <c r="BR49" s="14"/>
      <c r="BS49" s="29"/>
      <c r="BT49" s="29"/>
      <c r="BU49" s="29"/>
      <c r="BV49" s="14"/>
      <c r="BX49" s="5">
        <f t="shared" si="9"/>
        <v>0</v>
      </c>
      <c r="BY49" s="5">
        <f t="shared" si="10"/>
        <v>0</v>
      </c>
    </row>
    <row r="50" spans="1:77" s="20" customFormat="1" ht="15" customHeight="1">
      <c r="A50" s="28">
        <v>6</v>
      </c>
      <c r="B50" s="28">
        <v>3</v>
      </c>
      <c r="C50" s="20" t="s">
        <v>207</v>
      </c>
      <c r="E50" s="29"/>
      <c r="F50" s="29"/>
      <c r="G50" s="29"/>
      <c r="H50" s="30"/>
      <c r="I50" s="29"/>
      <c r="J50" s="29"/>
      <c r="K50" s="29"/>
      <c r="L50" s="29">
        <v>306815</v>
      </c>
      <c r="M50" s="29"/>
      <c r="N50" s="29"/>
      <c r="O50" s="14">
        <f t="shared" si="0"/>
        <v>306815</v>
      </c>
      <c r="P50" s="29">
        <v>648827</v>
      </c>
      <c r="Q50" s="29">
        <v>10</v>
      </c>
      <c r="R50" s="30">
        <f t="shared" si="1"/>
        <v>2.114717663738735</v>
      </c>
      <c r="S50" s="29">
        <v>3610</v>
      </c>
      <c r="T50" s="29"/>
      <c r="U50" s="31"/>
      <c r="V50" s="29">
        <v>6</v>
      </c>
      <c r="W50" s="31">
        <v>3</v>
      </c>
      <c r="X50" s="29"/>
      <c r="Y50" s="29"/>
      <c r="Z50" s="29"/>
      <c r="AA50" s="29"/>
      <c r="AB50" s="29"/>
      <c r="AC50" s="30"/>
      <c r="AD50" s="29">
        <v>405</v>
      </c>
      <c r="AE50" s="29">
        <v>1138</v>
      </c>
      <c r="AF50" s="29">
        <v>743</v>
      </c>
      <c r="AG50" s="29"/>
      <c r="AH50" s="29"/>
      <c r="AI50" s="30">
        <f t="shared" si="2"/>
        <v>743</v>
      </c>
      <c r="AJ50" s="29">
        <v>89171</v>
      </c>
      <c r="AK50" s="29"/>
      <c r="AL50" s="30">
        <f t="shared" si="3"/>
        <v>120.01480484522207</v>
      </c>
      <c r="AM50" s="29">
        <v>382</v>
      </c>
      <c r="AN50" s="29">
        <v>70696</v>
      </c>
      <c r="AO50" s="29"/>
      <c r="AP50" s="14">
        <f t="shared" si="4"/>
        <v>185.06806282722513</v>
      </c>
      <c r="AQ50" s="29">
        <v>19</v>
      </c>
      <c r="AR50" s="29">
        <v>12305</v>
      </c>
      <c r="AS50" s="29"/>
      <c r="AT50" s="14">
        <f t="shared" si="5"/>
        <v>647.6315789473684</v>
      </c>
      <c r="AU50" s="29">
        <v>4</v>
      </c>
      <c r="AV50" s="29">
        <v>6171</v>
      </c>
      <c r="AW50" s="29"/>
      <c r="AX50" s="14">
        <f t="shared" si="6"/>
        <v>1542.75</v>
      </c>
      <c r="AY50" s="29"/>
      <c r="AZ50" s="29"/>
      <c r="BA50" s="29"/>
      <c r="BB50" s="14"/>
      <c r="BC50" s="29"/>
      <c r="BD50" s="29"/>
      <c r="BE50" s="29"/>
      <c r="BF50" s="14"/>
      <c r="BG50" s="29"/>
      <c r="BH50" s="29"/>
      <c r="BI50" s="29"/>
      <c r="BJ50" s="14"/>
      <c r="BK50" s="29"/>
      <c r="BL50" s="29"/>
      <c r="BM50" s="29"/>
      <c r="BN50" s="14"/>
      <c r="BO50" s="29"/>
      <c r="BP50" s="29"/>
      <c r="BQ50" s="29"/>
      <c r="BR50" s="14"/>
      <c r="BS50" s="29"/>
      <c r="BT50" s="29"/>
      <c r="BU50" s="29"/>
      <c r="BV50" s="14"/>
      <c r="BX50" s="5">
        <f t="shared" si="9"/>
        <v>0</v>
      </c>
      <c r="BY50" s="5">
        <f t="shared" si="10"/>
        <v>-1</v>
      </c>
    </row>
    <row r="51" spans="1:77" s="20" customFormat="1" ht="15" customHeight="1">
      <c r="A51" s="28">
        <v>6</v>
      </c>
      <c r="B51" s="28">
        <v>4</v>
      </c>
      <c r="C51" s="20" t="s">
        <v>208</v>
      </c>
      <c r="E51" s="29"/>
      <c r="F51" s="29"/>
      <c r="G51" s="29"/>
      <c r="H51" s="30"/>
      <c r="I51" s="29"/>
      <c r="J51" s="29"/>
      <c r="K51" s="29"/>
      <c r="L51" s="29">
        <v>163744</v>
      </c>
      <c r="M51" s="29"/>
      <c r="N51" s="29"/>
      <c r="O51" s="14">
        <f t="shared" si="0"/>
        <v>163744</v>
      </c>
      <c r="P51" s="29">
        <v>337871</v>
      </c>
      <c r="Q51" s="29">
        <v>41</v>
      </c>
      <c r="R51" s="30">
        <f t="shared" si="1"/>
        <v>2.063412460914598</v>
      </c>
      <c r="S51" s="29">
        <v>1919</v>
      </c>
      <c r="T51" s="29"/>
      <c r="U51" s="31"/>
      <c r="V51" s="29">
        <v>6</v>
      </c>
      <c r="W51" s="31">
        <v>4</v>
      </c>
      <c r="X51" s="29"/>
      <c r="Y51" s="29"/>
      <c r="Z51" s="29"/>
      <c r="AA51" s="29"/>
      <c r="AB51" s="29"/>
      <c r="AC51" s="30"/>
      <c r="AD51" s="29">
        <v>274</v>
      </c>
      <c r="AE51" s="29">
        <v>788</v>
      </c>
      <c r="AF51" s="29">
        <v>540</v>
      </c>
      <c r="AG51" s="29"/>
      <c r="AH51" s="29"/>
      <c r="AI51" s="30">
        <f t="shared" si="2"/>
        <v>540</v>
      </c>
      <c r="AJ51" s="29">
        <v>70159</v>
      </c>
      <c r="AK51" s="29"/>
      <c r="AL51" s="30">
        <f t="shared" si="3"/>
        <v>129.92407407407407</v>
      </c>
      <c r="AM51" s="29">
        <v>251</v>
      </c>
      <c r="AN51" s="29">
        <v>52919</v>
      </c>
      <c r="AO51" s="29"/>
      <c r="AP51" s="14">
        <f t="shared" si="4"/>
        <v>210.83266932270917</v>
      </c>
      <c r="AQ51" s="29">
        <v>22</v>
      </c>
      <c r="AR51" s="29">
        <v>17240</v>
      </c>
      <c r="AS51" s="29"/>
      <c r="AT51" s="14">
        <f t="shared" si="5"/>
        <v>783.6363636363636</v>
      </c>
      <c r="AU51" s="29">
        <v>1</v>
      </c>
      <c r="AV51" s="29">
        <v>1500</v>
      </c>
      <c r="AW51" s="29"/>
      <c r="AX51" s="14">
        <f t="shared" si="6"/>
        <v>1500</v>
      </c>
      <c r="AY51" s="29"/>
      <c r="AZ51" s="29"/>
      <c r="BA51" s="29"/>
      <c r="BB51" s="14"/>
      <c r="BC51" s="29"/>
      <c r="BD51" s="29"/>
      <c r="BE51" s="29"/>
      <c r="BF51" s="14"/>
      <c r="BG51" s="29"/>
      <c r="BH51" s="29"/>
      <c r="BI51" s="29"/>
      <c r="BJ51" s="14"/>
      <c r="BK51" s="29"/>
      <c r="BL51" s="29"/>
      <c r="BM51" s="29"/>
      <c r="BN51" s="14"/>
      <c r="BO51" s="29"/>
      <c r="BP51" s="29"/>
      <c r="BQ51" s="29"/>
      <c r="BR51" s="14"/>
      <c r="BS51" s="29"/>
      <c r="BT51" s="29"/>
      <c r="BU51" s="29"/>
      <c r="BV51" s="14"/>
      <c r="BX51" s="5">
        <f t="shared" si="9"/>
        <v>0</v>
      </c>
      <c r="BY51" s="5">
        <f t="shared" si="10"/>
        <v>-1500</v>
      </c>
    </row>
    <row r="52" spans="1:77" s="20" customFormat="1" ht="15" customHeight="1">
      <c r="A52" s="28">
        <v>6</v>
      </c>
      <c r="B52" s="28">
        <v>5</v>
      </c>
      <c r="C52" s="20" t="s">
        <v>209</v>
      </c>
      <c r="E52" s="29"/>
      <c r="F52" s="29"/>
      <c r="G52" s="29"/>
      <c r="H52" s="30"/>
      <c r="I52" s="29"/>
      <c r="J52" s="29"/>
      <c r="K52" s="29"/>
      <c r="L52" s="29">
        <v>261031</v>
      </c>
      <c r="M52" s="29">
        <v>80</v>
      </c>
      <c r="N52" s="29"/>
      <c r="O52" s="14">
        <f t="shared" si="0"/>
        <v>261031.5</v>
      </c>
      <c r="P52" s="29">
        <v>558036</v>
      </c>
      <c r="Q52" s="29">
        <v>64</v>
      </c>
      <c r="R52" s="30">
        <f t="shared" si="1"/>
        <v>2.137813405661769</v>
      </c>
      <c r="S52" s="29">
        <v>2673</v>
      </c>
      <c r="T52" s="29"/>
      <c r="U52" s="31"/>
      <c r="V52" s="29">
        <v>6</v>
      </c>
      <c r="W52" s="31">
        <v>5</v>
      </c>
      <c r="X52" s="29"/>
      <c r="Y52" s="29"/>
      <c r="Z52" s="29"/>
      <c r="AA52" s="29"/>
      <c r="AB52" s="29"/>
      <c r="AC52" s="30"/>
      <c r="AD52" s="29">
        <v>299</v>
      </c>
      <c r="AE52" s="29">
        <v>897</v>
      </c>
      <c r="AF52" s="29">
        <v>598</v>
      </c>
      <c r="AG52" s="29"/>
      <c r="AH52" s="29"/>
      <c r="AI52" s="30">
        <f t="shared" si="2"/>
        <v>598</v>
      </c>
      <c r="AJ52" s="29">
        <v>70921</v>
      </c>
      <c r="AK52" s="29"/>
      <c r="AL52" s="30">
        <f t="shared" si="3"/>
        <v>118.59698996655518</v>
      </c>
      <c r="AM52" s="29">
        <v>282</v>
      </c>
      <c r="AN52" s="29">
        <v>56998</v>
      </c>
      <c r="AO52" s="29"/>
      <c r="AP52" s="14">
        <f t="shared" si="4"/>
        <v>202.12056737588654</v>
      </c>
      <c r="AQ52" s="29">
        <v>13</v>
      </c>
      <c r="AR52" s="29">
        <v>9310</v>
      </c>
      <c r="AS52" s="29"/>
      <c r="AT52" s="14">
        <f t="shared" si="5"/>
        <v>716.1538461538462</v>
      </c>
      <c r="AU52" s="29">
        <v>4</v>
      </c>
      <c r="AV52" s="29">
        <v>4613</v>
      </c>
      <c r="AW52" s="29"/>
      <c r="AX52" s="14">
        <f t="shared" si="6"/>
        <v>1153.25</v>
      </c>
      <c r="AY52" s="29"/>
      <c r="AZ52" s="29"/>
      <c r="BA52" s="29"/>
      <c r="BB52" s="14"/>
      <c r="BC52" s="29"/>
      <c r="BD52" s="29"/>
      <c r="BE52" s="29"/>
      <c r="BF52" s="14"/>
      <c r="BG52" s="29"/>
      <c r="BH52" s="29"/>
      <c r="BI52" s="29"/>
      <c r="BJ52" s="14"/>
      <c r="BK52" s="29"/>
      <c r="BL52" s="29"/>
      <c r="BM52" s="29"/>
      <c r="BN52" s="14"/>
      <c r="BO52" s="29"/>
      <c r="BP52" s="29"/>
      <c r="BQ52" s="29"/>
      <c r="BR52" s="14"/>
      <c r="BS52" s="29"/>
      <c r="BT52" s="29"/>
      <c r="BU52" s="29"/>
      <c r="BV52" s="14"/>
      <c r="BX52" s="5">
        <f t="shared" si="9"/>
        <v>0</v>
      </c>
      <c r="BY52" s="5">
        <f t="shared" si="10"/>
        <v>0</v>
      </c>
    </row>
    <row r="53" spans="1:77" s="20" customFormat="1" ht="15" customHeight="1">
      <c r="A53" s="28">
        <v>6</v>
      </c>
      <c r="B53" s="28">
        <v>6</v>
      </c>
      <c r="C53" s="20" t="s">
        <v>210</v>
      </c>
      <c r="E53" s="29"/>
      <c r="F53" s="29"/>
      <c r="G53" s="29"/>
      <c r="H53" s="30"/>
      <c r="I53" s="29"/>
      <c r="J53" s="29"/>
      <c r="K53" s="29"/>
      <c r="L53" s="29">
        <v>162310</v>
      </c>
      <c r="M53" s="29">
        <v>80</v>
      </c>
      <c r="N53" s="29"/>
      <c r="O53" s="14">
        <f t="shared" si="0"/>
        <v>162310.5</v>
      </c>
      <c r="P53" s="29">
        <v>364890</v>
      </c>
      <c r="Q53" s="29">
        <v>84</v>
      </c>
      <c r="R53" s="30">
        <f t="shared" si="1"/>
        <v>2.248103727115621</v>
      </c>
      <c r="S53" s="29">
        <v>1962</v>
      </c>
      <c r="T53" s="29"/>
      <c r="U53" s="31"/>
      <c r="V53" s="29">
        <v>6</v>
      </c>
      <c r="W53" s="31">
        <v>6</v>
      </c>
      <c r="X53" s="29"/>
      <c r="Y53" s="29"/>
      <c r="Z53" s="29"/>
      <c r="AA53" s="29"/>
      <c r="AB53" s="29"/>
      <c r="AC53" s="30"/>
      <c r="AD53" s="29">
        <v>275</v>
      </c>
      <c r="AE53" s="29">
        <v>775</v>
      </c>
      <c r="AF53" s="29">
        <v>518</v>
      </c>
      <c r="AG53" s="29">
        <v>40</v>
      </c>
      <c r="AH53" s="29"/>
      <c r="AI53" s="30">
        <f t="shared" si="2"/>
        <v>518.25</v>
      </c>
      <c r="AJ53" s="29">
        <v>119455</v>
      </c>
      <c r="AK53" s="29">
        <v>50</v>
      </c>
      <c r="AL53" s="30">
        <f t="shared" si="3"/>
        <v>230.49686444766039</v>
      </c>
      <c r="AM53" s="29">
        <v>219</v>
      </c>
      <c r="AN53" s="29">
        <v>43847</v>
      </c>
      <c r="AO53" s="29"/>
      <c r="AP53" s="14">
        <f t="shared" si="4"/>
        <v>200.21461187214612</v>
      </c>
      <c r="AQ53" s="29">
        <v>31</v>
      </c>
      <c r="AR53" s="29">
        <v>23815</v>
      </c>
      <c r="AS53" s="29"/>
      <c r="AT53" s="14">
        <f t="shared" si="5"/>
        <v>768.2258064516129</v>
      </c>
      <c r="AU53" s="29">
        <v>23</v>
      </c>
      <c r="AV53" s="29">
        <v>43293</v>
      </c>
      <c r="AW53" s="29"/>
      <c r="AX53" s="14">
        <f t="shared" si="6"/>
        <v>1882.304347826087</v>
      </c>
      <c r="AY53" s="29">
        <v>2</v>
      </c>
      <c r="AZ53" s="29">
        <v>8500</v>
      </c>
      <c r="BA53" s="29"/>
      <c r="BB53" s="14">
        <f>(AZ53+(BA53/100))/AY53</f>
        <v>4250</v>
      </c>
      <c r="BC53" s="29"/>
      <c r="BD53" s="29"/>
      <c r="BE53" s="29"/>
      <c r="BF53" s="14"/>
      <c r="BG53" s="29"/>
      <c r="BH53" s="29"/>
      <c r="BI53" s="29"/>
      <c r="BJ53" s="14"/>
      <c r="BK53" s="29"/>
      <c r="BL53" s="29"/>
      <c r="BM53" s="29"/>
      <c r="BN53" s="14"/>
      <c r="BO53" s="29"/>
      <c r="BP53" s="29"/>
      <c r="BQ53" s="29"/>
      <c r="BR53" s="14"/>
      <c r="BS53" s="29"/>
      <c r="BT53" s="29"/>
      <c r="BU53" s="29"/>
      <c r="BV53" s="14"/>
      <c r="BX53" s="5">
        <f t="shared" si="9"/>
        <v>0</v>
      </c>
      <c r="BY53" s="5">
        <f t="shared" si="10"/>
        <v>0.5</v>
      </c>
    </row>
    <row r="54" spans="1:77" s="20" customFormat="1" ht="15" customHeight="1">
      <c r="A54" s="28">
        <v>6</v>
      </c>
      <c r="B54" s="28">
        <v>7</v>
      </c>
      <c r="C54" s="20" t="s">
        <v>211</v>
      </c>
      <c r="E54" s="29"/>
      <c r="F54" s="29"/>
      <c r="G54" s="29"/>
      <c r="H54" s="30"/>
      <c r="I54" s="29"/>
      <c r="J54" s="29"/>
      <c r="K54" s="29"/>
      <c r="L54" s="29">
        <v>280481</v>
      </c>
      <c r="M54" s="29"/>
      <c r="N54" s="29"/>
      <c r="O54" s="14">
        <f t="shared" si="0"/>
        <v>280481</v>
      </c>
      <c r="P54" s="29">
        <v>829070</v>
      </c>
      <c r="Q54" s="29">
        <v>30</v>
      </c>
      <c r="R54" s="30">
        <f t="shared" si="1"/>
        <v>2.955887564576567</v>
      </c>
      <c r="S54" s="29">
        <v>4007</v>
      </c>
      <c r="T54" s="29"/>
      <c r="U54" s="31"/>
      <c r="V54" s="29">
        <v>6</v>
      </c>
      <c r="W54" s="31">
        <v>7</v>
      </c>
      <c r="X54" s="29"/>
      <c r="Y54" s="29"/>
      <c r="Z54" s="29"/>
      <c r="AA54" s="29"/>
      <c r="AB54" s="29"/>
      <c r="AC54" s="30"/>
      <c r="AD54" s="29">
        <v>570</v>
      </c>
      <c r="AE54" s="29">
        <v>2009</v>
      </c>
      <c r="AF54" s="29">
        <v>971</v>
      </c>
      <c r="AG54" s="29"/>
      <c r="AH54" s="29"/>
      <c r="AI54" s="30">
        <f t="shared" si="2"/>
        <v>971</v>
      </c>
      <c r="AJ54" s="29">
        <v>243600</v>
      </c>
      <c r="AK54" s="29">
        <v>17</v>
      </c>
      <c r="AL54" s="30">
        <f t="shared" si="3"/>
        <v>250.87538619979404</v>
      </c>
      <c r="AM54" s="29">
        <v>476</v>
      </c>
      <c r="AN54" s="29">
        <v>111080</v>
      </c>
      <c r="AO54" s="29">
        <v>16</v>
      </c>
      <c r="AP54" s="14">
        <f t="shared" si="4"/>
        <v>233.3616806722689</v>
      </c>
      <c r="AQ54" s="29">
        <v>47</v>
      </c>
      <c r="AR54" s="29">
        <v>37200</v>
      </c>
      <c r="AS54" s="29">
        <v>1</v>
      </c>
      <c r="AT54" s="14">
        <f t="shared" si="5"/>
        <v>791.4895744680852</v>
      </c>
      <c r="AU54" s="29">
        <v>41</v>
      </c>
      <c r="AV54" s="29">
        <v>64820</v>
      </c>
      <c r="AW54" s="29"/>
      <c r="AX54" s="14">
        <f t="shared" si="6"/>
        <v>1580.9756097560976</v>
      </c>
      <c r="AY54" s="29">
        <v>5</v>
      </c>
      <c r="AZ54" s="29">
        <v>20500</v>
      </c>
      <c r="BA54" s="29"/>
      <c r="BB54" s="14">
        <f>(AZ54+(BA54/100))/AY54</f>
        <v>4100</v>
      </c>
      <c r="BC54" s="29">
        <v>1</v>
      </c>
      <c r="BD54" s="29">
        <v>10000</v>
      </c>
      <c r="BE54" s="29"/>
      <c r="BF54" s="14">
        <f>(BD54+(BE54/100))/BC54</f>
        <v>10000</v>
      </c>
      <c r="BG54" s="29"/>
      <c r="BH54" s="29"/>
      <c r="BI54" s="29"/>
      <c r="BJ54" s="14"/>
      <c r="BK54" s="29"/>
      <c r="BL54" s="29"/>
      <c r="BM54" s="29"/>
      <c r="BN54" s="14"/>
      <c r="BO54" s="29"/>
      <c r="BP54" s="29"/>
      <c r="BQ54" s="29"/>
      <c r="BR54" s="14"/>
      <c r="BS54" s="29"/>
      <c r="BT54" s="29"/>
      <c r="BU54" s="29"/>
      <c r="BV54" s="14"/>
      <c r="BX54" s="5">
        <f t="shared" si="9"/>
        <v>0</v>
      </c>
      <c r="BY54" s="5">
        <f t="shared" si="10"/>
        <v>1.4551915228366852E-11</v>
      </c>
    </row>
    <row r="55" spans="1:77" s="20" customFormat="1" ht="15" customHeight="1">
      <c r="A55" s="28">
        <v>7</v>
      </c>
      <c r="B55" s="28">
        <v>1</v>
      </c>
      <c r="C55" s="20" t="s">
        <v>212</v>
      </c>
      <c r="E55" s="29"/>
      <c r="F55" s="29"/>
      <c r="G55" s="29"/>
      <c r="H55" s="30"/>
      <c r="I55" s="29"/>
      <c r="J55" s="29"/>
      <c r="K55" s="29"/>
      <c r="L55" s="29">
        <v>143794</v>
      </c>
      <c r="M55" s="29"/>
      <c r="N55" s="29"/>
      <c r="O55" s="14">
        <f t="shared" si="0"/>
        <v>143794</v>
      </c>
      <c r="P55" s="29">
        <v>289320</v>
      </c>
      <c r="Q55" s="29">
        <v>46</v>
      </c>
      <c r="R55" s="30">
        <f t="shared" si="1"/>
        <v>2.0120482078529007</v>
      </c>
      <c r="S55" s="29">
        <v>1479</v>
      </c>
      <c r="T55" s="29"/>
      <c r="U55" s="31"/>
      <c r="V55" s="29">
        <v>7</v>
      </c>
      <c r="W55" s="31">
        <v>1</v>
      </c>
      <c r="X55" s="29"/>
      <c r="Y55" s="29"/>
      <c r="Z55" s="29"/>
      <c r="AA55" s="29"/>
      <c r="AB55" s="29"/>
      <c r="AC55" s="30"/>
      <c r="AD55" s="29">
        <v>249</v>
      </c>
      <c r="AE55" s="29">
        <v>597</v>
      </c>
      <c r="AF55" s="29">
        <v>469</v>
      </c>
      <c r="AG55" s="29">
        <v>80</v>
      </c>
      <c r="AH55" s="29"/>
      <c r="AI55" s="30">
        <f t="shared" si="2"/>
        <v>469.5</v>
      </c>
      <c r="AJ55" s="29">
        <v>82728</v>
      </c>
      <c r="AK55" s="29"/>
      <c r="AL55" s="30">
        <f t="shared" si="3"/>
        <v>176.20447284345047</v>
      </c>
      <c r="AM55" s="29">
        <v>206</v>
      </c>
      <c r="AN55" s="29">
        <v>44409</v>
      </c>
      <c r="AO55" s="29"/>
      <c r="AP55" s="14">
        <f t="shared" si="4"/>
        <v>215.57766990291262</v>
      </c>
      <c r="AQ55" s="29">
        <v>27</v>
      </c>
      <c r="AR55" s="29">
        <v>17724</v>
      </c>
      <c r="AS55" s="29"/>
      <c r="AT55" s="14">
        <f t="shared" si="5"/>
        <v>656.4444444444445</v>
      </c>
      <c r="AU55" s="29">
        <v>16</v>
      </c>
      <c r="AV55" s="29">
        <v>20595</v>
      </c>
      <c r="AW55" s="29"/>
      <c r="AX55" s="14">
        <f t="shared" si="6"/>
        <v>1287.1875</v>
      </c>
      <c r="AY55" s="29"/>
      <c r="AZ55" s="29"/>
      <c r="BA55" s="29"/>
      <c r="BB55" s="14"/>
      <c r="BC55" s="29"/>
      <c r="BD55" s="29"/>
      <c r="BE55" s="29"/>
      <c r="BF55" s="14"/>
      <c r="BG55" s="29"/>
      <c r="BH55" s="29"/>
      <c r="BI55" s="29"/>
      <c r="BJ55" s="14"/>
      <c r="BK55" s="29"/>
      <c r="BL55" s="29"/>
      <c r="BM55" s="29"/>
      <c r="BN55" s="14"/>
      <c r="BO55" s="29"/>
      <c r="BP55" s="29"/>
      <c r="BQ55" s="29"/>
      <c r="BR55" s="14"/>
      <c r="BS55" s="29"/>
      <c r="BT55" s="29"/>
      <c r="BU55" s="29"/>
      <c r="BV55" s="14"/>
      <c r="BX55" s="5">
        <f t="shared" si="9"/>
        <v>0</v>
      </c>
      <c r="BY55" s="5">
        <f t="shared" si="10"/>
        <v>0</v>
      </c>
    </row>
    <row r="56" spans="1:77" s="20" customFormat="1" ht="15" customHeight="1">
      <c r="A56" s="28">
        <v>7</v>
      </c>
      <c r="B56" s="28">
        <v>2</v>
      </c>
      <c r="C56" s="20" t="s">
        <v>213</v>
      </c>
      <c r="E56" s="29"/>
      <c r="F56" s="29"/>
      <c r="G56" s="29"/>
      <c r="H56" s="30"/>
      <c r="I56" s="29"/>
      <c r="J56" s="29"/>
      <c r="K56" s="29"/>
      <c r="L56" s="29">
        <v>108</v>
      </c>
      <c r="M56" s="29">
        <v>42</v>
      </c>
      <c r="N56" s="29">
        <v>222</v>
      </c>
      <c r="O56" s="14">
        <f t="shared" si="0"/>
        <v>108.26760110294119</v>
      </c>
      <c r="P56" s="29">
        <v>272000</v>
      </c>
      <c r="Q56" s="29"/>
      <c r="R56" s="30">
        <f t="shared" si="1"/>
        <v>2512.2935876392194</v>
      </c>
      <c r="S56" s="29">
        <v>1184</v>
      </c>
      <c r="T56" s="29"/>
      <c r="U56" s="31"/>
      <c r="V56" s="29">
        <v>7</v>
      </c>
      <c r="W56" s="31">
        <v>2</v>
      </c>
      <c r="X56" s="29"/>
      <c r="Y56" s="29"/>
      <c r="Z56" s="29"/>
      <c r="AA56" s="29"/>
      <c r="AB56" s="29"/>
      <c r="AC56" s="30"/>
      <c r="AD56" s="29">
        <v>672</v>
      </c>
      <c r="AE56" s="29">
        <v>802</v>
      </c>
      <c r="AF56" s="29">
        <v>82</v>
      </c>
      <c r="AG56" s="29">
        <v>32</v>
      </c>
      <c r="AH56" s="29">
        <v>7</v>
      </c>
      <c r="AI56" s="30">
        <f t="shared" si="2"/>
        <v>82.20016084558824</v>
      </c>
      <c r="AJ56" s="29">
        <v>919735</v>
      </c>
      <c r="AK56" s="29"/>
      <c r="AL56" s="30">
        <f t="shared" si="3"/>
        <v>11188.96837352555</v>
      </c>
      <c r="AM56" s="29">
        <v>163</v>
      </c>
      <c r="AN56" s="29">
        <v>60785</v>
      </c>
      <c r="AO56" s="29"/>
      <c r="AP56" s="14">
        <f t="shared" si="4"/>
        <v>372.9141104294479</v>
      </c>
      <c r="AQ56" s="29">
        <v>199</v>
      </c>
      <c r="AR56" s="29">
        <v>127950</v>
      </c>
      <c r="AS56" s="29"/>
      <c r="AT56" s="14">
        <f t="shared" si="5"/>
        <v>642.964824120603</v>
      </c>
      <c r="AU56" s="29">
        <v>259</v>
      </c>
      <c r="AV56" s="29">
        <v>462650</v>
      </c>
      <c r="AW56" s="29"/>
      <c r="AX56" s="14">
        <f t="shared" si="6"/>
        <v>1786.2934362934363</v>
      </c>
      <c r="AY56" s="29">
        <v>46</v>
      </c>
      <c r="AZ56" s="29">
        <v>187350</v>
      </c>
      <c r="BA56" s="29"/>
      <c r="BB56" s="14">
        <f>(AZ56+(BA56/100))/AY56</f>
        <v>4072.8260869565215</v>
      </c>
      <c r="BC56" s="29">
        <v>5</v>
      </c>
      <c r="BD56" s="29">
        <v>36000</v>
      </c>
      <c r="BE56" s="29"/>
      <c r="BF56" s="14">
        <f>(BD56+(BE56/100))/BC56</f>
        <v>7200</v>
      </c>
      <c r="BG56" s="29"/>
      <c r="BH56" s="29"/>
      <c r="BI56" s="29"/>
      <c r="BJ56" s="14"/>
      <c r="BK56" s="29"/>
      <c r="BL56" s="29"/>
      <c r="BM56" s="29"/>
      <c r="BN56" s="14"/>
      <c r="BO56" s="29"/>
      <c r="BP56" s="29"/>
      <c r="BQ56" s="29"/>
      <c r="BR56" s="14"/>
      <c r="BS56" s="29"/>
      <c r="BT56" s="29"/>
      <c r="BU56" s="29"/>
      <c r="BV56" s="14"/>
      <c r="BX56" s="5">
        <f t="shared" si="9"/>
        <v>0</v>
      </c>
      <c r="BY56" s="5">
        <f t="shared" si="10"/>
        <v>45000</v>
      </c>
    </row>
    <row r="57" spans="1:77" s="20" customFormat="1" ht="15" customHeight="1">
      <c r="A57" s="28">
        <v>7</v>
      </c>
      <c r="B57" s="28">
        <v>3</v>
      </c>
      <c r="C57" s="20" t="s">
        <v>214</v>
      </c>
      <c r="E57" s="29"/>
      <c r="F57" s="29"/>
      <c r="G57" s="29"/>
      <c r="H57" s="30"/>
      <c r="I57" s="29"/>
      <c r="J57" s="29"/>
      <c r="K57" s="29"/>
      <c r="L57" s="29">
        <v>192027</v>
      </c>
      <c r="M57" s="29">
        <v>136</v>
      </c>
      <c r="N57" s="29">
        <v>69</v>
      </c>
      <c r="O57" s="14">
        <f t="shared" si="0"/>
        <v>192027.85158547794</v>
      </c>
      <c r="P57" s="29">
        <v>500670</v>
      </c>
      <c r="Q57" s="29">
        <v>94</v>
      </c>
      <c r="R57" s="30">
        <f t="shared" si="1"/>
        <v>2.6072829324819833</v>
      </c>
      <c r="S57" s="29">
        <v>1938</v>
      </c>
      <c r="T57" s="29"/>
      <c r="U57" s="31"/>
      <c r="V57" s="29">
        <v>7</v>
      </c>
      <c r="W57" s="31">
        <v>3</v>
      </c>
      <c r="X57" s="29"/>
      <c r="Y57" s="29"/>
      <c r="Z57" s="29"/>
      <c r="AA57" s="29"/>
      <c r="AB57" s="29"/>
      <c r="AC57" s="30"/>
      <c r="AD57" s="29">
        <v>886</v>
      </c>
      <c r="AE57" s="29">
        <v>1276</v>
      </c>
      <c r="AF57" s="29">
        <v>1227</v>
      </c>
      <c r="AG57" s="29">
        <v>57</v>
      </c>
      <c r="AH57" s="29">
        <v>21</v>
      </c>
      <c r="AI57" s="30">
        <f t="shared" si="2"/>
        <v>1227.3567325367646</v>
      </c>
      <c r="AJ57" s="29">
        <v>341272</v>
      </c>
      <c r="AK57" s="29">
        <v>34</v>
      </c>
      <c r="AL57" s="30">
        <f t="shared" si="3"/>
        <v>278.05444900655846</v>
      </c>
      <c r="AM57" s="29">
        <v>665</v>
      </c>
      <c r="AN57" s="29">
        <v>154136</v>
      </c>
      <c r="AO57" s="29">
        <v>34</v>
      </c>
      <c r="AP57" s="14">
        <f t="shared" si="4"/>
        <v>231.78396992481203</v>
      </c>
      <c r="AQ57" s="29">
        <v>182</v>
      </c>
      <c r="AR57" s="29">
        <v>132236</v>
      </c>
      <c r="AS57" s="29"/>
      <c r="AT57" s="14">
        <f t="shared" si="5"/>
        <v>726.5714285714286</v>
      </c>
      <c r="AU57" s="29">
        <v>39</v>
      </c>
      <c r="AV57" s="29">
        <v>54900</v>
      </c>
      <c r="AW57" s="29"/>
      <c r="AX57" s="14">
        <f t="shared" si="6"/>
        <v>1407.6923076923076</v>
      </c>
      <c r="AY57" s="29"/>
      <c r="AZ57" s="29"/>
      <c r="BA57" s="29"/>
      <c r="BB57" s="14"/>
      <c r="BC57" s="29"/>
      <c r="BD57" s="29"/>
      <c r="BE57" s="29"/>
      <c r="BF57" s="14"/>
      <c r="BG57" s="29"/>
      <c r="BH57" s="29"/>
      <c r="BI57" s="29"/>
      <c r="BJ57" s="14"/>
      <c r="BK57" s="29"/>
      <c r="BL57" s="29"/>
      <c r="BM57" s="29"/>
      <c r="BN57" s="14"/>
      <c r="BO57" s="29"/>
      <c r="BP57" s="29"/>
      <c r="BQ57" s="29"/>
      <c r="BR57" s="14"/>
      <c r="BS57" s="29"/>
      <c r="BT57" s="29"/>
      <c r="BU57" s="29"/>
      <c r="BV57" s="14"/>
      <c r="BX57" s="5">
        <f t="shared" si="9"/>
        <v>0</v>
      </c>
      <c r="BY57" s="5">
        <f t="shared" si="10"/>
        <v>2.9103830456733704E-11</v>
      </c>
    </row>
    <row r="58" spans="1:77" s="20" customFormat="1" ht="15" customHeight="1">
      <c r="A58" s="28">
        <v>7</v>
      </c>
      <c r="B58" s="28">
        <v>4</v>
      </c>
      <c r="C58" s="20" t="s">
        <v>215</v>
      </c>
      <c r="E58" s="29"/>
      <c r="F58" s="29"/>
      <c r="G58" s="29"/>
      <c r="H58" s="30"/>
      <c r="I58" s="29"/>
      <c r="J58" s="29"/>
      <c r="K58" s="29"/>
      <c r="L58" s="29">
        <v>125940</v>
      </c>
      <c r="M58" s="29">
        <v>133</v>
      </c>
      <c r="N58" s="29"/>
      <c r="O58" s="14">
        <f t="shared" si="0"/>
        <v>125940.83125</v>
      </c>
      <c r="P58" s="29">
        <v>316233</v>
      </c>
      <c r="Q58" s="29">
        <v>48</v>
      </c>
      <c r="R58" s="30">
        <f t="shared" si="1"/>
        <v>2.5109686577521297</v>
      </c>
      <c r="S58" s="29">
        <v>1573</v>
      </c>
      <c r="T58" s="29"/>
      <c r="U58" s="31"/>
      <c r="V58" s="29">
        <v>7</v>
      </c>
      <c r="W58" s="31">
        <v>4</v>
      </c>
      <c r="X58" s="29"/>
      <c r="Y58" s="29"/>
      <c r="Z58" s="29"/>
      <c r="AA58" s="29"/>
      <c r="AB58" s="29"/>
      <c r="AC58" s="30"/>
      <c r="AD58" s="29">
        <v>332</v>
      </c>
      <c r="AE58" s="29">
        <v>634</v>
      </c>
      <c r="AF58" s="29">
        <v>644</v>
      </c>
      <c r="AG58" s="29"/>
      <c r="AH58" s="29"/>
      <c r="AI58" s="30">
        <f t="shared" si="2"/>
        <v>644</v>
      </c>
      <c r="AJ58" s="29">
        <v>88397</v>
      </c>
      <c r="AK58" s="29">
        <v>75</v>
      </c>
      <c r="AL58" s="30">
        <f t="shared" si="3"/>
        <v>137.26242236024845</v>
      </c>
      <c r="AM58" s="29">
        <v>299</v>
      </c>
      <c r="AN58" s="29">
        <v>55537</v>
      </c>
      <c r="AO58" s="29">
        <v>75</v>
      </c>
      <c r="AP58" s="14">
        <f t="shared" si="4"/>
        <v>185.74498327759198</v>
      </c>
      <c r="AQ58" s="29">
        <v>23</v>
      </c>
      <c r="AR58" s="29">
        <v>17960</v>
      </c>
      <c r="AS58" s="29"/>
      <c r="AT58" s="14">
        <f t="shared" si="5"/>
        <v>780.8695652173913</v>
      </c>
      <c r="AU58" s="29">
        <v>10</v>
      </c>
      <c r="AV58" s="29">
        <v>14900</v>
      </c>
      <c r="AW58" s="29"/>
      <c r="AX58" s="14">
        <f t="shared" si="6"/>
        <v>1490</v>
      </c>
      <c r="AY58" s="29"/>
      <c r="AZ58" s="29"/>
      <c r="BA58" s="29"/>
      <c r="BB58" s="14"/>
      <c r="BC58" s="29"/>
      <c r="BD58" s="29"/>
      <c r="BE58" s="29"/>
      <c r="BF58" s="14"/>
      <c r="BG58" s="29"/>
      <c r="BH58" s="29"/>
      <c r="BI58" s="29"/>
      <c r="BJ58" s="14"/>
      <c r="BK58" s="29"/>
      <c r="BL58" s="29"/>
      <c r="BM58" s="29"/>
      <c r="BN58" s="14"/>
      <c r="BO58" s="29"/>
      <c r="BP58" s="29"/>
      <c r="BQ58" s="29"/>
      <c r="BR58" s="14"/>
      <c r="BS58" s="29"/>
      <c r="BT58" s="29"/>
      <c r="BU58" s="29"/>
      <c r="BV58" s="14"/>
      <c r="BX58" s="5">
        <f t="shared" si="9"/>
        <v>0</v>
      </c>
      <c r="BY58" s="5">
        <f t="shared" si="10"/>
        <v>0</v>
      </c>
    </row>
    <row r="59" spans="1:77" s="20" customFormat="1" ht="15" customHeight="1">
      <c r="A59" s="28">
        <v>7</v>
      </c>
      <c r="B59" s="28">
        <v>5</v>
      </c>
      <c r="C59" s="20" t="s">
        <v>216</v>
      </c>
      <c r="E59" s="29"/>
      <c r="F59" s="29"/>
      <c r="G59" s="29"/>
      <c r="H59" s="30"/>
      <c r="I59" s="29"/>
      <c r="J59" s="29"/>
      <c r="K59" s="29"/>
      <c r="L59" s="29">
        <v>213453</v>
      </c>
      <c r="M59" s="29">
        <v>142</v>
      </c>
      <c r="N59" s="29">
        <v>197</v>
      </c>
      <c r="O59" s="14">
        <f t="shared" si="0"/>
        <v>213453.89202665442</v>
      </c>
      <c r="P59" s="29">
        <v>451196</v>
      </c>
      <c r="Q59" s="29">
        <v>40</v>
      </c>
      <c r="R59" s="30">
        <f t="shared" si="1"/>
        <v>2.1137885831740104</v>
      </c>
      <c r="S59" s="29">
        <v>1577</v>
      </c>
      <c r="T59" s="29"/>
      <c r="U59" s="31"/>
      <c r="V59" s="29">
        <v>7</v>
      </c>
      <c r="W59" s="31">
        <v>5</v>
      </c>
      <c r="X59" s="29"/>
      <c r="Y59" s="29"/>
      <c r="Z59" s="29"/>
      <c r="AA59" s="29"/>
      <c r="AB59" s="29"/>
      <c r="AC59" s="30"/>
      <c r="AD59" s="29">
        <v>477</v>
      </c>
      <c r="AE59" s="29">
        <v>831</v>
      </c>
      <c r="AF59" s="29">
        <v>891</v>
      </c>
      <c r="AG59" s="29">
        <v>120</v>
      </c>
      <c r="AH59" s="29"/>
      <c r="AI59" s="30">
        <f t="shared" si="2"/>
        <v>891.75</v>
      </c>
      <c r="AJ59" s="29">
        <v>157972</v>
      </c>
      <c r="AK59" s="29">
        <v>75</v>
      </c>
      <c r="AL59" s="30">
        <f t="shared" si="3"/>
        <v>177.14830389683206</v>
      </c>
      <c r="AM59" s="29">
        <v>405</v>
      </c>
      <c r="AN59" s="29">
        <v>81917</v>
      </c>
      <c r="AO59" s="29">
        <v>75</v>
      </c>
      <c r="AP59" s="14">
        <f t="shared" si="4"/>
        <v>202.26604938271606</v>
      </c>
      <c r="AQ59" s="29">
        <v>51</v>
      </c>
      <c r="AR59" s="29">
        <v>36255</v>
      </c>
      <c r="AS59" s="29"/>
      <c r="AT59" s="14">
        <f t="shared" si="5"/>
        <v>710.8823529411765</v>
      </c>
      <c r="AU59" s="29">
        <v>19</v>
      </c>
      <c r="AV59" s="29">
        <v>32300</v>
      </c>
      <c r="AW59" s="29"/>
      <c r="AX59" s="14">
        <f t="shared" si="6"/>
        <v>1700</v>
      </c>
      <c r="AY59" s="29">
        <v>2</v>
      </c>
      <c r="AZ59" s="29">
        <v>7500</v>
      </c>
      <c r="BA59" s="29"/>
      <c r="BB59" s="14">
        <f>(AZ59+(BA59/100))/AY59</f>
        <v>3750</v>
      </c>
      <c r="BC59" s="29"/>
      <c r="BD59" s="29"/>
      <c r="BE59" s="29"/>
      <c r="BF59" s="14"/>
      <c r="BG59" s="29"/>
      <c r="BH59" s="29"/>
      <c r="BI59" s="29"/>
      <c r="BJ59" s="14"/>
      <c r="BK59" s="29"/>
      <c r="BL59" s="29"/>
      <c r="BM59" s="29"/>
      <c r="BN59" s="14"/>
      <c r="BO59" s="29"/>
      <c r="BP59" s="29"/>
      <c r="BQ59" s="29"/>
      <c r="BR59" s="14"/>
      <c r="BS59" s="29"/>
      <c r="BT59" s="29"/>
      <c r="BU59" s="29"/>
      <c r="BV59" s="14"/>
      <c r="BX59" s="5">
        <f t="shared" si="9"/>
        <v>0</v>
      </c>
      <c r="BY59" s="5">
        <f t="shared" si="10"/>
        <v>0</v>
      </c>
    </row>
    <row r="60" spans="1:77" s="20" customFormat="1" ht="15" customHeight="1">
      <c r="A60" s="28">
        <v>7</v>
      </c>
      <c r="B60" s="28">
        <v>6</v>
      </c>
      <c r="C60" s="20" t="s">
        <v>217</v>
      </c>
      <c r="E60" s="29"/>
      <c r="F60" s="29"/>
      <c r="G60" s="29"/>
      <c r="H60" s="30"/>
      <c r="I60" s="29"/>
      <c r="J60" s="29"/>
      <c r="K60" s="29"/>
      <c r="L60" s="29">
        <v>312692</v>
      </c>
      <c r="M60" s="29">
        <v>80</v>
      </c>
      <c r="N60" s="29"/>
      <c r="O60" s="14">
        <f t="shared" si="0"/>
        <v>312692.5</v>
      </c>
      <c r="P60" s="29">
        <v>613293</v>
      </c>
      <c r="Q60" s="29">
        <v>72</v>
      </c>
      <c r="R60" s="30">
        <f t="shared" si="1"/>
        <v>1.9613317236582264</v>
      </c>
      <c r="S60" s="29">
        <v>2929</v>
      </c>
      <c r="T60" s="29"/>
      <c r="U60" s="31"/>
      <c r="V60" s="29">
        <v>7</v>
      </c>
      <c r="W60" s="31">
        <v>6</v>
      </c>
      <c r="X60" s="29"/>
      <c r="Y60" s="29"/>
      <c r="Z60" s="29"/>
      <c r="AA60" s="29"/>
      <c r="AB60" s="29"/>
      <c r="AC60" s="30"/>
      <c r="AD60" s="29">
        <v>709</v>
      </c>
      <c r="AE60" s="29">
        <v>2148</v>
      </c>
      <c r="AF60" s="29">
        <v>1401</v>
      </c>
      <c r="AG60" s="29">
        <v>80</v>
      </c>
      <c r="AH60" s="29"/>
      <c r="AI60" s="30">
        <f t="shared" si="2"/>
        <v>1401.5</v>
      </c>
      <c r="AJ60" s="29">
        <v>201340</v>
      </c>
      <c r="AK60" s="29">
        <v>60</v>
      </c>
      <c r="AL60" s="30">
        <f t="shared" si="3"/>
        <v>143.6603638958259</v>
      </c>
      <c r="AM60" s="29">
        <v>629</v>
      </c>
      <c r="AN60" s="29">
        <v>140140</v>
      </c>
      <c r="AO60" s="29">
        <v>60</v>
      </c>
      <c r="AP60" s="14">
        <f t="shared" si="4"/>
        <v>222.79904610492846</v>
      </c>
      <c r="AQ60" s="29">
        <v>65</v>
      </c>
      <c r="AR60" s="29">
        <v>42450</v>
      </c>
      <c r="AS60" s="29"/>
      <c r="AT60" s="14">
        <f aca="true" t="shared" si="11" ref="AT60:AT69">(AR60+(AS60/100))/AQ60</f>
        <v>653.0769230769231</v>
      </c>
      <c r="AU60" s="29">
        <v>15</v>
      </c>
      <c r="AV60" s="29">
        <v>18750</v>
      </c>
      <c r="AW60" s="29"/>
      <c r="AX60" s="14">
        <f t="shared" si="6"/>
        <v>1250</v>
      </c>
      <c r="AY60" s="29"/>
      <c r="AZ60" s="29"/>
      <c r="BA60" s="29"/>
      <c r="BB60" s="14"/>
      <c r="BC60" s="29"/>
      <c r="BD60" s="29"/>
      <c r="BE60" s="29"/>
      <c r="BF60" s="14"/>
      <c r="BG60" s="29"/>
      <c r="BH60" s="29"/>
      <c r="BI60" s="29"/>
      <c r="BJ60" s="14"/>
      <c r="BK60" s="29"/>
      <c r="BL60" s="29"/>
      <c r="BM60" s="29"/>
      <c r="BN60" s="14"/>
      <c r="BO60" s="29"/>
      <c r="BP60" s="29"/>
      <c r="BQ60" s="29"/>
      <c r="BR60" s="14"/>
      <c r="BS60" s="29"/>
      <c r="BT60" s="29"/>
      <c r="BU60" s="29"/>
      <c r="BV60" s="14"/>
      <c r="BX60" s="5">
        <f t="shared" si="9"/>
        <v>0</v>
      </c>
      <c r="BY60" s="5">
        <f t="shared" si="10"/>
        <v>7.275957614183426E-12</v>
      </c>
    </row>
    <row r="61" spans="1:77" s="20" customFormat="1" ht="15" customHeight="1">
      <c r="A61" s="28">
        <v>7</v>
      </c>
      <c r="B61" s="28">
        <v>7</v>
      </c>
      <c r="C61" s="20" t="s">
        <v>218</v>
      </c>
      <c r="E61" s="29"/>
      <c r="F61" s="29"/>
      <c r="G61" s="29"/>
      <c r="H61" s="30"/>
      <c r="I61" s="29"/>
      <c r="J61" s="29"/>
      <c r="K61" s="29"/>
      <c r="L61" s="29">
        <v>157921</v>
      </c>
      <c r="M61" s="29"/>
      <c r="N61" s="29"/>
      <c r="O61" s="14">
        <f t="shared" si="0"/>
        <v>157921</v>
      </c>
      <c r="P61" s="29">
        <v>318893</v>
      </c>
      <c r="Q61" s="29">
        <v>41</v>
      </c>
      <c r="R61" s="30">
        <f t="shared" si="1"/>
        <v>2.0193223827103424</v>
      </c>
      <c r="S61" s="29">
        <v>1622</v>
      </c>
      <c r="T61" s="29"/>
      <c r="U61" s="31"/>
      <c r="V61" s="29">
        <v>7</v>
      </c>
      <c r="W61" s="31">
        <v>7</v>
      </c>
      <c r="X61" s="29"/>
      <c r="Y61" s="29"/>
      <c r="Z61" s="29"/>
      <c r="AA61" s="29"/>
      <c r="AB61" s="29"/>
      <c r="AC61" s="30"/>
      <c r="AD61" s="29">
        <v>503</v>
      </c>
      <c r="AE61" s="29">
        <v>942</v>
      </c>
      <c r="AF61" s="29">
        <v>886</v>
      </c>
      <c r="AG61" s="29">
        <v>80</v>
      </c>
      <c r="AH61" s="29"/>
      <c r="AI61" s="30">
        <f t="shared" si="2"/>
        <v>886.5</v>
      </c>
      <c r="AJ61" s="29">
        <v>161181</v>
      </c>
      <c r="AK61" s="29">
        <v>49</v>
      </c>
      <c r="AL61" s="30">
        <f t="shared" si="3"/>
        <v>181.81725888324874</v>
      </c>
      <c r="AM61" s="29">
        <v>453</v>
      </c>
      <c r="AN61" s="29">
        <v>93992</v>
      </c>
      <c r="AO61" s="29">
        <v>45</v>
      </c>
      <c r="AP61" s="14">
        <f t="shared" si="4"/>
        <v>207.48885209713023</v>
      </c>
      <c r="AQ61" s="29">
        <v>31</v>
      </c>
      <c r="AR61" s="29">
        <v>24022</v>
      </c>
      <c r="AS61" s="29">
        <v>69</v>
      </c>
      <c r="AT61" s="14">
        <f t="shared" si="11"/>
        <v>774.9254838709677</v>
      </c>
      <c r="AU61" s="29">
        <v>15</v>
      </c>
      <c r="AV61" s="29">
        <v>27133</v>
      </c>
      <c r="AW61" s="29"/>
      <c r="AX61" s="14">
        <f t="shared" si="6"/>
        <v>1808.8666666666666</v>
      </c>
      <c r="AY61" s="29">
        <v>4</v>
      </c>
      <c r="AZ61" s="29">
        <v>16033</v>
      </c>
      <c r="BA61" s="29">
        <v>35</v>
      </c>
      <c r="BB61" s="14">
        <f>(AZ61+(BA61/100))/AY61</f>
        <v>4008.3375</v>
      </c>
      <c r="BC61" s="29"/>
      <c r="BD61" s="29"/>
      <c r="BE61" s="29"/>
      <c r="BF61" s="14"/>
      <c r="BG61" s="29"/>
      <c r="BH61" s="29"/>
      <c r="BI61" s="29"/>
      <c r="BJ61" s="14"/>
      <c r="BK61" s="29"/>
      <c r="BL61" s="29"/>
      <c r="BM61" s="29"/>
      <c r="BN61" s="14"/>
      <c r="BO61" s="29"/>
      <c r="BP61" s="29"/>
      <c r="BQ61" s="29"/>
      <c r="BR61" s="14"/>
      <c r="BS61" s="29"/>
      <c r="BT61" s="29"/>
      <c r="BU61" s="29"/>
      <c r="BV61" s="14"/>
      <c r="BX61" s="5">
        <f t="shared" si="9"/>
        <v>0</v>
      </c>
      <c r="BY61" s="5">
        <f t="shared" si="10"/>
        <v>-8.731126932559619E-12</v>
      </c>
    </row>
    <row r="62" spans="1:77" s="20" customFormat="1" ht="15" customHeight="1">
      <c r="A62" s="28">
        <v>8</v>
      </c>
      <c r="B62" s="28">
        <v>1</v>
      </c>
      <c r="C62" s="20" t="s">
        <v>219</v>
      </c>
      <c r="E62" s="29"/>
      <c r="F62" s="29"/>
      <c r="G62" s="29"/>
      <c r="H62" s="30"/>
      <c r="I62" s="29"/>
      <c r="J62" s="29"/>
      <c r="K62" s="29"/>
      <c r="L62" s="29">
        <v>256322</v>
      </c>
      <c r="M62" s="29">
        <v>69</v>
      </c>
      <c r="N62" s="29">
        <v>90</v>
      </c>
      <c r="O62" s="14">
        <f t="shared" si="0"/>
        <v>256322.4333180147</v>
      </c>
      <c r="P62" s="29">
        <v>835294</v>
      </c>
      <c r="Q62" s="29">
        <v>13</v>
      </c>
      <c r="R62" s="30">
        <f t="shared" si="1"/>
        <v>3.2587632662009938</v>
      </c>
      <c r="S62" s="29">
        <v>3670</v>
      </c>
      <c r="T62" s="29"/>
      <c r="U62" s="31"/>
      <c r="V62" s="29">
        <v>8</v>
      </c>
      <c r="W62" s="31">
        <v>1</v>
      </c>
      <c r="X62" s="29"/>
      <c r="Y62" s="29"/>
      <c r="Z62" s="29"/>
      <c r="AA62" s="29"/>
      <c r="AB62" s="29"/>
      <c r="AC62" s="30"/>
      <c r="AD62" s="29">
        <v>503</v>
      </c>
      <c r="AE62" s="29">
        <v>1146</v>
      </c>
      <c r="AF62" s="29">
        <v>732</v>
      </c>
      <c r="AG62" s="29">
        <v>80</v>
      </c>
      <c r="AH62" s="29"/>
      <c r="AI62" s="30">
        <f t="shared" si="2"/>
        <v>732.5</v>
      </c>
      <c r="AJ62" s="29">
        <v>196249</v>
      </c>
      <c r="AK62" s="29"/>
      <c r="AL62" s="30">
        <f t="shared" si="3"/>
        <v>267.91672354948804</v>
      </c>
      <c r="AM62" s="29">
        <v>406</v>
      </c>
      <c r="AN62" s="29">
        <v>105527</v>
      </c>
      <c r="AO62" s="29"/>
      <c r="AP62" s="14">
        <f t="shared" si="4"/>
        <v>259.91871921182263</v>
      </c>
      <c r="AQ62" s="29">
        <v>63</v>
      </c>
      <c r="AR62" s="29">
        <v>47370</v>
      </c>
      <c r="AS62" s="29"/>
      <c r="AT62" s="14">
        <f t="shared" si="11"/>
        <v>751.9047619047619</v>
      </c>
      <c r="AU62" s="29">
        <v>21</v>
      </c>
      <c r="AV62" s="29">
        <v>32152</v>
      </c>
      <c r="AW62" s="29"/>
      <c r="AX62" s="14">
        <f t="shared" si="6"/>
        <v>1531.047619047619</v>
      </c>
      <c r="AY62" s="29">
        <v>3</v>
      </c>
      <c r="AZ62" s="29">
        <v>11200</v>
      </c>
      <c r="BA62" s="29"/>
      <c r="BB62" s="14">
        <f>(AZ62+(BA62/100))/AY62</f>
        <v>3733.3333333333335</v>
      </c>
      <c r="BC62" s="29"/>
      <c r="BD62" s="29"/>
      <c r="BE62" s="29"/>
      <c r="BF62" s="14"/>
      <c r="BG62" s="29"/>
      <c r="BH62" s="29"/>
      <c r="BI62" s="29"/>
      <c r="BJ62" s="14"/>
      <c r="BK62" s="29"/>
      <c r="BL62" s="29"/>
      <c r="BM62" s="29"/>
      <c r="BN62" s="14"/>
      <c r="BO62" s="29"/>
      <c r="BP62" s="29"/>
      <c r="BQ62" s="29"/>
      <c r="BR62" s="14"/>
      <c r="BS62" s="29"/>
      <c r="BT62" s="29"/>
      <c r="BU62" s="29"/>
      <c r="BV62" s="14"/>
      <c r="BX62" s="5">
        <f t="shared" si="9"/>
        <v>10</v>
      </c>
      <c r="BY62" s="5">
        <f t="shared" si="10"/>
        <v>0</v>
      </c>
    </row>
    <row r="63" spans="1:77" s="20" customFormat="1" ht="15" customHeight="1">
      <c r="A63" s="28">
        <v>8</v>
      </c>
      <c r="B63" s="28">
        <v>2</v>
      </c>
      <c r="C63" s="20" t="s">
        <v>220</v>
      </c>
      <c r="E63" s="29"/>
      <c r="F63" s="29"/>
      <c r="G63" s="29"/>
      <c r="H63" s="30"/>
      <c r="I63" s="29"/>
      <c r="J63" s="29"/>
      <c r="K63" s="29"/>
      <c r="L63" s="29">
        <v>143829</v>
      </c>
      <c r="M63" s="29">
        <v>107</v>
      </c>
      <c r="N63" s="29">
        <v>110</v>
      </c>
      <c r="O63" s="14">
        <f t="shared" si="0"/>
        <v>143829.67127757354</v>
      </c>
      <c r="P63" s="29">
        <v>620298</v>
      </c>
      <c r="Q63" s="29">
        <v>52</v>
      </c>
      <c r="R63" s="30">
        <f t="shared" si="1"/>
        <v>4.312729873399351</v>
      </c>
      <c r="S63" s="29">
        <v>2902</v>
      </c>
      <c r="T63" s="29"/>
      <c r="U63" s="31"/>
      <c r="V63" s="29">
        <v>8</v>
      </c>
      <c r="W63" s="31">
        <v>2</v>
      </c>
      <c r="X63" s="29"/>
      <c r="Y63" s="29"/>
      <c r="Z63" s="29"/>
      <c r="AA63" s="29"/>
      <c r="AB63" s="29"/>
      <c r="AC63" s="30"/>
      <c r="AD63" s="29">
        <v>880</v>
      </c>
      <c r="AE63" s="29">
        <v>1920</v>
      </c>
      <c r="AF63" s="29">
        <v>649</v>
      </c>
      <c r="AG63" s="29">
        <v>55</v>
      </c>
      <c r="AH63" s="29">
        <v>240</v>
      </c>
      <c r="AI63" s="30">
        <f t="shared" si="2"/>
        <v>649.3492647058823</v>
      </c>
      <c r="AJ63" s="29">
        <v>835630</v>
      </c>
      <c r="AK63" s="29">
        <v>68</v>
      </c>
      <c r="AL63" s="30">
        <f t="shared" si="3"/>
        <v>1286.8729440673073</v>
      </c>
      <c r="AM63" s="29">
        <v>610</v>
      </c>
      <c r="AN63" s="29">
        <v>142180</v>
      </c>
      <c r="AO63" s="29">
        <v>68</v>
      </c>
      <c r="AP63" s="14">
        <f t="shared" si="4"/>
        <v>233.0830819672131</v>
      </c>
      <c r="AQ63" s="29">
        <v>118</v>
      </c>
      <c r="AR63" s="29">
        <v>91400</v>
      </c>
      <c r="AS63" s="29"/>
      <c r="AT63" s="14">
        <f t="shared" si="11"/>
        <v>774.5762711864406</v>
      </c>
      <c r="AU63" s="29">
        <v>88</v>
      </c>
      <c r="AV63" s="29">
        <v>187050</v>
      </c>
      <c r="AW63" s="29"/>
      <c r="AX63" s="14">
        <f t="shared" si="6"/>
        <v>2125.568181818182</v>
      </c>
      <c r="AY63" s="29">
        <v>55</v>
      </c>
      <c r="AZ63" s="29">
        <v>303500</v>
      </c>
      <c r="BA63" s="29"/>
      <c r="BB63" s="14">
        <f>(AZ63+(BA63/100))/AY63</f>
        <v>5518.181818181818</v>
      </c>
      <c r="BC63" s="29">
        <v>4</v>
      </c>
      <c r="BD63" s="29">
        <v>26000</v>
      </c>
      <c r="BE63" s="29"/>
      <c r="BF63" s="14">
        <f>(BD63+(BE63/100))/BC63</f>
        <v>6500</v>
      </c>
      <c r="BG63" s="29">
        <v>4</v>
      </c>
      <c r="BH63" s="29">
        <v>65500</v>
      </c>
      <c r="BI63" s="29"/>
      <c r="BJ63" s="14">
        <f>(BH63+(BI63/100))/BG63</f>
        <v>16375</v>
      </c>
      <c r="BK63" s="29">
        <v>1</v>
      </c>
      <c r="BL63" s="29">
        <v>20000</v>
      </c>
      <c r="BM63" s="29"/>
      <c r="BN63" s="14">
        <f>(BL63+(BM63/100))/BK63</f>
        <v>20000</v>
      </c>
      <c r="BO63" s="29"/>
      <c r="BP63" s="29"/>
      <c r="BQ63" s="29"/>
      <c r="BR63" s="14"/>
      <c r="BS63" s="29"/>
      <c r="BT63" s="29"/>
      <c r="BU63" s="29"/>
      <c r="BV63" s="14"/>
      <c r="BX63" s="5">
        <f t="shared" si="9"/>
        <v>0</v>
      </c>
      <c r="BY63" s="5">
        <f t="shared" si="10"/>
        <v>0</v>
      </c>
    </row>
    <row r="64" spans="1:77" s="20" customFormat="1" ht="15" customHeight="1">
      <c r="A64" s="28">
        <v>8</v>
      </c>
      <c r="B64" s="28">
        <v>3</v>
      </c>
      <c r="C64" s="20" t="s">
        <v>221</v>
      </c>
      <c r="E64" s="29"/>
      <c r="F64" s="29"/>
      <c r="G64" s="29"/>
      <c r="H64" s="30"/>
      <c r="I64" s="29"/>
      <c r="J64" s="29"/>
      <c r="K64" s="29"/>
      <c r="L64" s="29">
        <v>219566</v>
      </c>
      <c r="M64" s="29">
        <v>11</v>
      </c>
      <c r="N64" s="29"/>
      <c r="O64" s="14">
        <f t="shared" si="0"/>
        <v>219566.06875</v>
      </c>
      <c r="P64" s="29">
        <v>694191</v>
      </c>
      <c r="Q64" s="29">
        <v>62</v>
      </c>
      <c r="R64" s="30">
        <f t="shared" si="1"/>
        <v>3.1616525447309125</v>
      </c>
      <c r="S64" s="29">
        <v>3106</v>
      </c>
      <c r="T64" s="29"/>
      <c r="U64" s="31"/>
      <c r="V64" s="29">
        <v>8</v>
      </c>
      <c r="W64" s="31">
        <v>3</v>
      </c>
      <c r="X64" s="29"/>
      <c r="Y64" s="29"/>
      <c r="Z64" s="29"/>
      <c r="AA64" s="29"/>
      <c r="AB64" s="29"/>
      <c r="AC64" s="30"/>
      <c r="AD64" s="29">
        <v>370</v>
      </c>
      <c r="AE64" s="29">
        <v>708</v>
      </c>
      <c r="AF64" s="29">
        <v>407</v>
      </c>
      <c r="AG64" s="29">
        <v>40</v>
      </c>
      <c r="AH64" s="29"/>
      <c r="AI64" s="30">
        <f t="shared" si="2"/>
        <v>407.25</v>
      </c>
      <c r="AJ64" s="29">
        <v>93902</v>
      </c>
      <c r="AK64" s="29">
        <v>69</v>
      </c>
      <c r="AL64" s="30">
        <f t="shared" si="3"/>
        <v>230.57581338244322</v>
      </c>
      <c r="AM64" s="29">
        <v>346</v>
      </c>
      <c r="AN64" s="29">
        <v>61252</v>
      </c>
      <c r="AO64" s="29">
        <v>69</v>
      </c>
      <c r="AP64" s="14">
        <f t="shared" si="4"/>
        <v>177.03089595375724</v>
      </c>
      <c r="AQ64" s="29">
        <v>16</v>
      </c>
      <c r="AR64" s="29">
        <v>14600</v>
      </c>
      <c r="AS64" s="29"/>
      <c r="AT64" s="14">
        <f t="shared" si="11"/>
        <v>912.5</v>
      </c>
      <c r="AU64" s="29">
        <v>6</v>
      </c>
      <c r="AV64" s="29">
        <v>10050</v>
      </c>
      <c r="AW64" s="29"/>
      <c r="AX64" s="14">
        <f t="shared" si="6"/>
        <v>1675</v>
      </c>
      <c r="AY64" s="29">
        <v>2</v>
      </c>
      <c r="AZ64" s="29">
        <v>8000</v>
      </c>
      <c r="BA64" s="29"/>
      <c r="BB64" s="14">
        <f>(AZ64+(BA64/100))/AY64</f>
        <v>4000</v>
      </c>
      <c r="BC64" s="29"/>
      <c r="BD64" s="29"/>
      <c r="BE64" s="29"/>
      <c r="BF64" s="14"/>
      <c r="BG64" s="29"/>
      <c r="BH64" s="29"/>
      <c r="BI64" s="29"/>
      <c r="BJ64" s="14"/>
      <c r="BK64" s="29"/>
      <c r="BL64" s="29"/>
      <c r="BM64" s="29"/>
      <c r="BN64" s="14"/>
      <c r="BO64" s="29"/>
      <c r="BP64" s="29"/>
      <c r="BQ64" s="29"/>
      <c r="BR64" s="14"/>
      <c r="BS64" s="29"/>
      <c r="BT64" s="29"/>
      <c r="BU64" s="29"/>
      <c r="BV64" s="14"/>
      <c r="BX64" s="5">
        <f t="shared" si="9"/>
        <v>0</v>
      </c>
      <c r="BY64" s="5">
        <f t="shared" si="10"/>
        <v>3.637978807091713E-12</v>
      </c>
    </row>
    <row r="65" spans="1:77" s="20" customFormat="1" ht="15" customHeight="1">
      <c r="A65" s="28">
        <v>8</v>
      </c>
      <c r="B65" s="28">
        <v>4</v>
      </c>
      <c r="C65" s="20" t="s">
        <v>222</v>
      </c>
      <c r="E65" s="29"/>
      <c r="F65" s="29"/>
      <c r="G65" s="29"/>
      <c r="H65" s="30"/>
      <c r="I65" s="29"/>
      <c r="J65" s="29"/>
      <c r="K65" s="29"/>
      <c r="L65" s="29">
        <v>153458</v>
      </c>
      <c r="M65" s="29"/>
      <c r="N65" s="29"/>
      <c r="O65" s="14">
        <f t="shared" si="0"/>
        <v>153458</v>
      </c>
      <c r="P65" s="29">
        <v>295028</v>
      </c>
      <c r="Q65" s="29">
        <v>90</v>
      </c>
      <c r="R65" s="30">
        <f t="shared" si="1"/>
        <v>1.9225384144195807</v>
      </c>
      <c r="S65" s="29">
        <v>2336</v>
      </c>
      <c r="T65" s="29"/>
      <c r="U65" s="31"/>
      <c r="V65" s="29">
        <v>8</v>
      </c>
      <c r="W65" s="31">
        <v>4</v>
      </c>
      <c r="X65" s="29"/>
      <c r="Y65" s="29"/>
      <c r="Z65" s="29"/>
      <c r="AA65" s="29"/>
      <c r="AB65" s="29"/>
      <c r="AC65" s="30"/>
      <c r="AD65" s="29">
        <v>362</v>
      </c>
      <c r="AE65" s="29">
        <v>1185</v>
      </c>
      <c r="AF65" s="29">
        <v>413</v>
      </c>
      <c r="AG65" s="29"/>
      <c r="AH65" s="29"/>
      <c r="AI65" s="30">
        <f t="shared" si="2"/>
        <v>413</v>
      </c>
      <c r="AJ65" s="29">
        <v>136065</v>
      </c>
      <c r="AK65" s="29"/>
      <c r="AL65" s="30">
        <f t="shared" si="3"/>
        <v>329.455205811138</v>
      </c>
      <c r="AM65" s="29">
        <v>297</v>
      </c>
      <c r="AN65" s="29">
        <v>70615</v>
      </c>
      <c r="AO65" s="29"/>
      <c r="AP65" s="14">
        <f t="shared" si="4"/>
        <v>237.76094276094275</v>
      </c>
      <c r="AQ65" s="29">
        <v>51</v>
      </c>
      <c r="AR65" s="29">
        <v>39250</v>
      </c>
      <c r="AS65" s="29"/>
      <c r="AT65" s="14">
        <f t="shared" si="11"/>
        <v>769.6078431372549</v>
      </c>
      <c r="AU65" s="29">
        <v>11</v>
      </c>
      <c r="AV65" s="29">
        <v>14600</v>
      </c>
      <c r="AW65" s="29"/>
      <c r="AX65" s="14">
        <f t="shared" si="6"/>
        <v>1327.2727272727273</v>
      </c>
      <c r="AY65" s="29">
        <v>3</v>
      </c>
      <c r="AZ65" s="29">
        <v>11600</v>
      </c>
      <c r="BA65" s="29"/>
      <c r="BB65" s="14">
        <f>(AZ65+(BA65/100))/AY65</f>
        <v>3866.6666666666665</v>
      </c>
      <c r="BC65" s="29"/>
      <c r="BD65" s="29"/>
      <c r="BE65" s="29"/>
      <c r="BF65" s="14"/>
      <c r="BG65" s="29"/>
      <c r="BH65" s="29"/>
      <c r="BI65" s="29"/>
      <c r="BJ65" s="14"/>
      <c r="BK65" s="29"/>
      <c r="BL65" s="29"/>
      <c r="BM65" s="29"/>
      <c r="BN65" s="14"/>
      <c r="BO65" s="29"/>
      <c r="BP65" s="29"/>
      <c r="BQ65" s="29"/>
      <c r="BR65" s="14"/>
      <c r="BS65" s="29"/>
      <c r="BT65" s="29"/>
      <c r="BU65" s="29"/>
      <c r="BV65" s="14"/>
      <c r="BX65" s="5">
        <f t="shared" si="9"/>
        <v>0</v>
      </c>
      <c r="BY65" s="5">
        <f t="shared" si="10"/>
        <v>0</v>
      </c>
    </row>
    <row r="66" spans="1:77" s="20" customFormat="1" ht="15" customHeight="1">
      <c r="A66" s="28">
        <v>8</v>
      </c>
      <c r="B66" s="28">
        <v>5</v>
      </c>
      <c r="C66" s="20" t="s">
        <v>223</v>
      </c>
      <c r="E66" s="29"/>
      <c r="F66" s="29"/>
      <c r="G66" s="29"/>
      <c r="H66" s="30"/>
      <c r="I66" s="29"/>
      <c r="J66" s="29"/>
      <c r="K66" s="29"/>
      <c r="L66" s="29">
        <v>76788</v>
      </c>
      <c r="M66" s="29">
        <v>120</v>
      </c>
      <c r="N66" s="29"/>
      <c r="O66" s="14">
        <f t="shared" si="0"/>
        <v>76788.75</v>
      </c>
      <c r="P66" s="29">
        <v>228538</v>
      </c>
      <c r="Q66" s="29">
        <v>95</v>
      </c>
      <c r="R66" s="30">
        <f t="shared" si="1"/>
        <v>2.976203545441227</v>
      </c>
      <c r="S66" s="29">
        <v>1192</v>
      </c>
      <c r="T66" s="29"/>
      <c r="U66" s="31"/>
      <c r="V66" s="29">
        <v>8</v>
      </c>
      <c r="W66" s="31">
        <v>5</v>
      </c>
      <c r="X66" s="29"/>
      <c r="Y66" s="29"/>
      <c r="Z66" s="29"/>
      <c r="AA66" s="29"/>
      <c r="AB66" s="29"/>
      <c r="AC66" s="30"/>
      <c r="AD66" s="29">
        <v>128</v>
      </c>
      <c r="AE66" s="29">
        <v>433</v>
      </c>
      <c r="AF66" s="29">
        <v>196</v>
      </c>
      <c r="AG66" s="29"/>
      <c r="AH66" s="29"/>
      <c r="AI66" s="30">
        <f t="shared" si="2"/>
        <v>196</v>
      </c>
      <c r="AJ66" s="29">
        <v>39385</v>
      </c>
      <c r="AK66" s="29"/>
      <c r="AL66" s="30">
        <f t="shared" si="3"/>
        <v>200.94387755102042</v>
      </c>
      <c r="AM66" s="29">
        <v>115</v>
      </c>
      <c r="AN66" s="29">
        <v>29475</v>
      </c>
      <c r="AO66" s="29"/>
      <c r="AP66" s="14">
        <f t="shared" si="4"/>
        <v>256.30434782608694</v>
      </c>
      <c r="AQ66" s="29">
        <v>11</v>
      </c>
      <c r="AR66" s="29">
        <v>7510</v>
      </c>
      <c r="AS66" s="29"/>
      <c r="AT66" s="14">
        <f t="shared" si="11"/>
        <v>682.7272727272727</v>
      </c>
      <c r="AU66" s="29">
        <v>2</v>
      </c>
      <c r="AV66" s="29">
        <v>2400</v>
      </c>
      <c r="AW66" s="29"/>
      <c r="AX66" s="14">
        <f t="shared" si="6"/>
        <v>1200</v>
      </c>
      <c r="AY66" s="29"/>
      <c r="AZ66" s="29"/>
      <c r="BA66" s="29"/>
      <c r="BB66" s="14"/>
      <c r="BC66" s="29"/>
      <c r="BD66" s="29"/>
      <c r="BE66" s="29"/>
      <c r="BF66" s="14"/>
      <c r="BG66" s="29"/>
      <c r="BH66" s="29"/>
      <c r="BI66" s="29"/>
      <c r="BJ66" s="14"/>
      <c r="BK66" s="29"/>
      <c r="BL66" s="29"/>
      <c r="BM66" s="29"/>
      <c r="BN66" s="14"/>
      <c r="BO66" s="29"/>
      <c r="BP66" s="29"/>
      <c r="BQ66" s="29"/>
      <c r="BR66" s="14"/>
      <c r="BS66" s="29"/>
      <c r="BT66" s="29"/>
      <c r="BU66" s="29"/>
      <c r="BV66" s="14"/>
      <c r="BX66" s="5">
        <f t="shared" si="9"/>
        <v>0</v>
      </c>
      <c r="BY66" s="5">
        <f t="shared" si="10"/>
        <v>0</v>
      </c>
    </row>
    <row r="67" spans="1:77" s="20" customFormat="1" ht="15" customHeight="1">
      <c r="A67" s="28">
        <v>8</v>
      </c>
      <c r="B67" s="28">
        <v>6</v>
      </c>
      <c r="C67" s="20" t="s">
        <v>224</v>
      </c>
      <c r="E67" s="29"/>
      <c r="F67" s="29"/>
      <c r="G67" s="29"/>
      <c r="H67" s="30"/>
      <c r="I67" s="29"/>
      <c r="J67" s="29"/>
      <c r="K67" s="29"/>
      <c r="L67" s="29">
        <v>173647</v>
      </c>
      <c r="M67" s="29">
        <v>126</v>
      </c>
      <c r="N67" s="29">
        <v>180</v>
      </c>
      <c r="O67" s="14">
        <f t="shared" si="0"/>
        <v>173647.7916360294</v>
      </c>
      <c r="P67" s="29">
        <v>686498</v>
      </c>
      <c r="Q67" s="29">
        <v>33</v>
      </c>
      <c r="R67" s="30">
        <f t="shared" si="1"/>
        <v>3.9533951081792016</v>
      </c>
      <c r="S67" s="29">
        <v>3302</v>
      </c>
      <c r="T67" s="29"/>
      <c r="U67" s="31"/>
      <c r="V67" s="29">
        <v>8</v>
      </c>
      <c r="W67" s="31">
        <v>6</v>
      </c>
      <c r="X67" s="29"/>
      <c r="Y67" s="29"/>
      <c r="Z67" s="29"/>
      <c r="AA67" s="29"/>
      <c r="AB67" s="29"/>
      <c r="AC67" s="30"/>
      <c r="AD67" s="29">
        <v>309</v>
      </c>
      <c r="AE67" s="29">
        <v>810</v>
      </c>
      <c r="AF67" s="29">
        <v>268</v>
      </c>
      <c r="AG67" s="29">
        <v>13</v>
      </c>
      <c r="AH67" s="29"/>
      <c r="AI67" s="30">
        <f t="shared" si="2"/>
        <v>268.08125</v>
      </c>
      <c r="AJ67" s="29">
        <v>115780</v>
      </c>
      <c r="AK67" s="29"/>
      <c r="AL67" s="30">
        <f t="shared" si="3"/>
        <v>431.88399039470306</v>
      </c>
      <c r="AM67" s="29">
        <v>256</v>
      </c>
      <c r="AN67" s="29">
        <v>54830</v>
      </c>
      <c r="AO67" s="29"/>
      <c r="AP67" s="14">
        <f t="shared" si="4"/>
        <v>214.1796875</v>
      </c>
      <c r="AQ67" s="29">
        <v>29</v>
      </c>
      <c r="AR67" s="29">
        <v>21350</v>
      </c>
      <c r="AS67" s="29"/>
      <c r="AT67" s="14">
        <f t="shared" si="11"/>
        <v>736.2068965517242</v>
      </c>
      <c r="AU67" s="29">
        <v>20</v>
      </c>
      <c r="AV67" s="29">
        <v>36100</v>
      </c>
      <c r="AW67" s="29"/>
      <c r="AX67" s="14">
        <f t="shared" si="6"/>
        <v>1805</v>
      </c>
      <c r="AY67" s="29"/>
      <c r="AZ67" s="29"/>
      <c r="BA67" s="29"/>
      <c r="BB67" s="14"/>
      <c r="BC67" s="29"/>
      <c r="BD67" s="29"/>
      <c r="BE67" s="29"/>
      <c r="BF67" s="14"/>
      <c r="BG67" s="29"/>
      <c r="BH67" s="29"/>
      <c r="BI67" s="29"/>
      <c r="BJ67" s="14"/>
      <c r="BK67" s="29"/>
      <c r="BL67" s="29"/>
      <c r="BM67" s="29"/>
      <c r="BN67" s="14"/>
      <c r="BO67" s="29"/>
      <c r="BP67" s="29"/>
      <c r="BQ67" s="29"/>
      <c r="BR67" s="14"/>
      <c r="BS67" s="29"/>
      <c r="BT67" s="29"/>
      <c r="BU67" s="29"/>
      <c r="BV67" s="14"/>
      <c r="BX67" s="5">
        <f t="shared" si="9"/>
        <v>4</v>
      </c>
      <c r="BY67" s="5">
        <f t="shared" si="10"/>
        <v>3500</v>
      </c>
    </row>
    <row r="68" spans="1:77" s="20" customFormat="1" ht="15" customHeight="1">
      <c r="A68" s="28">
        <v>8</v>
      </c>
      <c r="B68" s="28">
        <v>7</v>
      </c>
      <c r="C68" s="20" t="s">
        <v>225</v>
      </c>
      <c r="E68" s="29"/>
      <c r="F68" s="29"/>
      <c r="G68" s="29"/>
      <c r="H68" s="30"/>
      <c r="I68" s="29"/>
      <c r="J68" s="29"/>
      <c r="K68" s="29"/>
      <c r="L68" s="29">
        <v>202696</v>
      </c>
      <c r="M68" s="29"/>
      <c r="N68" s="29"/>
      <c r="O68" s="14">
        <f t="shared" si="0"/>
        <v>202696</v>
      </c>
      <c r="P68" s="29">
        <v>904772</v>
      </c>
      <c r="Q68" s="29">
        <v>9</v>
      </c>
      <c r="R68" s="30">
        <f t="shared" si="1"/>
        <v>4.4636899100130245</v>
      </c>
      <c r="S68" s="29">
        <v>1907</v>
      </c>
      <c r="T68" s="29"/>
      <c r="U68" s="31"/>
      <c r="V68" s="29">
        <v>8</v>
      </c>
      <c r="W68" s="31">
        <v>7</v>
      </c>
      <c r="X68" s="29"/>
      <c r="Y68" s="29"/>
      <c r="Z68" s="29"/>
      <c r="AA68" s="29"/>
      <c r="AB68" s="29"/>
      <c r="AC68" s="30"/>
      <c r="AD68" s="29">
        <v>837</v>
      </c>
      <c r="AE68" s="29">
        <v>1042</v>
      </c>
      <c r="AF68" s="29">
        <v>855</v>
      </c>
      <c r="AG68" s="29">
        <v>158</v>
      </c>
      <c r="AH68" s="29"/>
      <c r="AI68" s="30">
        <f t="shared" si="2"/>
        <v>855.9875</v>
      </c>
      <c r="AJ68" s="29">
        <v>155653</v>
      </c>
      <c r="AK68" s="29">
        <v>60</v>
      </c>
      <c r="AL68" s="30">
        <f t="shared" si="3"/>
        <v>181.84027220023657</v>
      </c>
      <c r="AM68" s="29">
        <v>813</v>
      </c>
      <c r="AN68" s="29">
        <v>136493</v>
      </c>
      <c r="AO68" s="29">
        <v>60</v>
      </c>
      <c r="AP68" s="14">
        <f t="shared" si="4"/>
        <v>167.8888068880689</v>
      </c>
      <c r="AQ68" s="29">
        <v>22</v>
      </c>
      <c r="AR68" s="29">
        <v>15960</v>
      </c>
      <c r="AS68" s="29"/>
      <c r="AT68" s="14">
        <f t="shared" si="11"/>
        <v>725.4545454545455</v>
      </c>
      <c r="AU68" s="29">
        <v>2</v>
      </c>
      <c r="AV68" s="29">
        <v>3200</v>
      </c>
      <c r="AW68" s="29"/>
      <c r="AX68" s="14">
        <f t="shared" si="6"/>
        <v>1600</v>
      </c>
      <c r="AY68" s="29"/>
      <c r="AZ68" s="29"/>
      <c r="BA68" s="29"/>
      <c r="BB68" s="14"/>
      <c r="BC68" s="29"/>
      <c r="BD68" s="29"/>
      <c r="BE68" s="29"/>
      <c r="BF68" s="14"/>
      <c r="BG68" s="29"/>
      <c r="BH68" s="29"/>
      <c r="BI68" s="29"/>
      <c r="BJ68" s="14"/>
      <c r="BK68" s="29"/>
      <c r="BL68" s="29"/>
      <c r="BM68" s="29"/>
      <c r="BN68" s="14"/>
      <c r="BO68" s="29"/>
      <c r="BP68" s="29"/>
      <c r="BQ68" s="29"/>
      <c r="BR68" s="14"/>
      <c r="BS68" s="29"/>
      <c r="BT68" s="29"/>
      <c r="BU68" s="29"/>
      <c r="BV68" s="14"/>
      <c r="BX68" s="5">
        <f t="shared" si="9"/>
        <v>0</v>
      </c>
      <c r="BY68" s="5">
        <f t="shared" si="10"/>
        <v>7.275957614183426E-12</v>
      </c>
    </row>
    <row r="69" spans="1:77" s="20" customFormat="1" ht="15" customHeight="1">
      <c r="A69" s="28">
        <v>8</v>
      </c>
      <c r="B69" s="28">
        <v>8</v>
      </c>
      <c r="C69" s="20" t="s">
        <v>226</v>
      </c>
      <c r="E69" s="29"/>
      <c r="F69" s="29"/>
      <c r="G69" s="29"/>
      <c r="H69" s="30"/>
      <c r="I69" s="29"/>
      <c r="J69" s="29"/>
      <c r="K69" s="29"/>
      <c r="L69" s="29">
        <v>101789</v>
      </c>
      <c r="M69" s="29">
        <v>54</v>
      </c>
      <c r="N69" s="29">
        <v>90</v>
      </c>
      <c r="O69" s="14">
        <f t="shared" si="0"/>
        <v>101789.3395680147</v>
      </c>
      <c r="P69" s="29">
        <v>893954</v>
      </c>
      <c r="Q69" s="29"/>
      <c r="R69" s="30">
        <f t="shared" si="1"/>
        <v>8.78239316409621</v>
      </c>
      <c r="S69" s="29">
        <v>1567</v>
      </c>
      <c r="T69" s="29"/>
      <c r="U69" s="31"/>
      <c r="V69" s="29">
        <v>8</v>
      </c>
      <c r="W69" s="31">
        <v>8</v>
      </c>
      <c r="X69" s="29"/>
      <c r="Y69" s="29"/>
      <c r="Z69" s="29"/>
      <c r="AA69" s="29"/>
      <c r="AB69" s="29"/>
      <c r="AC69" s="30"/>
      <c r="AD69" s="29">
        <v>323</v>
      </c>
      <c r="AE69" s="29">
        <v>1018</v>
      </c>
      <c r="AF69" s="29">
        <v>205</v>
      </c>
      <c r="AG69" s="29">
        <v>140</v>
      </c>
      <c r="AH69" s="29"/>
      <c r="AI69" s="30">
        <f t="shared" si="2"/>
        <v>205.875</v>
      </c>
      <c r="AJ69" s="29">
        <v>122589</v>
      </c>
      <c r="AK69" s="29"/>
      <c r="AL69" s="30">
        <f t="shared" si="3"/>
        <v>595.4535519125683</v>
      </c>
      <c r="AM69" s="29">
        <v>253</v>
      </c>
      <c r="AN69" s="29">
        <v>57354</v>
      </c>
      <c r="AO69" s="29">
        <v>50</v>
      </c>
      <c r="AP69" s="14">
        <f t="shared" si="4"/>
        <v>226.69762845849803</v>
      </c>
      <c r="AQ69" s="29">
        <v>51</v>
      </c>
      <c r="AR69" s="29">
        <v>36846</v>
      </c>
      <c r="AS69" s="29">
        <v>50</v>
      </c>
      <c r="AT69" s="14">
        <f t="shared" si="11"/>
        <v>722.4803921568628</v>
      </c>
      <c r="AU69" s="29">
        <v>19</v>
      </c>
      <c r="AV69" s="29">
        <v>28388</v>
      </c>
      <c r="AW69" s="29"/>
      <c r="AX69" s="14">
        <f t="shared" si="6"/>
        <v>1494.1052631578948</v>
      </c>
      <c r="AY69" s="29"/>
      <c r="AZ69" s="29"/>
      <c r="BA69" s="29"/>
      <c r="BB69" s="14"/>
      <c r="BC69" s="29"/>
      <c r="BD69" s="29"/>
      <c r="BE69" s="29"/>
      <c r="BF69" s="14"/>
      <c r="BG69" s="29"/>
      <c r="BH69" s="29"/>
      <c r="BI69" s="29"/>
      <c r="BJ69" s="14"/>
      <c r="BK69" s="29"/>
      <c r="BL69" s="29"/>
      <c r="BM69" s="29"/>
      <c r="BN69" s="14"/>
      <c r="BO69" s="29"/>
      <c r="BP69" s="29"/>
      <c r="BQ69" s="29"/>
      <c r="BR69" s="14"/>
      <c r="BS69" s="29"/>
      <c r="BT69" s="29"/>
      <c r="BU69" s="29"/>
      <c r="BV69" s="14"/>
      <c r="BX69" s="5">
        <f t="shared" si="9"/>
        <v>0</v>
      </c>
      <c r="BY69" s="5">
        <f t="shared" si="10"/>
        <v>0</v>
      </c>
    </row>
    <row r="70" spans="1:77" s="20" customFormat="1" ht="15" customHeight="1">
      <c r="A70" s="28">
        <v>9</v>
      </c>
      <c r="B70" s="28">
        <v>1</v>
      </c>
      <c r="C70" s="20" t="s">
        <v>227</v>
      </c>
      <c r="E70" s="29"/>
      <c r="F70" s="29"/>
      <c r="G70" s="29"/>
      <c r="H70" s="30"/>
      <c r="I70" s="29"/>
      <c r="J70" s="29"/>
      <c r="K70" s="29"/>
      <c r="L70" s="29">
        <v>178167</v>
      </c>
      <c r="M70" s="29">
        <v>80</v>
      </c>
      <c r="N70" s="29"/>
      <c r="O70" s="14">
        <f aca="true" t="shared" si="12" ref="O70:O91">L70+(M70/160)+(N70/43520)</f>
        <v>178167.5</v>
      </c>
      <c r="P70" s="29">
        <v>325133</v>
      </c>
      <c r="Q70" s="29">
        <v>92</v>
      </c>
      <c r="R70" s="30">
        <f aca="true" t="shared" si="13" ref="R70:R91">(P70+(Q70/100))/O70</f>
        <v>1.8248778256416012</v>
      </c>
      <c r="S70" s="29">
        <v>2312</v>
      </c>
      <c r="T70" s="29"/>
      <c r="U70" s="31"/>
      <c r="V70" s="29">
        <v>9</v>
      </c>
      <c r="W70" s="31">
        <v>1</v>
      </c>
      <c r="X70" s="29"/>
      <c r="Y70" s="29"/>
      <c r="Z70" s="29"/>
      <c r="AA70" s="29"/>
      <c r="AB70" s="29"/>
      <c r="AC70" s="30"/>
      <c r="AD70" s="29">
        <v>307</v>
      </c>
      <c r="AE70" s="29">
        <v>855</v>
      </c>
      <c r="AF70" s="29">
        <v>489</v>
      </c>
      <c r="AG70" s="29">
        <v>120</v>
      </c>
      <c r="AH70" s="29"/>
      <c r="AI70" s="30">
        <f aca="true" t="shared" si="14" ref="AI70:AI91">AF70+(AG70/160)+(AH70/43520)</f>
        <v>489.75</v>
      </c>
      <c r="AJ70" s="29">
        <v>88475</v>
      </c>
      <c r="AK70" s="29"/>
      <c r="AL70" s="30">
        <f aca="true" t="shared" si="15" ref="AL70:AL91">AJ70/AI70</f>
        <v>180.65339458907607</v>
      </c>
      <c r="AM70" s="29">
        <v>271</v>
      </c>
      <c r="AN70" s="29">
        <v>51100</v>
      </c>
      <c r="AO70" s="29"/>
      <c r="AP70" s="14">
        <f aca="true" t="shared" si="16" ref="AP70:AP91">(AN70+(AO70/100))/AM70</f>
        <v>188.5608856088561</v>
      </c>
      <c r="AQ70" s="29">
        <v>22</v>
      </c>
      <c r="AR70" s="29">
        <v>16075</v>
      </c>
      <c r="AS70" s="29"/>
      <c r="AT70" s="14">
        <f aca="true" t="shared" si="17" ref="AT70:AT91">(AR70+(AS70/100))/AQ70</f>
        <v>730.6818181818181</v>
      </c>
      <c r="AU70" s="29">
        <v>14</v>
      </c>
      <c r="AV70" s="29">
        <v>21300</v>
      </c>
      <c r="AW70" s="29"/>
      <c r="AX70" s="14">
        <f aca="true" t="shared" si="18" ref="AX70:AX91">(AV70+(AW70/100))/AU70</f>
        <v>1521.4285714285713</v>
      </c>
      <c r="AY70" s="29"/>
      <c r="AZ70" s="29"/>
      <c r="BA70" s="29"/>
      <c r="BB70" s="14"/>
      <c r="BC70" s="29"/>
      <c r="BD70" s="29"/>
      <c r="BE70" s="29"/>
      <c r="BF70" s="14"/>
      <c r="BG70" s="29"/>
      <c r="BH70" s="29"/>
      <c r="BI70" s="29"/>
      <c r="BJ70" s="14"/>
      <c r="BK70" s="29"/>
      <c r="BL70" s="29"/>
      <c r="BM70" s="29"/>
      <c r="BN70" s="14"/>
      <c r="BO70" s="29"/>
      <c r="BP70" s="29"/>
      <c r="BQ70" s="29"/>
      <c r="BR70" s="14"/>
      <c r="BS70" s="29"/>
      <c r="BT70" s="29"/>
      <c r="BU70" s="29"/>
      <c r="BV70" s="14"/>
      <c r="BX70" s="5">
        <f t="shared" si="9"/>
        <v>0</v>
      </c>
      <c r="BY70" s="5">
        <f t="shared" si="10"/>
        <v>0</v>
      </c>
    </row>
    <row r="71" spans="1:77" s="20" customFormat="1" ht="15" customHeight="1">
      <c r="A71" s="28">
        <v>9</v>
      </c>
      <c r="B71" s="28">
        <v>2</v>
      </c>
      <c r="C71" s="20" t="s">
        <v>228</v>
      </c>
      <c r="E71" s="29"/>
      <c r="F71" s="29"/>
      <c r="G71" s="29"/>
      <c r="H71" s="30"/>
      <c r="I71" s="29"/>
      <c r="J71" s="29"/>
      <c r="K71" s="29"/>
      <c r="L71" s="29">
        <v>150272</v>
      </c>
      <c r="M71" s="29">
        <v>16</v>
      </c>
      <c r="N71" s="29"/>
      <c r="O71" s="14">
        <f t="shared" si="12"/>
        <v>150272.1</v>
      </c>
      <c r="P71" s="29">
        <v>446903</v>
      </c>
      <c r="Q71" s="29">
        <v>19</v>
      </c>
      <c r="R71" s="30">
        <f t="shared" si="13"/>
        <v>2.973959836855943</v>
      </c>
      <c r="S71" s="29">
        <v>2589</v>
      </c>
      <c r="T71" s="29"/>
      <c r="U71" s="31"/>
      <c r="V71" s="29">
        <v>9</v>
      </c>
      <c r="W71" s="31">
        <v>2</v>
      </c>
      <c r="X71" s="29"/>
      <c r="Y71" s="29"/>
      <c r="Z71" s="29"/>
      <c r="AA71" s="29"/>
      <c r="AB71" s="29"/>
      <c r="AC71" s="30"/>
      <c r="AD71" s="29">
        <v>204</v>
      </c>
      <c r="AE71" s="29">
        <v>649</v>
      </c>
      <c r="AF71" s="29"/>
      <c r="AG71" s="29"/>
      <c r="AH71" s="29"/>
      <c r="AI71" s="30">
        <f t="shared" si="14"/>
        <v>0</v>
      </c>
      <c r="AJ71" s="29">
        <v>73236</v>
      </c>
      <c r="AK71" s="29">
        <v>50</v>
      </c>
      <c r="AL71" s="30"/>
      <c r="AM71" s="29">
        <v>174</v>
      </c>
      <c r="AN71" s="29">
        <v>39373</v>
      </c>
      <c r="AO71" s="29"/>
      <c r="AP71" s="14">
        <f t="shared" si="16"/>
        <v>226.2816091954023</v>
      </c>
      <c r="AQ71" s="29">
        <v>17</v>
      </c>
      <c r="AR71" s="29">
        <v>12761</v>
      </c>
      <c r="AS71" s="29"/>
      <c r="AT71" s="14">
        <f t="shared" si="17"/>
        <v>750.6470588235294</v>
      </c>
      <c r="AU71" s="29">
        <v>13</v>
      </c>
      <c r="AV71" s="29">
        <v>21102</v>
      </c>
      <c r="AW71" s="29"/>
      <c r="AX71" s="14">
        <f t="shared" si="18"/>
        <v>1623.2307692307693</v>
      </c>
      <c r="AY71" s="29"/>
      <c r="AZ71" s="29"/>
      <c r="BA71" s="29"/>
      <c r="BB71" s="14"/>
      <c r="BC71" s="29"/>
      <c r="BD71" s="29"/>
      <c r="BE71" s="29"/>
      <c r="BF71" s="14"/>
      <c r="BG71" s="29"/>
      <c r="BH71" s="29"/>
      <c r="BI71" s="29"/>
      <c r="BJ71" s="14"/>
      <c r="BK71" s="29"/>
      <c r="BL71" s="29"/>
      <c r="BM71" s="29"/>
      <c r="BN71" s="14"/>
      <c r="BO71" s="29"/>
      <c r="BP71" s="29"/>
      <c r="BQ71" s="29"/>
      <c r="BR71" s="14"/>
      <c r="BS71" s="29"/>
      <c r="BT71" s="29"/>
      <c r="BU71" s="29"/>
      <c r="BV71" s="14"/>
      <c r="BX71" s="5">
        <f t="shared" si="9"/>
        <v>0</v>
      </c>
      <c r="BY71" s="5">
        <f t="shared" si="10"/>
        <v>0.5</v>
      </c>
    </row>
    <row r="72" spans="1:77" s="20" customFormat="1" ht="15" customHeight="1">
      <c r="A72" s="28">
        <v>9</v>
      </c>
      <c r="B72" s="28">
        <v>3</v>
      </c>
      <c r="C72" s="20" t="s">
        <v>229</v>
      </c>
      <c r="E72" s="29"/>
      <c r="F72" s="29"/>
      <c r="G72" s="29"/>
      <c r="H72" s="30"/>
      <c r="I72" s="29"/>
      <c r="J72" s="29"/>
      <c r="K72" s="29"/>
      <c r="L72" s="29">
        <v>318076</v>
      </c>
      <c r="M72" s="29">
        <v>100</v>
      </c>
      <c r="N72" s="29"/>
      <c r="O72" s="14">
        <f t="shared" si="12"/>
        <v>318076.625</v>
      </c>
      <c r="P72" s="29">
        <v>1042200</v>
      </c>
      <c r="Q72" s="29">
        <v>81</v>
      </c>
      <c r="R72" s="30">
        <f t="shared" si="13"/>
        <v>3.2765715179479162</v>
      </c>
      <c r="S72" s="29">
        <v>4468</v>
      </c>
      <c r="T72" s="29"/>
      <c r="U72" s="31"/>
      <c r="V72" s="29">
        <v>9</v>
      </c>
      <c r="W72" s="31">
        <v>3</v>
      </c>
      <c r="X72" s="29"/>
      <c r="Y72" s="29"/>
      <c r="Z72" s="29"/>
      <c r="AA72" s="29"/>
      <c r="AB72" s="29"/>
      <c r="AC72" s="30"/>
      <c r="AD72" s="29">
        <v>398</v>
      </c>
      <c r="AE72" s="29">
        <v>663</v>
      </c>
      <c r="AF72" s="29">
        <v>418</v>
      </c>
      <c r="AG72" s="29">
        <v>11</v>
      </c>
      <c r="AH72" s="29">
        <v>157</v>
      </c>
      <c r="AI72" s="30">
        <f t="shared" si="14"/>
        <v>418.07235753676474</v>
      </c>
      <c r="AJ72" s="29">
        <v>113601</v>
      </c>
      <c r="AK72" s="29"/>
      <c r="AL72" s="30">
        <f t="shared" si="15"/>
        <v>271.72569042671057</v>
      </c>
      <c r="AM72" s="29">
        <v>346</v>
      </c>
      <c r="AN72" s="29">
        <v>63290</v>
      </c>
      <c r="AO72" s="29"/>
      <c r="AP72" s="14">
        <f t="shared" si="16"/>
        <v>182.91907514450867</v>
      </c>
      <c r="AQ72" s="29">
        <v>36</v>
      </c>
      <c r="AR72" s="29">
        <v>23820</v>
      </c>
      <c r="AS72" s="29"/>
      <c r="AT72" s="14">
        <f t="shared" si="17"/>
        <v>661.6666666666666</v>
      </c>
      <c r="AU72" s="29">
        <v>15</v>
      </c>
      <c r="AV72" s="29">
        <v>22900</v>
      </c>
      <c r="AW72" s="29"/>
      <c r="AX72" s="14">
        <f t="shared" si="18"/>
        <v>1526.6666666666667</v>
      </c>
      <c r="AY72" s="29">
        <v>1</v>
      </c>
      <c r="AZ72" s="29">
        <v>3600</v>
      </c>
      <c r="BA72" s="29"/>
      <c r="BB72" s="14">
        <f>(AZ72+(BA72/100))/AY72</f>
        <v>3600</v>
      </c>
      <c r="BC72" s="29"/>
      <c r="BD72" s="29"/>
      <c r="BE72" s="29"/>
      <c r="BF72" s="14"/>
      <c r="BG72" s="29"/>
      <c r="BH72" s="29"/>
      <c r="BI72" s="29"/>
      <c r="BJ72" s="14"/>
      <c r="BK72" s="29"/>
      <c r="BL72" s="29"/>
      <c r="BM72" s="29"/>
      <c r="BN72" s="14"/>
      <c r="BO72" s="29"/>
      <c r="BP72" s="29"/>
      <c r="BQ72" s="29"/>
      <c r="BR72" s="14"/>
      <c r="BS72" s="29"/>
      <c r="BT72" s="29"/>
      <c r="BU72" s="29"/>
      <c r="BV72" s="14"/>
      <c r="BX72" s="5">
        <f t="shared" si="9"/>
        <v>0</v>
      </c>
      <c r="BY72" s="5">
        <f t="shared" si="10"/>
        <v>-9</v>
      </c>
    </row>
    <row r="73" spans="1:77" s="20" customFormat="1" ht="15" customHeight="1">
      <c r="A73" s="28">
        <v>9</v>
      </c>
      <c r="B73" s="28">
        <v>4</v>
      </c>
      <c r="C73" s="20" t="s">
        <v>230</v>
      </c>
      <c r="E73" s="29"/>
      <c r="F73" s="29"/>
      <c r="G73" s="29"/>
      <c r="H73" s="30"/>
      <c r="I73" s="29"/>
      <c r="J73" s="29"/>
      <c r="K73" s="29"/>
      <c r="L73" s="29">
        <v>105455</v>
      </c>
      <c r="M73" s="29">
        <v>53</v>
      </c>
      <c r="N73" s="29">
        <v>90</v>
      </c>
      <c r="O73" s="14">
        <f t="shared" si="12"/>
        <v>105455.3333180147</v>
      </c>
      <c r="P73" s="29">
        <v>384871</v>
      </c>
      <c r="Q73" s="29">
        <v>97</v>
      </c>
      <c r="R73" s="30">
        <f t="shared" si="13"/>
        <v>3.6496207246281887</v>
      </c>
      <c r="S73" s="29">
        <v>1700</v>
      </c>
      <c r="T73" s="29"/>
      <c r="U73" s="31"/>
      <c r="V73" s="29">
        <v>9</v>
      </c>
      <c r="W73" s="31">
        <v>4</v>
      </c>
      <c r="X73" s="29"/>
      <c r="Y73" s="29"/>
      <c r="Z73" s="29"/>
      <c r="AA73" s="29"/>
      <c r="AB73" s="29"/>
      <c r="AC73" s="30"/>
      <c r="AD73" s="29">
        <v>166</v>
      </c>
      <c r="AE73" s="29">
        <v>394</v>
      </c>
      <c r="AF73" s="29">
        <v>177</v>
      </c>
      <c r="AG73" s="29">
        <v>80</v>
      </c>
      <c r="AH73" s="29"/>
      <c r="AI73" s="30">
        <f t="shared" si="14"/>
        <v>177.5</v>
      </c>
      <c r="AJ73" s="29">
        <v>67200</v>
      </c>
      <c r="AK73" s="29"/>
      <c r="AL73" s="30">
        <f t="shared" si="15"/>
        <v>378.59154929577466</v>
      </c>
      <c r="AM73" s="29">
        <v>130</v>
      </c>
      <c r="AN73" s="29">
        <v>27250</v>
      </c>
      <c r="AO73" s="29"/>
      <c r="AP73" s="14">
        <f t="shared" si="16"/>
        <v>209.6153846153846</v>
      </c>
      <c r="AQ73" s="29">
        <v>23</v>
      </c>
      <c r="AR73" s="29">
        <v>17400</v>
      </c>
      <c r="AS73" s="29"/>
      <c r="AT73" s="14">
        <f t="shared" si="17"/>
        <v>756.5217391304348</v>
      </c>
      <c r="AU73" s="29">
        <v>13</v>
      </c>
      <c r="AV73" s="29">
        <v>22550</v>
      </c>
      <c r="AW73" s="29"/>
      <c r="AX73" s="14">
        <f t="shared" si="18"/>
        <v>1734.6153846153845</v>
      </c>
      <c r="AY73" s="29"/>
      <c r="AZ73" s="29"/>
      <c r="BA73" s="29"/>
      <c r="BB73" s="14"/>
      <c r="BC73" s="29"/>
      <c r="BD73" s="29"/>
      <c r="BE73" s="29"/>
      <c r="BF73" s="14"/>
      <c r="BG73" s="29"/>
      <c r="BH73" s="29"/>
      <c r="BI73" s="29"/>
      <c r="BJ73" s="14"/>
      <c r="BK73" s="29"/>
      <c r="BL73" s="29"/>
      <c r="BM73" s="29"/>
      <c r="BN73" s="14"/>
      <c r="BO73" s="29"/>
      <c r="BP73" s="29"/>
      <c r="BQ73" s="29"/>
      <c r="BR73" s="14"/>
      <c r="BS73" s="29"/>
      <c r="BT73" s="29"/>
      <c r="BU73" s="29"/>
      <c r="BV73" s="14"/>
      <c r="BX73" s="5">
        <f t="shared" si="9"/>
        <v>0</v>
      </c>
      <c r="BY73" s="5">
        <f t="shared" si="10"/>
        <v>0</v>
      </c>
    </row>
    <row r="74" spans="1:77" s="20" customFormat="1" ht="15" customHeight="1">
      <c r="A74" s="28">
        <v>9</v>
      </c>
      <c r="B74" s="28">
        <v>5</v>
      </c>
      <c r="C74" s="20" t="s">
        <v>231</v>
      </c>
      <c r="E74" s="29"/>
      <c r="F74" s="29"/>
      <c r="G74" s="29"/>
      <c r="H74" s="30"/>
      <c r="I74" s="29"/>
      <c r="J74" s="29"/>
      <c r="K74" s="29"/>
      <c r="L74" s="29">
        <v>238723</v>
      </c>
      <c r="M74" s="29">
        <v>66</v>
      </c>
      <c r="N74" s="29"/>
      <c r="O74" s="14">
        <f t="shared" si="12"/>
        <v>238723.4125</v>
      </c>
      <c r="P74" s="29">
        <v>806902</v>
      </c>
      <c r="Q74" s="29">
        <v>76</v>
      </c>
      <c r="R74" s="30">
        <f t="shared" si="13"/>
        <v>3.380073833353065</v>
      </c>
      <c r="S74" s="29">
        <v>3327</v>
      </c>
      <c r="T74" s="29"/>
      <c r="U74" s="31"/>
      <c r="V74" s="29">
        <v>9</v>
      </c>
      <c r="W74" s="31">
        <v>5</v>
      </c>
      <c r="X74" s="29"/>
      <c r="Y74" s="29"/>
      <c r="Z74" s="29"/>
      <c r="AA74" s="29"/>
      <c r="AB74" s="29"/>
      <c r="AC74" s="30"/>
      <c r="AD74" s="29">
        <v>317</v>
      </c>
      <c r="AE74" s="29">
        <v>1066</v>
      </c>
      <c r="AF74" s="29">
        <v>521</v>
      </c>
      <c r="AG74" s="29">
        <v>120</v>
      </c>
      <c r="AH74" s="29"/>
      <c r="AI74" s="30">
        <f t="shared" si="14"/>
        <v>521.75</v>
      </c>
      <c r="AJ74" s="29">
        <v>204060</v>
      </c>
      <c r="AK74" s="29"/>
      <c r="AL74" s="30">
        <f t="shared" si="15"/>
        <v>391.1068519405846</v>
      </c>
      <c r="AM74" s="29">
        <v>253</v>
      </c>
      <c r="AN74" s="29">
        <v>57810</v>
      </c>
      <c r="AO74" s="29">
        <v>38</v>
      </c>
      <c r="AP74" s="14">
        <f t="shared" si="16"/>
        <v>228.4995256916996</v>
      </c>
      <c r="AQ74" s="29">
        <v>29</v>
      </c>
      <c r="AR74" s="29">
        <v>22350</v>
      </c>
      <c r="AS74" s="29"/>
      <c r="AT74" s="14">
        <f t="shared" si="17"/>
        <v>770.6896551724138</v>
      </c>
      <c r="AU74" s="29">
        <v>24</v>
      </c>
      <c r="AV74" s="29">
        <v>39400</v>
      </c>
      <c r="AW74" s="29"/>
      <c r="AX74" s="14">
        <f t="shared" si="18"/>
        <v>1641.6666666666667</v>
      </c>
      <c r="AY74" s="29">
        <v>8</v>
      </c>
      <c r="AZ74" s="29">
        <v>32500</v>
      </c>
      <c r="BA74" s="29"/>
      <c r="BB74" s="14">
        <f>(AZ74+(BA74/100))/AY74</f>
        <v>4062.5</v>
      </c>
      <c r="BC74" s="29">
        <v>1</v>
      </c>
      <c r="BD74" s="29">
        <v>8000</v>
      </c>
      <c r="BE74" s="29"/>
      <c r="BF74" s="14">
        <f>(BD74+(BE74/100))/BC74</f>
        <v>8000</v>
      </c>
      <c r="BG74" s="29"/>
      <c r="BH74" s="29"/>
      <c r="BI74" s="29"/>
      <c r="BJ74" s="14"/>
      <c r="BK74" s="29">
        <v>1</v>
      </c>
      <c r="BL74" s="29">
        <v>18000</v>
      </c>
      <c r="BM74" s="29"/>
      <c r="BN74" s="14">
        <f>(BL74+(BM74/100))/BK74</f>
        <v>18000</v>
      </c>
      <c r="BO74" s="29">
        <v>1</v>
      </c>
      <c r="BP74" s="29">
        <v>23000</v>
      </c>
      <c r="BQ74" s="29"/>
      <c r="BR74" s="14">
        <f>(BP74+(BQ74/100))/BO74</f>
        <v>23000</v>
      </c>
      <c r="BS74" s="29"/>
      <c r="BT74" s="29"/>
      <c r="BU74" s="29"/>
      <c r="BV74" s="14"/>
      <c r="BX74" s="5">
        <f t="shared" si="9"/>
        <v>0</v>
      </c>
      <c r="BY74" s="5">
        <f t="shared" si="10"/>
        <v>2999.6199999999953</v>
      </c>
    </row>
    <row r="75" spans="1:77" s="20" customFormat="1" ht="15" customHeight="1">
      <c r="A75" s="28">
        <v>9</v>
      </c>
      <c r="B75" s="28">
        <v>6</v>
      </c>
      <c r="C75" s="20" t="s">
        <v>232</v>
      </c>
      <c r="E75" s="29"/>
      <c r="F75" s="29"/>
      <c r="G75" s="29"/>
      <c r="H75" s="30"/>
      <c r="I75" s="29"/>
      <c r="J75" s="29"/>
      <c r="K75" s="29"/>
      <c r="L75" s="29">
        <v>185224</v>
      </c>
      <c r="M75" s="29">
        <v>133</v>
      </c>
      <c r="N75" s="29">
        <v>90</v>
      </c>
      <c r="O75" s="14">
        <f t="shared" si="12"/>
        <v>185224.8333180147</v>
      </c>
      <c r="P75" s="29">
        <v>659487</v>
      </c>
      <c r="Q75" s="29"/>
      <c r="R75" s="30">
        <f t="shared" si="13"/>
        <v>3.5604675042018745</v>
      </c>
      <c r="S75" s="29">
        <v>3253</v>
      </c>
      <c r="T75" s="29"/>
      <c r="U75" s="31"/>
      <c r="V75" s="29">
        <v>9</v>
      </c>
      <c r="W75" s="31">
        <v>6</v>
      </c>
      <c r="X75" s="29"/>
      <c r="Y75" s="29"/>
      <c r="Z75" s="29"/>
      <c r="AA75" s="29"/>
      <c r="AB75" s="29"/>
      <c r="AC75" s="30"/>
      <c r="AD75" s="29">
        <v>454</v>
      </c>
      <c r="AE75" s="29">
        <v>1337</v>
      </c>
      <c r="AF75" s="29">
        <v>684</v>
      </c>
      <c r="AG75" s="29">
        <v>80</v>
      </c>
      <c r="AH75" s="29"/>
      <c r="AI75" s="30">
        <f t="shared" si="14"/>
        <v>684.5</v>
      </c>
      <c r="AJ75" s="29">
        <v>160808</v>
      </c>
      <c r="AK75" s="29"/>
      <c r="AL75" s="30">
        <f t="shared" si="15"/>
        <v>234.92768444119795</v>
      </c>
      <c r="AM75" s="29">
        <v>377</v>
      </c>
      <c r="AN75" s="29">
        <v>85242</v>
      </c>
      <c r="AO75" s="29"/>
      <c r="AP75" s="14">
        <f t="shared" si="16"/>
        <v>226.10610079575596</v>
      </c>
      <c r="AQ75" s="29">
        <v>58</v>
      </c>
      <c r="AR75" s="29">
        <v>43456</v>
      </c>
      <c r="AS75" s="29"/>
      <c r="AT75" s="14">
        <f t="shared" si="17"/>
        <v>749.2413793103449</v>
      </c>
      <c r="AU75" s="29">
        <v>18</v>
      </c>
      <c r="AV75" s="29">
        <v>28110</v>
      </c>
      <c r="AW75" s="29"/>
      <c r="AX75" s="14">
        <f t="shared" si="18"/>
        <v>1561.6666666666667</v>
      </c>
      <c r="AY75" s="29">
        <v>1</v>
      </c>
      <c r="AZ75" s="29">
        <v>4000</v>
      </c>
      <c r="BA75" s="29"/>
      <c r="BB75" s="14">
        <f>(AZ75+(BA75/100))/AY75</f>
        <v>4000</v>
      </c>
      <c r="BC75" s="29"/>
      <c r="BD75" s="29"/>
      <c r="BE75" s="29"/>
      <c r="BF75" s="14"/>
      <c r="BG75" s="29"/>
      <c r="BH75" s="29"/>
      <c r="BI75" s="29"/>
      <c r="BJ75" s="14"/>
      <c r="BK75" s="29"/>
      <c r="BL75" s="29"/>
      <c r="BM75" s="29"/>
      <c r="BN75" s="14"/>
      <c r="BO75" s="29"/>
      <c r="BP75" s="29"/>
      <c r="BQ75" s="29"/>
      <c r="BR75" s="14"/>
      <c r="BS75" s="29"/>
      <c r="BT75" s="29"/>
      <c r="BU75" s="29"/>
      <c r="BV75" s="14"/>
      <c r="BX75" s="5">
        <f t="shared" si="9"/>
        <v>0</v>
      </c>
      <c r="BY75" s="5">
        <f t="shared" si="10"/>
        <v>0</v>
      </c>
    </row>
    <row r="76" spans="1:77" s="20" customFormat="1" ht="15" customHeight="1">
      <c r="A76" s="28">
        <v>9</v>
      </c>
      <c r="B76" s="28">
        <v>7</v>
      </c>
      <c r="C76" s="20" t="s">
        <v>233</v>
      </c>
      <c r="E76" s="29"/>
      <c r="F76" s="29"/>
      <c r="G76" s="29"/>
      <c r="H76" s="30"/>
      <c r="I76" s="29"/>
      <c r="J76" s="29"/>
      <c r="K76" s="29"/>
      <c r="L76" s="29">
        <v>228447</v>
      </c>
      <c r="M76" s="29">
        <v>65</v>
      </c>
      <c r="N76" s="29"/>
      <c r="O76" s="14">
        <f t="shared" si="12"/>
        <v>228447.40625</v>
      </c>
      <c r="P76" s="29">
        <v>690051</v>
      </c>
      <c r="Q76" s="29">
        <v>58</v>
      </c>
      <c r="R76" s="30">
        <f t="shared" si="13"/>
        <v>3.0206146409245997</v>
      </c>
      <c r="S76" s="29">
        <v>3448</v>
      </c>
      <c r="T76" s="29"/>
      <c r="U76" s="31"/>
      <c r="V76" s="29">
        <v>9</v>
      </c>
      <c r="W76" s="31">
        <v>7</v>
      </c>
      <c r="X76" s="29"/>
      <c r="Y76" s="29"/>
      <c r="Z76" s="29"/>
      <c r="AA76" s="29"/>
      <c r="AB76" s="29"/>
      <c r="AC76" s="30"/>
      <c r="AD76" s="29">
        <v>294</v>
      </c>
      <c r="AE76" s="29">
        <v>716</v>
      </c>
      <c r="AF76" s="29">
        <v>395</v>
      </c>
      <c r="AG76" s="29">
        <v>20</v>
      </c>
      <c r="AH76" s="29"/>
      <c r="AI76" s="30">
        <f t="shared" si="14"/>
        <v>395.125</v>
      </c>
      <c r="AJ76" s="29">
        <v>133375</v>
      </c>
      <c r="AK76" s="29">
        <v>50</v>
      </c>
      <c r="AL76" s="30">
        <f t="shared" si="15"/>
        <v>337.5514077823474</v>
      </c>
      <c r="AM76" s="29">
        <v>224</v>
      </c>
      <c r="AN76" s="29">
        <v>46065</v>
      </c>
      <c r="AO76" s="29">
        <v>50</v>
      </c>
      <c r="AP76" s="14">
        <f t="shared" si="16"/>
        <v>205.64955357142858</v>
      </c>
      <c r="AQ76" s="29">
        <v>46</v>
      </c>
      <c r="AR76" s="29">
        <v>32694</v>
      </c>
      <c r="AS76" s="29"/>
      <c r="AT76" s="14">
        <f t="shared" si="17"/>
        <v>710.7391304347826</v>
      </c>
      <c r="AU76" s="29">
        <v>20</v>
      </c>
      <c r="AV76" s="29">
        <v>32450</v>
      </c>
      <c r="AW76" s="29"/>
      <c r="AX76" s="14">
        <f t="shared" si="18"/>
        <v>1622.5</v>
      </c>
      <c r="AY76" s="29">
        <v>3</v>
      </c>
      <c r="AZ76" s="29">
        <v>11500</v>
      </c>
      <c r="BA76" s="29"/>
      <c r="BB76" s="14">
        <f>(AZ76+(BA76/100))/AY76</f>
        <v>3833.3333333333335</v>
      </c>
      <c r="BC76" s="29"/>
      <c r="BD76" s="29"/>
      <c r="BE76" s="29"/>
      <c r="BF76" s="14"/>
      <c r="BG76" s="29">
        <v>1</v>
      </c>
      <c r="BH76" s="29">
        <v>10666</v>
      </c>
      <c r="BI76" s="29"/>
      <c r="BJ76" s="14">
        <f>(BH76+(BI76/100))/BG76</f>
        <v>10666</v>
      </c>
      <c r="BK76" s="29"/>
      <c r="BL76" s="29"/>
      <c r="BM76" s="29"/>
      <c r="BN76" s="14"/>
      <c r="BO76" s="29"/>
      <c r="BP76" s="29"/>
      <c r="BQ76" s="29"/>
      <c r="BR76" s="14"/>
      <c r="BS76" s="29"/>
      <c r="BT76" s="29"/>
      <c r="BU76" s="29"/>
      <c r="BV76" s="14"/>
      <c r="BX76" s="5">
        <f t="shared" si="9"/>
        <v>0</v>
      </c>
      <c r="BY76" s="5">
        <f t="shared" si="10"/>
        <v>0</v>
      </c>
    </row>
    <row r="77" spans="1:77" s="20" customFormat="1" ht="15" customHeight="1">
      <c r="A77" s="28">
        <v>10</v>
      </c>
      <c r="B77" s="28">
        <v>1</v>
      </c>
      <c r="C77" s="20" t="s">
        <v>234</v>
      </c>
      <c r="E77" s="29"/>
      <c r="F77" s="29"/>
      <c r="G77" s="29"/>
      <c r="H77" s="30"/>
      <c r="I77" s="29"/>
      <c r="J77" s="29"/>
      <c r="K77" s="29"/>
      <c r="L77" s="29">
        <v>249460</v>
      </c>
      <c r="M77" s="29">
        <v>50</v>
      </c>
      <c r="N77" s="29">
        <v>105</v>
      </c>
      <c r="O77" s="14">
        <f t="shared" si="12"/>
        <v>249460.31491268383</v>
      </c>
      <c r="P77" s="29">
        <v>1106396</v>
      </c>
      <c r="Q77" s="29">
        <v>40</v>
      </c>
      <c r="R77" s="30">
        <f t="shared" si="13"/>
        <v>4.4351599587584145</v>
      </c>
      <c r="S77" s="29">
        <v>2866</v>
      </c>
      <c r="T77" s="29"/>
      <c r="U77" s="31"/>
      <c r="V77" s="29">
        <v>10</v>
      </c>
      <c r="W77" s="31">
        <v>1</v>
      </c>
      <c r="X77" s="29"/>
      <c r="Y77" s="29"/>
      <c r="Z77" s="29"/>
      <c r="AA77" s="29"/>
      <c r="AB77" s="29"/>
      <c r="AC77" s="30"/>
      <c r="AD77" s="29">
        <v>406</v>
      </c>
      <c r="AE77" s="29">
        <v>857</v>
      </c>
      <c r="AF77" s="29">
        <v>672</v>
      </c>
      <c r="AG77" s="29">
        <v>145</v>
      </c>
      <c r="AH77" s="29">
        <v>160</v>
      </c>
      <c r="AI77" s="30">
        <f t="shared" si="14"/>
        <v>672.9099264705883</v>
      </c>
      <c r="AJ77" s="29">
        <v>189593</v>
      </c>
      <c r="AK77" s="29"/>
      <c r="AL77" s="30">
        <f t="shared" si="15"/>
        <v>281.75093358247074</v>
      </c>
      <c r="AM77" s="29">
        <v>308</v>
      </c>
      <c r="AN77" s="29">
        <v>66651</v>
      </c>
      <c r="AO77" s="29"/>
      <c r="AP77" s="14">
        <f t="shared" si="16"/>
        <v>216.39935064935065</v>
      </c>
      <c r="AQ77" s="29">
        <v>60</v>
      </c>
      <c r="AR77" s="29">
        <v>39742</v>
      </c>
      <c r="AS77" s="29"/>
      <c r="AT77" s="14">
        <f t="shared" si="17"/>
        <v>662.3666666666667</v>
      </c>
      <c r="AU77" s="29">
        <v>32</v>
      </c>
      <c r="AV77" s="29">
        <v>50700</v>
      </c>
      <c r="AW77" s="29"/>
      <c r="AX77" s="14">
        <f t="shared" si="18"/>
        <v>1584.375</v>
      </c>
      <c r="AY77" s="29">
        <v>5</v>
      </c>
      <c r="AZ77" s="29">
        <v>22500</v>
      </c>
      <c r="BA77" s="29"/>
      <c r="BB77" s="14">
        <f>(AZ77+(BA77/100))/AY77</f>
        <v>4500</v>
      </c>
      <c r="BC77" s="29">
        <v>1</v>
      </c>
      <c r="BD77" s="29">
        <v>10000</v>
      </c>
      <c r="BE77" s="29"/>
      <c r="BF77" s="14">
        <f>(BD77+(BE77/100))/BC77</f>
        <v>10000</v>
      </c>
      <c r="BG77" s="29"/>
      <c r="BH77" s="29"/>
      <c r="BI77" s="29"/>
      <c r="BJ77" s="14"/>
      <c r="BK77" s="29"/>
      <c r="BL77" s="29"/>
      <c r="BM77" s="29"/>
      <c r="BN77" s="14"/>
      <c r="BO77" s="29"/>
      <c r="BP77" s="29"/>
      <c r="BQ77" s="29"/>
      <c r="BR77" s="14"/>
      <c r="BS77" s="29"/>
      <c r="BT77" s="29"/>
      <c r="BU77" s="29"/>
      <c r="BV77" s="14"/>
      <c r="BX77" s="5">
        <f t="shared" si="9"/>
        <v>0</v>
      </c>
      <c r="BY77" s="5">
        <f t="shared" si="10"/>
        <v>0</v>
      </c>
    </row>
    <row r="78" spans="1:77" s="20" customFormat="1" ht="15" customHeight="1">
      <c r="A78" s="28">
        <v>10</v>
      </c>
      <c r="B78" s="28">
        <v>2</v>
      </c>
      <c r="C78" s="20" t="s">
        <v>235</v>
      </c>
      <c r="E78" s="29"/>
      <c r="F78" s="29"/>
      <c r="G78" s="29"/>
      <c r="H78" s="30"/>
      <c r="I78" s="29"/>
      <c r="J78" s="29"/>
      <c r="K78" s="29"/>
      <c r="L78" s="29">
        <v>292755</v>
      </c>
      <c r="M78" s="29">
        <v>94</v>
      </c>
      <c r="N78" s="29"/>
      <c r="O78" s="14">
        <f t="shared" si="12"/>
        <v>292755.5875</v>
      </c>
      <c r="P78" s="29">
        <v>1569637</v>
      </c>
      <c r="Q78" s="29">
        <v>20</v>
      </c>
      <c r="R78" s="30">
        <f t="shared" si="13"/>
        <v>5.361596044686935</v>
      </c>
      <c r="S78" s="29">
        <v>1690</v>
      </c>
      <c r="T78" s="29"/>
      <c r="U78" s="31"/>
      <c r="V78" s="29">
        <v>10</v>
      </c>
      <c r="W78" s="31">
        <v>2</v>
      </c>
      <c r="X78" s="29"/>
      <c r="Y78" s="29"/>
      <c r="Z78" s="29"/>
      <c r="AA78" s="29"/>
      <c r="AB78" s="29"/>
      <c r="AC78" s="30"/>
      <c r="AD78" s="29">
        <v>801</v>
      </c>
      <c r="AE78" s="29">
        <v>1169</v>
      </c>
      <c r="AF78" s="29">
        <v>511</v>
      </c>
      <c r="AG78" s="29">
        <v>2</v>
      </c>
      <c r="AH78" s="29">
        <v>190</v>
      </c>
      <c r="AI78" s="30">
        <f t="shared" si="14"/>
        <v>511.0168658088235</v>
      </c>
      <c r="AJ78" s="29">
        <v>236762</v>
      </c>
      <c r="AK78" s="29">
        <v>50</v>
      </c>
      <c r="AL78" s="30">
        <f t="shared" si="15"/>
        <v>463.31543211447547</v>
      </c>
      <c r="AM78" s="29">
        <v>673</v>
      </c>
      <c r="AN78" s="29">
        <v>129579</v>
      </c>
      <c r="AO78" s="29"/>
      <c r="AP78" s="14">
        <f t="shared" si="16"/>
        <v>192.53937592867757</v>
      </c>
      <c r="AQ78" s="29">
        <v>99</v>
      </c>
      <c r="AR78" s="29">
        <v>71440</v>
      </c>
      <c r="AS78" s="29"/>
      <c r="AT78" s="14">
        <f t="shared" si="17"/>
        <v>721.6161616161617</v>
      </c>
      <c r="AU78" s="29">
        <v>29</v>
      </c>
      <c r="AV78" s="29">
        <v>35743</v>
      </c>
      <c r="AW78" s="29">
        <v>50</v>
      </c>
      <c r="AX78" s="14">
        <f t="shared" si="18"/>
        <v>1232.5344827586207</v>
      </c>
      <c r="AY78" s="29"/>
      <c r="AZ78" s="29"/>
      <c r="BA78" s="29"/>
      <c r="BB78" s="14"/>
      <c r="BC78" s="29"/>
      <c r="BD78" s="29"/>
      <c r="BE78" s="29"/>
      <c r="BF78" s="14"/>
      <c r="BG78" s="29"/>
      <c r="BH78" s="29"/>
      <c r="BI78" s="29"/>
      <c r="BJ78" s="14"/>
      <c r="BK78" s="29"/>
      <c r="BL78" s="29"/>
      <c r="BM78" s="29"/>
      <c r="BN78" s="14"/>
      <c r="BO78" s="29"/>
      <c r="BP78" s="29"/>
      <c r="BQ78" s="29"/>
      <c r="BR78" s="14"/>
      <c r="BS78" s="29"/>
      <c r="BT78" s="29"/>
      <c r="BU78" s="29"/>
      <c r="BV78" s="14"/>
      <c r="BX78" s="5">
        <f t="shared" si="9"/>
        <v>0</v>
      </c>
      <c r="BY78" s="5">
        <f t="shared" si="10"/>
        <v>0</v>
      </c>
    </row>
    <row r="79" spans="1:77" s="20" customFormat="1" ht="15" customHeight="1">
      <c r="A79" s="28">
        <v>10</v>
      </c>
      <c r="B79" s="28">
        <v>3</v>
      </c>
      <c r="C79" s="20" t="s">
        <v>236</v>
      </c>
      <c r="E79" s="29"/>
      <c r="F79" s="29"/>
      <c r="G79" s="29"/>
      <c r="H79" s="30"/>
      <c r="I79" s="29"/>
      <c r="J79" s="29"/>
      <c r="K79" s="29"/>
      <c r="L79" s="29">
        <v>153228</v>
      </c>
      <c r="M79" s="29">
        <v>40</v>
      </c>
      <c r="N79" s="29"/>
      <c r="O79" s="14">
        <f t="shared" si="12"/>
        <v>153228.25</v>
      </c>
      <c r="P79" s="29">
        <v>509846</v>
      </c>
      <c r="Q79" s="29">
        <v>20</v>
      </c>
      <c r="R79" s="30">
        <f t="shared" si="13"/>
        <v>3.3273642425597107</v>
      </c>
      <c r="S79" s="29">
        <v>1875</v>
      </c>
      <c r="T79" s="29"/>
      <c r="U79" s="31"/>
      <c r="V79" s="29">
        <v>10</v>
      </c>
      <c r="W79" s="31">
        <v>3</v>
      </c>
      <c r="X79" s="29"/>
      <c r="Y79" s="29"/>
      <c r="Z79" s="29"/>
      <c r="AA79" s="29"/>
      <c r="AB79" s="29"/>
      <c r="AC79" s="30"/>
      <c r="AD79" s="29">
        <v>247</v>
      </c>
      <c r="AE79" s="29">
        <v>626</v>
      </c>
      <c r="AF79" s="29">
        <v>432</v>
      </c>
      <c r="AG79" s="29">
        <v>99</v>
      </c>
      <c r="AH79" s="29">
        <v>153</v>
      </c>
      <c r="AI79" s="30">
        <f t="shared" si="14"/>
        <v>432.62226562499995</v>
      </c>
      <c r="AJ79" s="29">
        <v>119300</v>
      </c>
      <c r="AK79" s="29"/>
      <c r="AL79" s="30">
        <f t="shared" si="15"/>
        <v>275.7601942369977</v>
      </c>
      <c r="AM79" s="29">
        <v>187</v>
      </c>
      <c r="AN79" s="29">
        <v>43940</v>
      </c>
      <c r="AO79" s="29"/>
      <c r="AP79" s="14">
        <f t="shared" si="16"/>
        <v>234.97326203208556</v>
      </c>
      <c r="AQ79" s="29">
        <v>30</v>
      </c>
      <c r="AR79" s="29">
        <v>23600</v>
      </c>
      <c r="AS79" s="29"/>
      <c r="AT79" s="14">
        <f t="shared" si="17"/>
        <v>786.6666666666666</v>
      </c>
      <c r="AU79" s="29">
        <v>27</v>
      </c>
      <c r="AV79" s="29">
        <v>36260</v>
      </c>
      <c r="AW79" s="29"/>
      <c r="AX79" s="14">
        <f t="shared" si="18"/>
        <v>1342.962962962963</v>
      </c>
      <c r="AY79" s="29">
        <v>2</v>
      </c>
      <c r="AZ79" s="29">
        <v>7500</v>
      </c>
      <c r="BA79" s="29"/>
      <c r="BB79" s="14">
        <f>(AZ79+(BA79/100))/AY79</f>
        <v>3750</v>
      </c>
      <c r="BC79" s="29">
        <v>1</v>
      </c>
      <c r="BD79" s="29">
        <v>8000</v>
      </c>
      <c r="BE79" s="29"/>
      <c r="BF79" s="14">
        <f>(BD79+(BE79/100))/BC79</f>
        <v>8000</v>
      </c>
      <c r="BG79" s="29"/>
      <c r="BH79" s="29"/>
      <c r="BI79" s="29"/>
      <c r="BJ79" s="14"/>
      <c r="BK79" s="29"/>
      <c r="BL79" s="29"/>
      <c r="BM79" s="29"/>
      <c r="BN79" s="14"/>
      <c r="BO79" s="29"/>
      <c r="BP79" s="29"/>
      <c r="BQ79" s="29"/>
      <c r="BR79" s="14"/>
      <c r="BS79" s="29"/>
      <c r="BT79" s="29"/>
      <c r="BU79" s="29"/>
      <c r="BV79" s="14"/>
      <c r="BX79" s="5">
        <f aca="true" t="shared" si="19" ref="BX79:BX93">AD79-AM79-AQ79-AU79-AY79-BC79-BG79-BK79-BO79-BS79</f>
        <v>0</v>
      </c>
      <c r="BY79" s="5">
        <f aca="true" t="shared" si="20" ref="BY79:BY93">AJ79+AK79/100-AN79-AO79/100-AR79-AS79/100-AV79-AW79/100-AZ79-BA79/100-BD79-BE79/100-BH79-BI79/100-BL79-BM79/100-BP79-BQ79/100-BT79-BU79/100</f>
        <v>0</v>
      </c>
    </row>
    <row r="80" spans="1:77" s="20" customFormat="1" ht="15" customHeight="1">
      <c r="A80" s="28">
        <v>10</v>
      </c>
      <c r="B80" s="28">
        <v>4</v>
      </c>
      <c r="C80" s="20" t="s">
        <v>237</v>
      </c>
      <c r="E80" s="29"/>
      <c r="F80" s="29"/>
      <c r="G80" s="29"/>
      <c r="H80" s="30"/>
      <c r="I80" s="29"/>
      <c r="J80" s="29"/>
      <c r="K80" s="29"/>
      <c r="L80" s="29">
        <v>391669</v>
      </c>
      <c r="M80" s="29">
        <v>100</v>
      </c>
      <c r="N80" s="29"/>
      <c r="O80" s="14">
        <f t="shared" si="12"/>
        <v>391669.625</v>
      </c>
      <c r="P80" s="29">
        <v>1513948</v>
      </c>
      <c r="Q80" s="29">
        <v>14</v>
      </c>
      <c r="R80" s="30">
        <f t="shared" si="13"/>
        <v>3.865370310500846</v>
      </c>
      <c r="S80" s="29">
        <v>3192</v>
      </c>
      <c r="T80" s="29"/>
      <c r="U80" s="31"/>
      <c r="V80" s="29">
        <v>10</v>
      </c>
      <c r="W80" s="31">
        <v>4</v>
      </c>
      <c r="X80" s="29"/>
      <c r="Y80" s="29"/>
      <c r="Z80" s="29"/>
      <c r="AA80" s="29"/>
      <c r="AB80" s="29"/>
      <c r="AC80" s="30"/>
      <c r="AD80" s="29">
        <v>540</v>
      </c>
      <c r="AE80" s="29">
        <v>848</v>
      </c>
      <c r="AF80" s="29">
        <v>590</v>
      </c>
      <c r="AG80" s="29">
        <v>100</v>
      </c>
      <c r="AH80" s="29"/>
      <c r="AI80" s="30">
        <f t="shared" si="14"/>
        <v>590.625</v>
      </c>
      <c r="AJ80" s="29">
        <v>188935</v>
      </c>
      <c r="AK80" s="29"/>
      <c r="AL80" s="30">
        <f t="shared" si="15"/>
        <v>319.8899470899471</v>
      </c>
      <c r="AM80" s="29">
        <v>467</v>
      </c>
      <c r="AN80" s="29">
        <v>101605</v>
      </c>
      <c r="AO80" s="29"/>
      <c r="AP80" s="14">
        <f t="shared" si="16"/>
        <v>217.56959314775162</v>
      </c>
      <c r="AQ80" s="29">
        <v>49</v>
      </c>
      <c r="AR80" s="29">
        <v>35830</v>
      </c>
      <c r="AS80" s="29"/>
      <c r="AT80" s="14">
        <f t="shared" si="17"/>
        <v>731.2244897959183</v>
      </c>
      <c r="AU80" s="29">
        <v>23</v>
      </c>
      <c r="AV80" s="29">
        <v>44500</v>
      </c>
      <c r="AW80" s="29"/>
      <c r="AX80" s="14">
        <f t="shared" si="18"/>
        <v>1934.7826086956522</v>
      </c>
      <c r="AY80" s="29"/>
      <c r="AZ80" s="29"/>
      <c r="BA80" s="29"/>
      <c r="BB80" s="14"/>
      <c r="BC80" s="29">
        <v>1</v>
      </c>
      <c r="BD80" s="29">
        <v>7000</v>
      </c>
      <c r="BE80" s="29"/>
      <c r="BF80" s="14">
        <f>(BD80+(BE80/100))/BC80</f>
        <v>7000</v>
      </c>
      <c r="BG80" s="29"/>
      <c r="BH80" s="29"/>
      <c r="BI80" s="29"/>
      <c r="BJ80" s="14"/>
      <c r="BK80" s="29"/>
      <c r="BL80" s="29"/>
      <c r="BM80" s="29"/>
      <c r="BN80" s="14"/>
      <c r="BO80" s="29"/>
      <c r="BP80" s="29"/>
      <c r="BQ80" s="29"/>
      <c r="BR80" s="14"/>
      <c r="BS80" s="29"/>
      <c r="BT80" s="29"/>
      <c r="BU80" s="29"/>
      <c r="BV80" s="14"/>
      <c r="BX80" s="5">
        <f t="shared" si="19"/>
        <v>0</v>
      </c>
      <c r="BY80" s="5">
        <f t="shared" si="20"/>
        <v>0</v>
      </c>
    </row>
    <row r="81" spans="1:77" s="20" customFormat="1" ht="15" customHeight="1">
      <c r="A81" s="28">
        <v>10</v>
      </c>
      <c r="B81" s="28">
        <v>5</v>
      </c>
      <c r="C81" s="20" t="s">
        <v>238</v>
      </c>
      <c r="E81" s="29"/>
      <c r="F81" s="29"/>
      <c r="G81" s="29"/>
      <c r="H81" s="30"/>
      <c r="I81" s="29"/>
      <c r="J81" s="29"/>
      <c r="K81" s="29"/>
      <c r="L81" s="29">
        <v>205158</v>
      </c>
      <c r="M81" s="29">
        <v>129</v>
      </c>
      <c r="N81" s="29">
        <v>102</v>
      </c>
      <c r="O81" s="14">
        <f t="shared" si="12"/>
        <v>205158.80859375</v>
      </c>
      <c r="P81" s="29">
        <v>743250</v>
      </c>
      <c r="Q81" s="29">
        <v>48</v>
      </c>
      <c r="R81" s="30">
        <f t="shared" si="13"/>
        <v>3.6228055967694996</v>
      </c>
      <c r="S81" s="29">
        <v>2454</v>
      </c>
      <c r="T81" s="29"/>
      <c r="U81" s="31"/>
      <c r="V81" s="29">
        <v>10</v>
      </c>
      <c r="W81" s="31">
        <v>5</v>
      </c>
      <c r="X81" s="29"/>
      <c r="Y81" s="29"/>
      <c r="Z81" s="29"/>
      <c r="AA81" s="29"/>
      <c r="AB81" s="29"/>
      <c r="AC81" s="30"/>
      <c r="AD81" s="29">
        <v>378</v>
      </c>
      <c r="AE81" s="29">
        <v>777</v>
      </c>
      <c r="AF81" s="29">
        <v>335</v>
      </c>
      <c r="AG81" s="29">
        <v>110</v>
      </c>
      <c r="AH81" s="29">
        <v>241</v>
      </c>
      <c r="AI81" s="30">
        <f t="shared" si="14"/>
        <v>335.69303768382355</v>
      </c>
      <c r="AJ81" s="29">
        <v>201942</v>
      </c>
      <c r="AK81" s="29"/>
      <c r="AL81" s="30">
        <f t="shared" si="15"/>
        <v>601.567436111682</v>
      </c>
      <c r="AM81" s="29">
        <v>264</v>
      </c>
      <c r="AN81" s="29">
        <v>60662</v>
      </c>
      <c r="AO81" s="29"/>
      <c r="AP81" s="14">
        <f t="shared" si="16"/>
        <v>229.78030303030303</v>
      </c>
      <c r="AQ81" s="29">
        <v>70</v>
      </c>
      <c r="AR81" s="29">
        <v>54730</v>
      </c>
      <c r="AS81" s="29"/>
      <c r="AT81" s="14">
        <f t="shared" si="17"/>
        <v>781.8571428571429</v>
      </c>
      <c r="AU81" s="29">
        <v>38</v>
      </c>
      <c r="AV81" s="29">
        <v>61600</v>
      </c>
      <c r="AW81" s="29"/>
      <c r="AX81" s="14">
        <f t="shared" si="18"/>
        <v>1621.0526315789473</v>
      </c>
      <c r="AY81" s="29">
        <v>6</v>
      </c>
      <c r="AZ81" s="29">
        <v>24950</v>
      </c>
      <c r="BA81" s="29"/>
      <c r="BB81" s="14">
        <f>(AZ81+(BA81/100))/AY81</f>
        <v>4158.333333333333</v>
      </c>
      <c r="BC81" s="29"/>
      <c r="BD81" s="29"/>
      <c r="BE81" s="29"/>
      <c r="BF81" s="14"/>
      <c r="BG81" s="29"/>
      <c r="BH81" s="29"/>
      <c r="BI81" s="29"/>
      <c r="BJ81" s="14"/>
      <c r="BK81" s="29"/>
      <c r="BL81" s="29"/>
      <c r="BM81" s="29"/>
      <c r="BN81" s="14"/>
      <c r="BO81" s="29"/>
      <c r="BP81" s="29"/>
      <c r="BQ81" s="29"/>
      <c r="BR81" s="14"/>
      <c r="BS81" s="29"/>
      <c r="BT81" s="29"/>
      <c r="BU81" s="29"/>
      <c r="BV81" s="14"/>
      <c r="BX81" s="5">
        <f t="shared" si="19"/>
        <v>0</v>
      </c>
      <c r="BY81" s="5">
        <f t="shared" si="20"/>
        <v>0</v>
      </c>
    </row>
    <row r="82" spans="1:77" s="20" customFormat="1" ht="15" customHeight="1">
      <c r="A82" s="28">
        <v>10</v>
      </c>
      <c r="B82" s="28">
        <v>6</v>
      </c>
      <c r="C82" s="20" t="s">
        <v>239</v>
      </c>
      <c r="E82" s="29"/>
      <c r="F82" s="29"/>
      <c r="G82" s="29"/>
      <c r="H82" s="30"/>
      <c r="I82" s="29"/>
      <c r="J82" s="29"/>
      <c r="K82" s="29"/>
      <c r="L82" s="29">
        <v>295110</v>
      </c>
      <c r="M82" s="29">
        <v>106</v>
      </c>
      <c r="N82" s="29">
        <v>117</v>
      </c>
      <c r="O82" s="14">
        <f aca="true" t="shared" si="21" ref="O82:O90">L82+(M82/160)+(N82/43520)</f>
        <v>295110.6651884191</v>
      </c>
      <c r="P82" s="29">
        <v>1460090</v>
      </c>
      <c r="Q82" s="29">
        <v>71</v>
      </c>
      <c r="R82" s="30">
        <f aca="true" t="shared" si="22" ref="R82:R90">(P82+(Q82/100))/O82</f>
        <v>4.947604008373526</v>
      </c>
      <c r="S82" s="29">
        <v>3991</v>
      </c>
      <c r="T82" s="29"/>
      <c r="U82" s="31"/>
      <c r="V82" s="29">
        <v>10</v>
      </c>
      <c r="W82" s="31">
        <v>6</v>
      </c>
      <c r="X82" s="29"/>
      <c r="Y82" s="29"/>
      <c r="Z82" s="29"/>
      <c r="AA82" s="29"/>
      <c r="AB82" s="29"/>
      <c r="AC82" s="30"/>
      <c r="AD82" s="29">
        <v>622</v>
      </c>
      <c r="AE82" s="29">
        <v>1085</v>
      </c>
      <c r="AF82" s="29">
        <v>999</v>
      </c>
      <c r="AG82" s="29">
        <v>20</v>
      </c>
      <c r="AH82" s="29"/>
      <c r="AI82" s="30">
        <f aca="true" t="shared" si="23" ref="AI82:AI90">AF82+(AG82/160)+(AH82/43520)</f>
        <v>999.125</v>
      </c>
      <c r="AJ82" s="29">
        <v>210367</v>
      </c>
      <c r="AK82" s="29"/>
      <c r="AL82" s="30">
        <f aca="true" t="shared" si="24" ref="AL82:AL90">AJ82/AI82</f>
        <v>210.55123232828726</v>
      </c>
      <c r="AM82" s="29">
        <v>517</v>
      </c>
      <c r="AN82" s="29">
        <v>107172</v>
      </c>
      <c r="AO82" s="29"/>
      <c r="AP82" s="14">
        <f aca="true" t="shared" si="25" ref="AP82:AP90">(AN82+(AO82/100))/AM82</f>
        <v>207.29593810444874</v>
      </c>
      <c r="AQ82" s="29">
        <v>80</v>
      </c>
      <c r="AR82" s="29">
        <v>59175</v>
      </c>
      <c r="AS82" s="29"/>
      <c r="AT82" s="14">
        <f aca="true" t="shared" si="26" ref="AT82:AT90">(AR82+(AS82/100))/AQ82</f>
        <v>739.6875</v>
      </c>
      <c r="AU82" s="29">
        <v>23</v>
      </c>
      <c r="AV82" s="29">
        <v>36820</v>
      </c>
      <c r="AW82" s="29"/>
      <c r="AX82" s="14">
        <f aca="true" t="shared" si="27" ref="AX82:AX90">(AV82+(AW82/100))/AU82</f>
        <v>1600.8695652173913</v>
      </c>
      <c r="AY82" s="29">
        <v>2</v>
      </c>
      <c r="AZ82" s="29">
        <v>7200</v>
      </c>
      <c r="BA82" s="29"/>
      <c r="BB82" s="14">
        <f aca="true" t="shared" si="28" ref="BB82:BB90">(AZ82+(BA82/100))/AY82</f>
        <v>3600</v>
      </c>
      <c r="BC82" s="29">
        <v>1</v>
      </c>
      <c r="BD82" s="29">
        <v>3500</v>
      </c>
      <c r="BE82" s="29"/>
      <c r="BF82" s="14">
        <f>(BD82+(BE82/100))/BC82</f>
        <v>3500</v>
      </c>
      <c r="BG82" s="29"/>
      <c r="BH82" s="29"/>
      <c r="BI82" s="29"/>
      <c r="BJ82" s="14"/>
      <c r="BK82" s="29"/>
      <c r="BL82" s="29"/>
      <c r="BM82" s="29"/>
      <c r="BN82" s="14"/>
      <c r="BO82" s="29"/>
      <c r="BP82" s="29"/>
      <c r="BQ82" s="29"/>
      <c r="BR82" s="14"/>
      <c r="BS82" s="29"/>
      <c r="BT82" s="29"/>
      <c r="BU82" s="29"/>
      <c r="BV82" s="14"/>
      <c r="BX82" s="5">
        <f t="shared" si="19"/>
        <v>-1</v>
      </c>
      <c r="BY82" s="5">
        <f t="shared" si="20"/>
        <v>-3500</v>
      </c>
    </row>
    <row r="83" spans="1:77" s="20" customFormat="1" ht="15" customHeight="1">
      <c r="A83" s="28">
        <v>10</v>
      </c>
      <c r="B83" s="28">
        <v>7</v>
      </c>
      <c r="C83" s="20" t="s">
        <v>240</v>
      </c>
      <c r="E83" s="29"/>
      <c r="F83" s="29"/>
      <c r="G83" s="29"/>
      <c r="H83" s="30"/>
      <c r="I83" s="29"/>
      <c r="J83" s="29"/>
      <c r="K83" s="29"/>
      <c r="L83" s="29">
        <v>202</v>
      </c>
      <c r="M83" s="29">
        <v>80</v>
      </c>
      <c r="N83" s="29">
        <v>162</v>
      </c>
      <c r="O83" s="14">
        <f t="shared" si="21"/>
        <v>202.50372242647057</v>
      </c>
      <c r="P83" s="29">
        <v>426622</v>
      </c>
      <c r="Q83" s="29">
        <v>40</v>
      </c>
      <c r="R83" s="30">
        <f t="shared" si="22"/>
        <v>2106.7385571389054</v>
      </c>
      <c r="S83" s="29">
        <v>366</v>
      </c>
      <c r="T83" s="29"/>
      <c r="U83" s="31"/>
      <c r="V83" s="29">
        <v>10</v>
      </c>
      <c r="W83" s="31">
        <v>7</v>
      </c>
      <c r="X83" s="29"/>
      <c r="Y83" s="29"/>
      <c r="Z83" s="29"/>
      <c r="AA83" s="29"/>
      <c r="AB83" s="29"/>
      <c r="AC83" s="30"/>
      <c r="AD83" s="29">
        <v>683</v>
      </c>
      <c r="AE83" s="29">
        <v>627</v>
      </c>
      <c r="AF83" s="29">
        <v>79</v>
      </c>
      <c r="AG83" s="29">
        <v>95</v>
      </c>
      <c r="AH83" s="29">
        <v>77</v>
      </c>
      <c r="AI83" s="30">
        <f t="shared" si="23"/>
        <v>79.59551930147059</v>
      </c>
      <c r="AJ83" s="29">
        <v>732323</v>
      </c>
      <c r="AK83" s="29">
        <v>25</v>
      </c>
      <c r="AL83" s="30">
        <f t="shared" si="24"/>
        <v>9200.555589395719</v>
      </c>
      <c r="AM83" s="29">
        <v>222</v>
      </c>
      <c r="AN83" s="29">
        <v>65117</v>
      </c>
      <c r="AO83" s="29">
        <v>25</v>
      </c>
      <c r="AP83" s="14">
        <f t="shared" si="25"/>
        <v>293.32094594594594</v>
      </c>
      <c r="AQ83" s="29">
        <v>175</v>
      </c>
      <c r="AR83" s="29">
        <v>123080</v>
      </c>
      <c r="AS83" s="29"/>
      <c r="AT83" s="14">
        <f t="shared" si="26"/>
        <v>703.3142857142857</v>
      </c>
      <c r="AU83" s="29">
        <v>257</v>
      </c>
      <c r="AV83" s="29">
        <v>402813</v>
      </c>
      <c r="AW83" s="29">
        <v>50</v>
      </c>
      <c r="AX83" s="14">
        <f t="shared" si="27"/>
        <v>1567.3677042801557</v>
      </c>
      <c r="AY83" s="29">
        <v>24</v>
      </c>
      <c r="AZ83" s="29">
        <v>103062</v>
      </c>
      <c r="BA83" s="29">
        <v>50</v>
      </c>
      <c r="BB83" s="14">
        <f t="shared" si="28"/>
        <v>4294.270833333333</v>
      </c>
      <c r="BC83" s="29">
        <v>5</v>
      </c>
      <c r="BD83" s="29">
        <v>38250</v>
      </c>
      <c r="BE83" s="29"/>
      <c r="BF83" s="14">
        <f>(BD83+(BE83/100))/BC83</f>
        <v>7650</v>
      </c>
      <c r="BG83" s="29"/>
      <c r="BH83" s="29"/>
      <c r="BI83" s="29"/>
      <c r="BJ83" s="14"/>
      <c r="BK83" s="29"/>
      <c r="BL83" s="29"/>
      <c r="BM83" s="29"/>
      <c r="BN83" s="14"/>
      <c r="BO83" s="29"/>
      <c r="BP83" s="29"/>
      <c r="BQ83" s="29"/>
      <c r="BR83" s="14"/>
      <c r="BS83" s="29"/>
      <c r="BT83" s="29"/>
      <c r="BU83" s="29"/>
      <c r="BV83" s="14"/>
      <c r="BX83" s="5">
        <f t="shared" si="19"/>
        <v>0</v>
      </c>
      <c r="BY83" s="5">
        <f t="shared" si="20"/>
        <v>0</v>
      </c>
    </row>
    <row r="84" spans="1:77" s="20" customFormat="1" ht="15" customHeight="1">
      <c r="A84" s="28">
        <v>11</v>
      </c>
      <c r="B84" s="28">
        <v>1</v>
      </c>
      <c r="C84" s="20" t="s">
        <v>241</v>
      </c>
      <c r="E84" s="29"/>
      <c r="F84" s="29"/>
      <c r="G84" s="29"/>
      <c r="H84" s="30"/>
      <c r="I84" s="29"/>
      <c r="J84" s="29"/>
      <c r="K84" s="29"/>
      <c r="L84" s="29">
        <v>395867</v>
      </c>
      <c r="M84" s="29">
        <v>82</v>
      </c>
      <c r="N84" s="29">
        <v>16</v>
      </c>
      <c r="O84" s="14">
        <f t="shared" si="21"/>
        <v>395867.51286764705</v>
      </c>
      <c r="P84" s="29">
        <v>1664532</v>
      </c>
      <c r="Q84" s="29">
        <v>96</v>
      </c>
      <c r="R84" s="30">
        <f t="shared" si="22"/>
        <v>4.204772823973848</v>
      </c>
      <c r="S84" s="29">
        <v>3472</v>
      </c>
      <c r="T84" s="29"/>
      <c r="U84" s="31"/>
      <c r="V84" s="29">
        <v>11</v>
      </c>
      <c r="W84" s="31">
        <v>1</v>
      </c>
      <c r="X84" s="29"/>
      <c r="Y84" s="29"/>
      <c r="Z84" s="29"/>
      <c r="AA84" s="29"/>
      <c r="AB84" s="29"/>
      <c r="AC84" s="30"/>
      <c r="AD84" s="29">
        <v>297</v>
      </c>
      <c r="AE84" s="29">
        <v>461</v>
      </c>
      <c r="AF84" s="29">
        <v>339</v>
      </c>
      <c r="AG84" s="29">
        <v>62</v>
      </c>
      <c r="AH84" s="29">
        <v>192</v>
      </c>
      <c r="AI84" s="30">
        <f t="shared" si="23"/>
        <v>339.39191176470587</v>
      </c>
      <c r="AJ84" s="29">
        <v>150877</v>
      </c>
      <c r="AK84" s="29"/>
      <c r="AL84" s="30">
        <f t="shared" si="24"/>
        <v>444.5509594365355</v>
      </c>
      <c r="AM84" s="29">
        <v>226</v>
      </c>
      <c r="AN84" s="29">
        <v>51793</v>
      </c>
      <c r="AO84" s="29"/>
      <c r="AP84" s="14">
        <f t="shared" si="25"/>
        <v>229.17256637168143</v>
      </c>
      <c r="AQ84" s="29">
        <v>41</v>
      </c>
      <c r="AR84" s="29">
        <v>32033</v>
      </c>
      <c r="AS84" s="29"/>
      <c r="AT84" s="14">
        <f t="shared" si="26"/>
        <v>781.2926829268292</v>
      </c>
      <c r="AU84" s="29">
        <v>26</v>
      </c>
      <c r="AV84" s="29">
        <v>47751</v>
      </c>
      <c r="AW84" s="29"/>
      <c r="AX84" s="14">
        <f t="shared" si="27"/>
        <v>1836.576923076923</v>
      </c>
      <c r="AY84" s="29">
        <v>4</v>
      </c>
      <c r="AZ84" s="29">
        <v>19300</v>
      </c>
      <c r="BA84" s="29"/>
      <c r="BB84" s="14">
        <f t="shared" si="28"/>
        <v>4825</v>
      </c>
      <c r="BC84" s="29"/>
      <c r="BD84" s="29"/>
      <c r="BE84" s="29"/>
      <c r="BF84" s="14"/>
      <c r="BG84" s="29"/>
      <c r="BH84" s="29"/>
      <c r="BI84" s="29"/>
      <c r="BJ84" s="14"/>
      <c r="BK84" s="29"/>
      <c r="BL84" s="29"/>
      <c r="BM84" s="29"/>
      <c r="BN84" s="14"/>
      <c r="BO84" s="29"/>
      <c r="BP84" s="29"/>
      <c r="BQ84" s="29"/>
      <c r="BR84" s="14"/>
      <c r="BS84" s="29"/>
      <c r="BT84" s="29"/>
      <c r="BU84" s="29"/>
      <c r="BV84" s="14"/>
      <c r="BX84" s="5">
        <f t="shared" si="19"/>
        <v>0</v>
      </c>
      <c r="BY84" s="5">
        <f t="shared" si="20"/>
        <v>0</v>
      </c>
    </row>
    <row r="85" spans="1:77" s="20" customFormat="1" ht="15" customHeight="1">
      <c r="A85" s="28">
        <v>11</v>
      </c>
      <c r="B85" s="28">
        <v>2</v>
      </c>
      <c r="C85" s="20" t="s">
        <v>242</v>
      </c>
      <c r="E85" s="29"/>
      <c r="F85" s="29"/>
      <c r="G85" s="29"/>
      <c r="H85" s="30"/>
      <c r="I85" s="29"/>
      <c r="J85" s="29"/>
      <c r="K85" s="29"/>
      <c r="L85" s="29">
        <v>479431</v>
      </c>
      <c r="M85" s="29">
        <v>150</v>
      </c>
      <c r="N85" s="29"/>
      <c r="O85" s="14">
        <f t="shared" si="21"/>
        <v>479431.9375</v>
      </c>
      <c r="P85" s="29">
        <v>1753407</v>
      </c>
      <c r="Q85" s="29">
        <v>21</v>
      </c>
      <c r="R85" s="30">
        <f t="shared" si="22"/>
        <v>3.6572599212792327</v>
      </c>
      <c r="S85" s="29">
        <v>3399</v>
      </c>
      <c r="T85" s="29"/>
      <c r="U85" s="31"/>
      <c r="V85" s="29">
        <v>11</v>
      </c>
      <c r="W85" s="31">
        <v>2</v>
      </c>
      <c r="X85" s="29"/>
      <c r="Y85" s="29"/>
      <c r="Z85" s="29"/>
      <c r="AA85" s="29"/>
      <c r="AB85" s="29"/>
      <c r="AC85" s="30"/>
      <c r="AD85" s="29">
        <v>308</v>
      </c>
      <c r="AE85" s="29">
        <v>538</v>
      </c>
      <c r="AF85" s="29">
        <v>322</v>
      </c>
      <c r="AG85" s="29">
        <v>40</v>
      </c>
      <c r="AH85" s="29"/>
      <c r="AI85" s="30">
        <f t="shared" si="23"/>
        <v>322.25</v>
      </c>
      <c r="AJ85" s="29">
        <v>87420</v>
      </c>
      <c r="AK85" s="29">
        <v>76</v>
      </c>
      <c r="AL85" s="30">
        <f t="shared" si="24"/>
        <v>271.2800620636152</v>
      </c>
      <c r="AM85" s="29">
        <v>277</v>
      </c>
      <c r="AN85" s="29">
        <v>52025</v>
      </c>
      <c r="AO85" s="29">
        <v>68</v>
      </c>
      <c r="AP85" s="14">
        <f t="shared" si="25"/>
        <v>187.8183393501805</v>
      </c>
      <c r="AQ85" s="29">
        <v>17</v>
      </c>
      <c r="AR85" s="29">
        <v>13853</v>
      </c>
      <c r="AS85" s="29">
        <v>8</v>
      </c>
      <c r="AT85" s="14">
        <f t="shared" si="26"/>
        <v>814.8870588235294</v>
      </c>
      <c r="AU85" s="29">
        <v>14</v>
      </c>
      <c r="AV85" s="29">
        <v>21542</v>
      </c>
      <c r="AW85" s="29"/>
      <c r="AX85" s="14">
        <f t="shared" si="27"/>
        <v>1538.7142857142858</v>
      </c>
      <c r="AY85" s="29"/>
      <c r="AZ85" s="29"/>
      <c r="BA85" s="29"/>
      <c r="BB85" s="14"/>
      <c r="BC85" s="29"/>
      <c r="BD85" s="29"/>
      <c r="BE85" s="29"/>
      <c r="BF85" s="14"/>
      <c r="BG85" s="29"/>
      <c r="BH85" s="29"/>
      <c r="BI85" s="29"/>
      <c r="BJ85" s="14"/>
      <c r="BK85" s="29"/>
      <c r="BL85" s="29"/>
      <c r="BM85" s="29"/>
      <c r="BN85" s="14"/>
      <c r="BO85" s="29"/>
      <c r="BP85" s="29"/>
      <c r="BQ85" s="29"/>
      <c r="BR85" s="14"/>
      <c r="BS85" s="29"/>
      <c r="BT85" s="29"/>
      <c r="BU85" s="29"/>
      <c r="BV85" s="14"/>
      <c r="BX85" s="5">
        <f t="shared" si="19"/>
        <v>0</v>
      </c>
      <c r="BY85" s="5">
        <f t="shared" si="20"/>
        <v>-7.275957614183426E-12</v>
      </c>
    </row>
    <row r="86" spans="1:77" s="20" customFormat="1" ht="15" customHeight="1">
      <c r="A86" s="28">
        <v>11</v>
      </c>
      <c r="B86" s="28">
        <v>3</v>
      </c>
      <c r="C86" s="20" t="s">
        <v>243</v>
      </c>
      <c r="E86" s="29"/>
      <c r="F86" s="29"/>
      <c r="G86" s="29"/>
      <c r="H86" s="30"/>
      <c r="I86" s="29"/>
      <c r="J86" s="29"/>
      <c r="K86" s="29"/>
      <c r="L86" s="29">
        <v>164317</v>
      </c>
      <c r="M86" s="29">
        <v>24</v>
      </c>
      <c r="N86" s="29"/>
      <c r="O86" s="14">
        <f t="shared" si="21"/>
        <v>164317.15</v>
      </c>
      <c r="P86" s="29">
        <v>370246</v>
      </c>
      <c r="Q86" s="29">
        <v>87</v>
      </c>
      <c r="R86" s="30">
        <f t="shared" si="22"/>
        <v>2.2532454463821945</v>
      </c>
      <c r="S86" s="29">
        <v>889</v>
      </c>
      <c r="T86" s="29"/>
      <c r="U86" s="31"/>
      <c r="V86" s="29">
        <v>11</v>
      </c>
      <c r="W86" s="31">
        <v>3</v>
      </c>
      <c r="X86" s="29"/>
      <c r="Y86" s="29"/>
      <c r="Z86" s="29"/>
      <c r="AA86" s="29"/>
      <c r="AB86" s="29"/>
      <c r="AC86" s="30"/>
      <c r="AD86" s="29">
        <v>167</v>
      </c>
      <c r="AE86" s="29">
        <v>293</v>
      </c>
      <c r="AF86" s="29">
        <v>298</v>
      </c>
      <c r="AG86" s="29"/>
      <c r="AH86" s="29"/>
      <c r="AI86" s="30">
        <f t="shared" si="23"/>
        <v>298</v>
      </c>
      <c r="AJ86" s="29">
        <v>49410</v>
      </c>
      <c r="AK86" s="29">
        <v>44</v>
      </c>
      <c r="AL86" s="30">
        <f t="shared" si="24"/>
        <v>165.80536912751677</v>
      </c>
      <c r="AM86" s="29">
        <v>151</v>
      </c>
      <c r="AN86" s="29">
        <v>34235</v>
      </c>
      <c r="AO86" s="29">
        <v>44</v>
      </c>
      <c r="AP86" s="14">
        <f t="shared" si="25"/>
        <v>226.72476821192055</v>
      </c>
      <c r="AQ86" s="29">
        <v>9</v>
      </c>
      <c r="AR86" s="29">
        <v>7250</v>
      </c>
      <c r="AS86" s="29"/>
      <c r="AT86" s="14">
        <f t="shared" si="26"/>
        <v>805.5555555555555</v>
      </c>
      <c r="AU86" s="29">
        <v>5</v>
      </c>
      <c r="AV86" s="29">
        <v>7925</v>
      </c>
      <c r="AW86" s="29"/>
      <c r="AX86" s="14">
        <f t="shared" si="27"/>
        <v>1585</v>
      </c>
      <c r="AY86" s="29"/>
      <c r="AZ86" s="29"/>
      <c r="BA86" s="29"/>
      <c r="BB86" s="14"/>
      <c r="BC86" s="29"/>
      <c r="BD86" s="29"/>
      <c r="BE86" s="29"/>
      <c r="BF86" s="14"/>
      <c r="BG86" s="29"/>
      <c r="BH86" s="29"/>
      <c r="BI86" s="29"/>
      <c r="BJ86" s="14"/>
      <c r="BK86" s="29"/>
      <c r="BL86" s="29"/>
      <c r="BM86" s="29"/>
      <c r="BN86" s="14"/>
      <c r="BO86" s="29"/>
      <c r="BP86" s="29"/>
      <c r="BQ86" s="29"/>
      <c r="BR86" s="14"/>
      <c r="BS86" s="29"/>
      <c r="BT86" s="29"/>
      <c r="BU86" s="29"/>
      <c r="BV86" s="14"/>
      <c r="BX86" s="5">
        <f t="shared" si="19"/>
        <v>2</v>
      </c>
      <c r="BY86" s="5">
        <f t="shared" si="20"/>
        <v>1.8189894035458565E-12</v>
      </c>
    </row>
    <row r="87" spans="1:77" s="20" customFormat="1" ht="15" customHeight="1">
      <c r="A87" s="28">
        <v>11</v>
      </c>
      <c r="B87" s="28">
        <v>4</v>
      </c>
      <c r="C87" s="20" t="s">
        <v>244</v>
      </c>
      <c r="E87" s="29"/>
      <c r="F87" s="29"/>
      <c r="G87" s="29"/>
      <c r="H87" s="30"/>
      <c r="I87" s="29"/>
      <c r="J87" s="29"/>
      <c r="K87" s="29"/>
      <c r="L87" s="29">
        <v>163733</v>
      </c>
      <c r="M87" s="29">
        <v>120</v>
      </c>
      <c r="N87" s="29"/>
      <c r="O87" s="14">
        <f t="shared" si="21"/>
        <v>163733.75</v>
      </c>
      <c r="P87" s="29">
        <v>787428</v>
      </c>
      <c r="Q87" s="29"/>
      <c r="R87" s="30">
        <f t="shared" si="22"/>
        <v>4.809197859329552</v>
      </c>
      <c r="S87" s="29">
        <v>2214</v>
      </c>
      <c r="T87" s="29"/>
      <c r="U87" s="31"/>
      <c r="V87" s="29">
        <v>11</v>
      </c>
      <c r="W87" s="31">
        <v>4</v>
      </c>
      <c r="X87" s="29"/>
      <c r="Y87" s="29"/>
      <c r="Z87" s="29"/>
      <c r="AA87" s="29"/>
      <c r="AB87" s="29"/>
      <c r="AC87" s="30"/>
      <c r="AD87" s="29">
        <v>353</v>
      </c>
      <c r="AE87" s="29">
        <v>550</v>
      </c>
      <c r="AF87" s="29">
        <v>407</v>
      </c>
      <c r="AG87" s="29">
        <v>80</v>
      </c>
      <c r="AH87" s="29"/>
      <c r="AI87" s="30">
        <f t="shared" si="23"/>
        <v>407.5</v>
      </c>
      <c r="AJ87" s="29">
        <v>97764</v>
      </c>
      <c r="AK87" s="29">
        <v>70</v>
      </c>
      <c r="AL87" s="30">
        <f t="shared" si="24"/>
        <v>239.91165644171778</v>
      </c>
      <c r="AM87" s="29">
        <v>329</v>
      </c>
      <c r="AN87" s="29">
        <v>71858</v>
      </c>
      <c r="AO87" s="29">
        <v>70</v>
      </c>
      <c r="AP87" s="14">
        <f t="shared" si="25"/>
        <v>218.41550151975682</v>
      </c>
      <c r="AQ87" s="29">
        <v>14</v>
      </c>
      <c r="AR87" s="29">
        <v>10321</v>
      </c>
      <c r="AS87" s="29"/>
      <c r="AT87" s="14">
        <f t="shared" si="26"/>
        <v>737.2142857142857</v>
      </c>
      <c r="AU87" s="29">
        <v>9</v>
      </c>
      <c r="AV87" s="29">
        <v>11585</v>
      </c>
      <c r="AW87" s="29"/>
      <c r="AX87" s="14">
        <f t="shared" si="27"/>
        <v>1287.2222222222222</v>
      </c>
      <c r="AY87" s="29">
        <v>1</v>
      </c>
      <c r="AZ87" s="29">
        <v>4000</v>
      </c>
      <c r="BA87" s="29"/>
      <c r="BB87" s="14">
        <f t="shared" si="28"/>
        <v>4000</v>
      </c>
      <c r="BC87" s="29"/>
      <c r="BD87" s="29"/>
      <c r="BE87" s="29"/>
      <c r="BF87" s="14"/>
      <c r="BG87" s="29"/>
      <c r="BH87" s="29"/>
      <c r="BI87" s="29"/>
      <c r="BJ87" s="14"/>
      <c r="BK87" s="29"/>
      <c r="BL87" s="29"/>
      <c r="BM87" s="29"/>
      <c r="BN87" s="14"/>
      <c r="BO87" s="29"/>
      <c r="BP87" s="29"/>
      <c r="BQ87" s="29"/>
      <c r="BR87" s="14"/>
      <c r="BS87" s="29"/>
      <c r="BT87" s="29"/>
      <c r="BU87" s="29"/>
      <c r="BV87" s="14"/>
      <c r="BX87" s="5">
        <f t="shared" si="19"/>
        <v>0</v>
      </c>
      <c r="BY87" s="5">
        <f t="shared" si="20"/>
        <v>-3.637978807091713E-12</v>
      </c>
    </row>
    <row r="88" spans="1:77" s="20" customFormat="1" ht="15" customHeight="1">
      <c r="A88" s="28">
        <v>11</v>
      </c>
      <c r="B88" s="28">
        <v>5</v>
      </c>
      <c r="C88" s="20" t="s">
        <v>245</v>
      </c>
      <c r="E88" s="29"/>
      <c r="F88" s="29"/>
      <c r="G88" s="29"/>
      <c r="H88" s="30"/>
      <c r="I88" s="29"/>
      <c r="J88" s="29"/>
      <c r="K88" s="29"/>
      <c r="L88" s="29">
        <v>273076</v>
      </c>
      <c r="M88" s="29">
        <v>144</v>
      </c>
      <c r="N88" s="29"/>
      <c r="O88" s="14">
        <f t="shared" si="21"/>
        <v>273076.9</v>
      </c>
      <c r="P88" s="29">
        <v>676898</v>
      </c>
      <c r="Q88" s="29">
        <v>56</v>
      </c>
      <c r="R88" s="30">
        <f t="shared" si="22"/>
        <v>2.478783668629606</v>
      </c>
      <c r="S88" s="29">
        <v>2643</v>
      </c>
      <c r="T88" s="29"/>
      <c r="U88" s="31"/>
      <c r="V88" s="29">
        <v>11</v>
      </c>
      <c r="W88" s="31">
        <v>5</v>
      </c>
      <c r="X88" s="29"/>
      <c r="Y88" s="29"/>
      <c r="Z88" s="29"/>
      <c r="AA88" s="29"/>
      <c r="AB88" s="29"/>
      <c r="AC88" s="30"/>
      <c r="AD88" s="29">
        <v>256</v>
      </c>
      <c r="AE88" s="29">
        <v>514</v>
      </c>
      <c r="AF88" s="29">
        <v>504</v>
      </c>
      <c r="AG88" s="29"/>
      <c r="AH88" s="29"/>
      <c r="AI88" s="30">
        <f t="shared" si="23"/>
        <v>504</v>
      </c>
      <c r="AJ88" s="29">
        <v>65833</v>
      </c>
      <c r="AK88" s="29">
        <v>75</v>
      </c>
      <c r="AL88" s="30">
        <f t="shared" si="24"/>
        <v>130.62103174603175</v>
      </c>
      <c r="AM88" s="29">
        <v>228</v>
      </c>
      <c r="AN88" s="29">
        <v>44056</v>
      </c>
      <c r="AO88" s="29">
        <v>75</v>
      </c>
      <c r="AP88" s="14">
        <f t="shared" si="25"/>
        <v>193.2313596491228</v>
      </c>
      <c r="AQ88" s="29">
        <v>21</v>
      </c>
      <c r="AR88" s="29">
        <v>12797</v>
      </c>
      <c r="AS88" s="29"/>
      <c r="AT88" s="14">
        <f t="shared" si="26"/>
        <v>609.3809523809524</v>
      </c>
      <c r="AU88" s="29">
        <v>7</v>
      </c>
      <c r="AV88" s="29">
        <v>8980</v>
      </c>
      <c r="AW88" s="29"/>
      <c r="AX88" s="14">
        <f t="shared" si="27"/>
        <v>1282.857142857143</v>
      </c>
      <c r="AY88" s="29"/>
      <c r="AZ88" s="29"/>
      <c r="BA88" s="29"/>
      <c r="BB88" s="14"/>
      <c r="BC88" s="29"/>
      <c r="BD88" s="29"/>
      <c r="BE88" s="29"/>
      <c r="BF88" s="14"/>
      <c r="BG88" s="29"/>
      <c r="BH88" s="29"/>
      <c r="BI88" s="29"/>
      <c r="BJ88" s="14"/>
      <c r="BK88" s="29"/>
      <c r="BL88" s="29"/>
      <c r="BM88" s="29"/>
      <c r="BN88" s="14"/>
      <c r="BO88" s="29"/>
      <c r="BP88" s="29"/>
      <c r="BQ88" s="29"/>
      <c r="BR88" s="14"/>
      <c r="BS88" s="29"/>
      <c r="BT88" s="29"/>
      <c r="BU88" s="29"/>
      <c r="BV88" s="14"/>
      <c r="BX88" s="5">
        <f t="shared" si="19"/>
        <v>0</v>
      </c>
      <c r="BY88" s="5">
        <f t="shared" si="20"/>
        <v>0</v>
      </c>
    </row>
    <row r="89" spans="1:77" s="20" customFormat="1" ht="15" customHeight="1">
      <c r="A89" s="28">
        <v>11</v>
      </c>
      <c r="B89" s="28">
        <v>6</v>
      </c>
      <c r="C89" s="20" t="s">
        <v>246</v>
      </c>
      <c r="E89" s="29"/>
      <c r="F89" s="29"/>
      <c r="G89" s="29"/>
      <c r="H89" s="30"/>
      <c r="I89" s="29"/>
      <c r="J89" s="29"/>
      <c r="K89" s="29"/>
      <c r="L89" s="29">
        <v>156255</v>
      </c>
      <c r="M89" s="29">
        <v>80</v>
      </c>
      <c r="N89" s="29"/>
      <c r="O89" s="14">
        <f t="shared" si="21"/>
        <v>156255.5</v>
      </c>
      <c r="P89" s="29">
        <v>790756</v>
      </c>
      <c r="Q89" s="29">
        <v>75</v>
      </c>
      <c r="R89" s="30">
        <f t="shared" si="22"/>
        <v>5.060665064589727</v>
      </c>
      <c r="S89" s="29">
        <v>1502</v>
      </c>
      <c r="T89" s="29"/>
      <c r="U89" s="31"/>
      <c r="V89" s="29">
        <v>11</v>
      </c>
      <c r="W89" s="31">
        <v>6</v>
      </c>
      <c r="X89" s="29"/>
      <c r="Y89" s="29"/>
      <c r="Z89" s="29"/>
      <c r="AA89" s="29"/>
      <c r="AB89" s="29"/>
      <c r="AC89" s="30"/>
      <c r="AD89" s="29">
        <v>216</v>
      </c>
      <c r="AE89" s="29">
        <v>200</v>
      </c>
      <c r="AF89" s="29">
        <v>256</v>
      </c>
      <c r="AG89" s="29"/>
      <c r="AH89" s="29"/>
      <c r="AI89" s="30">
        <f t="shared" si="23"/>
        <v>256</v>
      </c>
      <c r="AJ89" s="29">
        <v>55767</v>
      </c>
      <c r="AK89" s="29"/>
      <c r="AL89" s="30">
        <f t="shared" si="24"/>
        <v>217.83984375</v>
      </c>
      <c r="AM89" s="29">
        <v>201</v>
      </c>
      <c r="AN89" s="29">
        <v>42997</v>
      </c>
      <c r="AO89" s="29"/>
      <c r="AP89" s="14">
        <f t="shared" si="25"/>
        <v>213.91542288557213</v>
      </c>
      <c r="AQ89" s="29">
        <v>12</v>
      </c>
      <c r="AR89" s="29">
        <v>7220</v>
      </c>
      <c r="AS89" s="29"/>
      <c r="AT89" s="14">
        <f t="shared" si="26"/>
        <v>601.6666666666666</v>
      </c>
      <c r="AU89" s="29">
        <v>3</v>
      </c>
      <c r="AV89" s="29">
        <v>5550</v>
      </c>
      <c r="AW89" s="29"/>
      <c r="AX89" s="14">
        <f t="shared" si="27"/>
        <v>1850</v>
      </c>
      <c r="AY89" s="29"/>
      <c r="AZ89" s="29"/>
      <c r="BA89" s="29"/>
      <c r="BB89" s="14"/>
      <c r="BC89" s="29"/>
      <c r="BD89" s="29"/>
      <c r="BE89" s="29"/>
      <c r="BF89" s="14"/>
      <c r="BG89" s="29"/>
      <c r="BH89" s="29"/>
      <c r="BI89" s="29"/>
      <c r="BJ89" s="14"/>
      <c r="BK89" s="29"/>
      <c r="BL89" s="29"/>
      <c r="BM89" s="29"/>
      <c r="BN89" s="14"/>
      <c r="BO89" s="29"/>
      <c r="BP89" s="29"/>
      <c r="BQ89" s="29"/>
      <c r="BR89" s="14"/>
      <c r="BS89" s="29"/>
      <c r="BT89" s="29"/>
      <c r="BU89" s="29"/>
      <c r="BV89" s="14"/>
      <c r="BX89" s="5">
        <f t="shared" si="19"/>
        <v>0</v>
      </c>
      <c r="BY89" s="5">
        <f t="shared" si="20"/>
        <v>0</v>
      </c>
    </row>
    <row r="90" spans="1:77" s="20" customFormat="1" ht="15" customHeight="1">
      <c r="A90" s="28">
        <v>11</v>
      </c>
      <c r="B90" s="28">
        <v>7</v>
      </c>
      <c r="C90" s="20" t="s">
        <v>247</v>
      </c>
      <c r="E90" s="29"/>
      <c r="F90" s="29"/>
      <c r="G90" s="29"/>
      <c r="H90" s="30"/>
      <c r="I90" s="29"/>
      <c r="J90" s="29"/>
      <c r="K90" s="29"/>
      <c r="L90" s="29">
        <v>267699</v>
      </c>
      <c r="M90" s="29">
        <v>91</v>
      </c>
      <c r="N90" s="29">
        <v>180</v>
      </c>
      <c r="O90" s="14">
        <f t="shared" si="21"/>
        <v>267699.5728860294</v>
      </c>
      <c r="P90" s="29">
        <v>907932</v>
      </c>
      <c r="Q90" s="29">
        <v>26</v>
      </c>
      <c r="R90" s="30">
        <f t="shared" si="22"/>
        <v>3.391608922687911</v>
      </c>
      <c r="S90" s="29">
        <v>2193</v>
      </c>
      <c r="T90" s="29"/>
      <c r="U90" s="31"/>
      <c r="V90" s="29">
        <v>11</v>
      </c>
      <c r="W90" s="31">
        <v>7</v>
      </c>
      <c r="X90" s="29"/>
      <c r="Y90" s="29"/>
      <c r="Z90" s="29"/>
      <c r="AA90" s="29"/>
      <c r="AB90" s="29"/>
      <c r="AC90" s="30"/>
      <c r="AD90" s="29">
        <v>237</v>
      </c>
      <c r="AE90" s="29">
        <v>426</v>
      </c>
      <c r="AF90" s="29">
        <v>269</v>
      </c>
      <c r="AG90" s="29">
        <v>80</v>
      </c>
      <c r="AH90" s="29"/>
      <c r="AI90" s="30">
        <f t="shared" si="23"/>
        <v>269.5</v>
      </c>
      <c r="AJ90" s="29">
        <v>80341</v>
      </c>
      <c r="AK90" s="29"/>
      <c r="AL90" s="30">
        <f t="shared" si="24"/>
        <v>298.1113172541744</v>
      </c>
      <c r="AM90" s="29">
        <v>199</v>
      </c>
      <c r="AN90" s="29">
        <v>40577</v>
      </c>
      <c r="AO90" s="29"/>
      <c r="AP90" s="14">
        <f t="shared" si="25"/>
        <v>203.90452261306532</v>
      </c>
      <c r="AQ90" s="29">
        <v>30</v>
      </c>
      <c r="AR90" s="29">
        <v>22914</v>
      </c>
      <c r="AS90" s="29"/>
      <c r="AT90" s="14">
        <f t="shared" si="26"/>
        <v>763.8</v>
      </c>
      <c r="AU90" s="29">
        <v>7</v>
      </c>
      <c r="AV90" s="29">
        <v>11850</v>
      </c>
      <c r="AW90" s="29"/>
      <c r="AX90" s="14">
        <f t="shared" si="27"/>
        <v>1692.857142857143</v>
      </c>
      <c r="AY90" s="29">
        <v>1</v>
      </c>
      <c r="AZ90" s="29">
        <v>5000</v>
      </c>
      <c r="BA90" s="29"/>
      <c r="BB90" s="14">
        <f t="shared" si="28"/>
        <v>5000</v>
      </c>
      <c r="BC90" s="29"/>
      <c r="BD90" s="29"/>
      <c r="BE90" s="29"/>
      <c r="BF90" s="14"/>
      <c r="BG90" s="29"/>
      <c r="BH90" s="29"/>
      <c r="BI90" s="29"/>
      <c r="BJ90" s="14"/>
      <c r="BK90" s="29"/>
      <c r="BL90" s="29"/>
      <c r="BM90" s="29"/>
      <c r="BN90" s="14"/>
      <c r="BO90" s="29"/>
      <c r="BP90" s="29"/>
      <c r="BQ90" s="29"/>
      <c r="BR90" s="14"/>
      <c r="BS90" s="29"/>
      <c r="BT90" s="29"/>
      <c r="BU90" s="29"/>
      <c r="BV90" s="14"/>
      <c r="BX90" s="5">
        <f t="shared" si="19"/>
        <v>0</v>
      </c>
      <c r="BY90" s="5">
        <f t="shared" si="20"/>
        <v>0</v>
      </c>
    </row>
    <row r="91" spans="1:77" s="20" customFormat="1" ht="15" customHeight="1">
      <c r="A91" s="32">
        <v>11</v>
      </c>
      <c r="B91" s="32">
        <v>8</v>
      </c>
      <c r="C91" s="25" t="s">
        <v>248</v>
      </c>
      <c r="D91" s="25"/>
      <c r="E91" s="33"/>
      <c r="F91" s="33"/>
      <c r="G91" s="33"/>
      <c r="H91" s="34"/>
      <c r="I91" s="33"/>
      <c r="J91" s="33"/>
      <c r="K91" s="33"/>
      <c r="L91" s="33">
        <v>246442</v>
      </c>
      <c r="M91" s="33">
        <v>133</v>
      </c>
      <c r="N91" s="33"/>
      <c r="O91" s="35">
        <f t="shared" si="12"/>
        <v>246442.83125</v>
      </c>
      <c r="P91" s="33">
        <v>679948</v>
      </c>
      <c r="Q91" s="33">
        <v>11</v>
      </c>
      <c r="R91" s="34">
        <f t="shared" si="13"/>
        <v>2.7590500667079154</v>
      </c>
      <c r="S91" s="33">
        <v>2772</v>
      </c>
      <c r="T91" s="33"/>
      <c r="U91" s="36"/>
      <c r="V91" s="33">
        <v>11</v>
      </c>
      <c r="W91" s="36">
        <v>8</v>
      </c>
      <c r="X91" s="33"/>
      <c r="Y91" s="33"/>
      <c r="Z91" s="33"/>
      <c r="AA91" s="33"/>
      <c r="AB91" s="33"/>
      <c r="AC91" s="34"/>
      <c r="AD91" s="33">
        <v>477</v>
      </c>
      <c r="AE91" s="33">
        <v>1224</v>
      </c>
      <c r="AF91" s="33">
        <v>548</v>
      </c>
      <c r="AG91" s="33">
        <v>60</v>
      </c>
      <c r="AH91" s="33"/>
      <c r="AI91" s="34">
        <f t="shared" si="14"/>
        <v>548.375</v>
      </c>
      <c r="AJ91" s="33">
        <v>462420</v>
      </c>
      <c r="AK91" s="33"/>
      <c r="AL91" s="34">
        <f t="shared" si="15"/>
        <v>843.2550718030545</v>
      </c>
      <c r="AM91" s="33">
        <v>224</v>
      </c>
      <c r="AN91" s="33">
        <v>56070</v>
      </c>
      <c r="AO91" s="33"/>
      <c r="AP91" s="35">
        <f t="shared" si="16"/>
        <v>250.3125</v>
      </c>
      <c r="AQ91" s="33">
        <v>101</v>
      </c>
      <c r="AR91" s="33">
        <v>74200</v>
      </c>
      <c r="AS91" s="33"/>
      <c r="AT91" s="35">
        <f t="shared" si="17"/>
        <v>734.6534653465346</v>
      </c>
      <c r="AU91" s="33">
        <v>134</v>
      </c>
      <c r="AV91" s="33">
        <v>240600</v>
      </c>
      <c r="AW91" s="33"/>
      <c r="AX91" s="35">
        <f t="shared" si="18"/>
        <v>1795.5223880597016</v>
      </c>
      <c r="AY91" s="33">
        <v>16</v>
      </c>
      <c r="AZ91" s="33">
        <v>71150</v>
      </c>
      <c r="BA91" s="33"/>
      <c r="BB91" s="35">
        <f>(AZ91+(BA91/100))/AY91</f>
        <v>4446.875</v>
      </c>
      <c r="BC91" s="33">
        <v>1</v>
      </c>
      <c r="BD91" s="33">
        <v>10000</v>
      </c>
      <c r="BE91" s="33"/>
      <c r="BF91" s="35">
        <f>(BD91+(BE91/100))/BC91</f>
        <v>10000</v>
      </c>
      <c r="BG91" s="33">
        <v>1</v>
      </c>
      <c r="BH91" s="33">
        <v>10400</v>
      </c>
      <c r="BI91" s="33"/>
      <c r="BJ91" s="35">
        <f>(BH91+(BI91/100))/BG91</f>
        <v>10400</v>
      </c>
      <c r="BK91" s="33"/>
      <c r="BL91" s="33"/>
      <c r="BM91" s="33"/>
      <c r="BN91" s="35"/>
      <c r="BO91" s="33"/>
      <c r="BP91" s="33"/>
      <c r="BQ91" s="33"/>
      <c r="BR91" s="35"/>
      <c r="BS91" s="33"/>
      <c r="BT91" s="33"/>
      <c r="BU91" s="33"/>
      <c r="BV91" s="35"/>
      <c r="BX91" s="5">
        <f t="shared" si="19"/>
        <v>0</v>
      </c>
      <c r="BY91" s="5">
        <f t="shared" si="20"/>
        <v>0</v>
      </c>
    </row>
    <row r="92" spans="3:77" s="19" customFormat="1" ht="15" customHeight="1">
      <c r="C92" s="19" t="s">
        <v>93</v>
      </c>
      <c r="E92" s="9"/>
      <c r="F92" s="9"/>
      <c r="G92" s="9"/>
      <c r="H92" s="30"/>
      <c r="I92" s="9"/>
      <c r="J92" s="9"/>
      <c r="K92" s="9"/>
      <c r="L92" s="7">
        <f>SUM(L8:L91)+FLOOR(SUM(M8:M91),160)/160+FLOOR(SUM(N8:N91)/43520,1)</f>
        <v>40458643</v>
      </c>
      <c r="M92" s="9">
        <f>SUM(M8:M91)+FLOOR(SUM(N8:N91)/272,1)-FLOOR(SUM(M8:M91)+FLOOR(SUM(N8:N91)/272,1),160)</f>
        <v>8</v>
      </c>
      <c r="N92" s="12">
        <f>SUM(N8:N91)-FLOOR(SUM(N8:N91),272)</f>
        <v>205</v>
      </c>
      <c r="O92" s="37">
        <f t="shared" si="0"/>
        <v>40458643.05471048</v>
      </c>
      <c r="P92" s="9">
        <f>SUM(P8:P91)+FLOOR(SUM(Q8:Q91),100)/100</f>
        <v>61249084</v>
      </c>
      <c r="Q92" s="9">
        <f>SUM(Q8:Q91)-FLOOR(SUM(Q8:Q91),100)</f>
        <v>30</v>
      </c>
      <c r="R92" s="30">
        <f t="shared" si="1"/>
        <v>1.5138689702760297</v>
      </c>
      <c r="S92" s="7">
        <f>SUM(S8:S91)</f>
        <v>152156</v>
      </c>
      <c r="T92" s="9"/>
      <c r="U92" s="38"/>
      <c r="V92" s="9"/>
      <c r="W92" s="38"/>
      <c r="X92" s="9"/>
      <c r="Y92" s="9"/>
      <c r="Z92" s="9"/>
      <c r="AA92" s="9"/>
      <c r="AB92" s="12"/>
      <c r="AC92" s="30"/>
      <c r="AD92" s="9">
        <f>SUM(AD8:AD91)</f>
        <v>27693</v>
      </c>
      <c r="AE92" s="7">
        <f>SUM(AE8:AE91)</f>
        <v>55879</v>
      </c>
      <c r="AF92" s="9">
        <f>SUM(AF8:AF91)+FLOOR(SUM(AG8:AG91)/160,1)+FLOOR(SUM(AH8:AH91)/43520,1)</f>
        <v>34600</v>
      </c>
      <c r="AG92" s="9">
        <f>SUM(AG8:AG91)+FLOOR(SUM(AH8:AH91)/272,1)-FLOOR(SUM(AG8:AG91)+FLOOR(SUM(AH8:AH91)/272,1),160)</f>
        <v>84</v>
      </c>
      <c r="AH92" s="12">
        <f>SUM(AH8:AH91)-FLOOR(SUM(AH8:AH91),272)</f>
        <v>49</v>
      </c>
      <c r="AI92" s="30">
        <f t="shared" si="2"/>
        <v>34600.52612591912</v>
      </c>
      <c r="AJ92" s="9">
        <f>SUM(AJ8:AJ91)+FLOOR(SUM(AK8:AK91),100)/100</f>
        <v>11172171</v>
      </c>
      <c r="AK92" s="9">
        <f>SUM(AK8:AK91)-FLOOR(SUM(AK8:AK91),100)</f>
        <v>53</v>
      </c>
      <c r="AL92" s="30">
        <f t="shared" si="3"/>
        <v>322.89020575415384</v>
      </c>
      <c r="AM92" s="9">
        <f>SUM(AM8:AM91)</f>
        <v>22591</v>
      </c>
      <c r="AN92" s="9">
        <f>SUM(AN8:AN91)+FLOOR(SUM(AO8:AO91),100)/100</f>
        <v>4768422</v>
      </c>
      <c r="AO92" s="9">
        <f>SUM(AO8:AO91)-FLOOR(SUM(AO8:AO91),100)</f>
        <v>2</v>
      </c>
      <c r="AP92" s="37">
        <f t="shared" si="4"/>
        <v>211.0761816652649</v>
      </c>
      <c r="AQ92" s="9">
        <f>SUM(AQ8:AQ91)</f>
        <v>3032</v>
      </c>
      <c r="AR92" s="9">
        <f>SUM(AR8:AR91)+FLOOR(SUM(AS8:AS91),100)/100</f>
        <v>2193397</v>
      </c>
      <c r="AS92" s="9">
        <f>SUM(AS8:AS91)-FLOOR(SUM(AS8:AS91),100)</f>
        <v>28</v>
      </c>
      <c r="AT92" s="37">
        <f>(AR92+(AS92/100))/AQ92</f>
        <v>723.4159894459102</v>
      </c>
      <c r="AU92" s="9">
        <f>SUM(AU8:AU91)</f>
        <v>1729</v>
      </c>
      <c r="AV92" s="9">
        <f>SUM(AV8:AV91)+FLOOR(SUM(AW8:AW91),100)/100</f>
        <v>2836677</v>
      </c>
      <c r="AW92" s="9">
        <f>SUM(AW8:AW91)-FLOOR(SUM(AW8:AW91),100)</f>
        <v>60</v>
      </c>
      <c r="AX92" s="37">
        <f t="shared" si="6"/>
        <v>1640.6463851937538</v>
      </c>
      <c r="AY92" s="9">
        <f>SUM(AY8:AY91)</f>
        <v>222</v>
      </c>
      <c r="AZ92" s="9">
        <f>SUM(AZ8:AZ91)+FLOOR(SUM(BA8:BA91),100)/100</f>
        <v>1007018</v>
      </c>
      <c r="BA92" s="9">
        <f>SUM(BA8:BA91)-FLOOR(SUM(BA8:BA91),100)</f>
        <v>35</v>
      </c>
      <c r="BB92" s="37">
        <f>(AZ92+(BA92/100))/AY92</f>
        <v>4536.118693693694</v>
      </c>
      <c r="BC92" s="9">
        <f>SUM(BC8:BC91)</f>
        <v>22</v>
      </c>
      <c r="BD92" s="9">
        <f>SUM(BD8:BD91)+FLOOR(SUM(BE8:BE91),100)/100</f>
        <v>163258</v>
      </c>
      <c r="BE92" s="9">
        <f>SUM(BE8:BE91)-FLOOR(SUM(BE8:BE91),100)</f>
        <v>0</v>
      </c>
      <c r="BF92" s="37">
        <f>(BD92+(BE92/100))/BC92</f>
        <v>7420.818181818182</v>
      </c>
      <c r="BG92" s="9">
        <f>SUM(BG8:BG91)</f>
        <v>6</v>
      </c>
      <c r="BH92" s="9">
        <f>SUM(BH8:BH91)+FLOOR(SUM(BI8:BI91),100)/100</f>
        <v>86566</v>
      </c>
      <c r="BI92" s="9">
        <f>SUM(BI8:BI91)-FLOOR(SUM(BI8:BI91),100)</f>
        <v>0</v>
      </c>
      <c r="BJ92" s="37">
        <f>(BH92+(BI92/100))/BG92</f>
        <v>14427.666666666666</v>
      </c>
      <c r="BK92" s="9">
        <f>SUM(BK8:BK91)</f>
        <v>2</v>
      </c>
      <c r="BL92" s="9">
        <f>SUM(BL8:BL91)+FLOOR(SUM(BM8:BM91),100)/100</f>
        <v>38000</v>
      </c>
      <c r="BM92" s="9">
        <f>SUM(BM8:BM91)-FLOOR(SUM(BM8:BM91),100)</f>
        <v>0</v>
      </c>
      <c r="BN92" s="37">
        <f>(BL92+(BM92/100))/BK92</f>
        <v>19000</v>
      </c>
      <c r="BO92" s="9">
        <f>SUM(BO8:BO91)</f>
        <v>1</v>
      </c>
      <c r="BP92" s="9">
        <f>SUM(BP8:BP91)+FLOOR(SUM(BQ8:BQ91),100)/100</f>
        <v>23000</v>
      </c>
      <c r="BQ92" s="9">
        <f>SUM(BQ8:BQ91)-FLOOR(SUM(BQ8:BQ91),100)</f>
        <v>0</v>
      </c>
      <c r="BR92" s="37">
        <f>(BP92+(BQ92/100))/BO92</f>
        <v>23000</v>
      </c>
      <c r="BS92" s="9"/>
      <c r="BT92" s="9"/>
      <c r="BU92" s="9"/>
      <c r="BV92" s="37"/>
      <c r="BX92" s="5">
        <f t="shared" si="19"/>
        <v>88</v>
      </c>
      <c r="BY92" s="5">
        <f t="shared" si="20"/>
        <v>55832.279999999446</v>
      </c>
    </row>
    <row r="93" spans="3:77" s="19" customFormat="1" ht="15" customHeight="1">
      <c r="C93" s="19" t="s">
        <v>94</v>
      </c>
      <c r="E93" s="39"/>
      <c r="F93" s="39"/>
      <c r="G93" s="39"/>
      <c r="H93" s="30"/>
      <c r="I93" s="39"/>
      <c r="J93" s="39"/>
      <c r="K93" s="39"/>
      <c r="L93" s="39">
        <v>40458644</v>
      </c>
      <c r="M93" s="39">
        <v>8</v>
      </c>
      <c r="N93" s="39">
        <v>205</v>
      </c>
      <c r="O93" s="37">
        <f t="shared" si="0"/>
        <v>40458644.05471048</v>
      </c>
      <c r="P93" s="39">
        <v>61249084</v>
      </c>
      <c r="Q93" s="39">
        <v>30</v>
      </c>
      <c r="R93" s="30">
        <f t="shared" si="1"/>
        <v>1.5138689328583406</v>
      </c>
      <c r="S93" s="39">
        <v>152158</v>
      </c>
      <c r="T93" s="39"/>
      <c r="U93" s="31"/>
      <c r="V93" s="39"/>
      <c r="W93" s="31"/>
      <c r="X93" s="39"/>
      <c r="Y93" s="39"/>
      <c r="Z93" s="39"/>
      <c r="AA93" s="39"/>
      <c r="AB93" s="39"/>
      <c r="AC93" s="30"/>
      <c r="AD93" s="39">
        <v>27693</v>
      </c>
      <c r="AE93" s="39">
        <v>55779</v>
      </c>
      <c r="AF93" s="39">
        <v>34600</v>
      </c>
      <c r="AG93" s="39">
        <v>84</v>
      </c>
      <c r="AH93" s="39">
        <v>49</v>
      </c>
      <c r="AI93" s="30">
        <f t="shared" si="2"/>
        <v>34600.52612591912</v>
      </c>
      <c r="AJ93" s="39">
        <v>11172171</v>
      </c>
      <c r="AK93" s="39">
        <v>53</v>
      </c>
      <c r="AL93" s="30">
        <f t="shared" si="3"/>
        <v>322.89020575415384</v>
      </c>
      <c r="AM93" s="39">
        <v>22591</v>
      </c>
      <c r="AN93" s="39">
        <v>4768422</v>
      </c>
      <c r="AO93" s="39">
        <v>2</v>
      </c>
      <c r="AP93" s="37">
        <f t="shared" si="4"/>
        <v>211.0761816652649</v>
      </c>
      <c r="AQ93" s="39">
        <v>3032</v>
      </c>
      <c r="AR93" s="39">
        <v>2193397</v>
      </c>
      <c r="AS93" s="39">
        <v>28</v>
      </c>
      <c r="AT93" s="37">
        <f>(AR93+(AS93/100))/AQ93</f>
        <v>723.4159894459102</v>
      </c>
      <c r="AU93" s="39">
        <v>1729</v>
      </c>
      <c r="AV93" s="39">
        <v>2836677</v>
      </c>
      <c r="AW93" s="39">
        <v>60</v>
      </c>
      <c r="AX93" s="37">
        <f>(AV93+(AW93/100))/AU93</f>
        <v>1640.6463851937538</v>
      </c>
      <c r="AY93" s="39">
        <v>222</v>
      </c>
      <c r="AZ93" s="39">
        <v>1007018</v>
      </c>
      <c r="BA93" s="39">
        <v>35</v>
      </c>
      <c r="BB93" s="37">
        <f>(AZ93+(BA93/100))/AY93</f>
        <v>4536.118693693694</v>
      </c>
      <c r="BC93" s="39">
        <v>22</v>
      </c>
      <c r="BD93" s="39">
        <v>163258</v>
      </c>
      <c r="BE93" s="39">
        <v>0</v>
      </c>
      <c r="BF93" s="37">
        <f>(BD93+(BE93/100))/BC93</f>
        <v>7420.818181818182</v>
      </c>
      <c r="BG93" s="39">
        <v>6</v>
      </c>
      <c r="BH93" s="39">
        <v>86566</v>
      </c>
      <c r="BI93" s="39">
        <v>0</v>
      </c>
      <c r="BJ93" s="37">
        <f>(BH93+(BI93/100))/BG93</f>
        <v>14427.666666666666</v>
      </c>
      <c r="BK93" s="39">
        <v>2</v>
      </c>
      <c r="BL93" s="39">
        <v>38000</v>
      </c>
      <c r="BM93" s="39">
        <v>0</v>
      </c>
      <c r="BN93" s="37">
        <f>(BL93+(BM93/100))/BK93</f>
        <v>19000</v>
      </c>
      <c r="BO93" s="39">
        <v>1</v>
      </c>
      <c r="BP93" s="39">
        <v>23000</v>
      </c>
      <c r="BQ93" s="39">
        <v>0</v>
      </c>
      <c r="BR93" s="37">
        <f>(BP93+(BQ93/100))/BO93</f>
        <v>23000</v>
      </c>
      <c r="BS93" s="39"/>
      <c r="BT93" s="39"/>
      <c r="BU93" s="39"/>
      <c r="BV93" s="37"/>
      <c r="BX93" s="5">
        <f t="shared" si="19"/>
        <v>88</v>
      </c>
      <c r="BY93" s="5">
        <f t="shared" si="20"/>
        <v>55832.279999999446</v>
      </c>
    </row>
    <row r="94" spans="11:12" ht="12">
      <c r="K94" s="6"/>
      <c r="L94" s="40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23"/>
  <sheetViews>
    <sheetView zoomScalePageLayoutView="0" workbookViewId="0" topLeftCell="A1">
      <selection activeCell="C28" sqref="C28"/>
    </sheetView>
  </sheetViews>
  <sheetFormatPr defaultColWidth="11.00390625" defaultRowHeight="12.75"/>
  <cols>
    <col min="1" max="1" width="9.00390625" style="17" customWidth="1"/>
    <col min="2" max="2" width="9.375" style="17" customWidth="1"/>
    <col min="3" max="3" width="30.625" style="17" customWidth="1"/>
    <col min="4" max="4" width="11.875" style="17" customWidth="1"/>
    <col min="5" max="5" width="8.875" style="17" customWidth="1"/>
    <col min="6" max="6" width="7.625" style="17" customWidth="1"/>
    <col min="7" max="7" width="5.375" style="17" customWidth="1"/>
    <col min="8" max="8" width="12.625" style="17" customWidth="1"/>
    <col min="9" max="9" width="8.00390625" style="17" customWidth="1"/>
    <col min="10" max="10" width="7.125" style="17" customWidth="1"/>
    <col min="11" max="11" width="11.00390625" style="17" customWidth="1"/>
    <col min="12" max="12" width="11.875" style="17" customWidth="1"/>
    <col min="13" max="13" width="7.75390625" style="17" customWidth="1"/>
    <col min="14" max="14" width="9.375" style="17" customWidth="1"/>
    <col min="15" max="15" width="14.375" style="17" customWidth="1"/>
    <col min="16" max="16" width="11.00390625" style="17" customWidth="1"/>
    <col min="17" max="17" width="6.125" style="17" customWidth="1"/>
    <col min="18" max="18" width="9.625" style="17" customWidth="1"/>
    <col min="19" max="19" width="10.625" style="17" bestFit="1" customWidth="1"/>
    <col min="20" max="23" width="11.00390625" style="17" customWidth="1"/>
    <col min="24" max="24" width="8.625" style="17" customWidth="1"/>
    <col min="25" max="25" width="7.375" style="17" customWidth="1"/>
    <col min="26" max="26" width="7.625" style="17" customWidth="1"/>
    <col min="27" max="27" width="7.875" style="17" customWidth="1"/>
    <col min="28" max="30" width="11.00390625" style="17" customWidth="1"/>
    <col min="31" max="31" width="8.375" style="17" customWidth="1"/>
    <col min="32" max="32" width="8.00390625" style="17" customWidth="1"/>
    <col min="33" max="33" width="9.25390625" style="17" customWidth="1"/>
    <col min="34" max="35" width="11.00390625" style="17" customWidth="1"/>
    <col min="36" max="36" width="10.625" style="17" customWidth="1"/>
    <col min="37" max="37" width="5.625" style="17" customWidth="1"/>
    <col min="38" max="38" width="8.75390625" style="17" customWidth="1"/>
    <col min="39" max="39" width="8.125" style="17" customWidth="1"/>
    <col min="40" max="40" width="11.00390625" style="17" customWidth="1"/>
    <col min="41" max="41" width="5.375" style="17" customWidth="1"/>
    <col min="42" max="42" width="8.125" style="17" bestFit="1" customWidth="1"/>
    <col min="43" max="44" width="11.00390625" style="17" customWidth="1"/>
    <col min="45" max="45" width="5.375" style="17" customWidth="1"/>
    <col min="46" max="46" width="8.125" style="17" customWidth="1"/>
    <col min="47" max="48" width="11.00390625" style="17" customWidth="1"/>
    <col min="49" max="49" width="4.375" style="17" customWidth="1"/>
    <col min="50" max="50" width="8.125" style="17" customWidth="1"/>
    <col min="51" max="51" width="8.25390625" style="17" customWidth="1"/>
    <col min="52" max="52" width="11.00390625" style="17" customWidth="1"/>
    <col min="53" max="53" width="4.875" style="17" customWidth="1"/>
    <col min="54" max="54" width="8.125" style="17" customWidth="1"/>
    <col min="55" max="56" width="9.25390625" style="17" customWidth="1"/>
    <col min="57" max="57" width="4.00390625" style="17" customWidth="1"/>
    <col min="58" max="58" width="8.125" style="17" customWidth="1"/>
    <col min="59" max="60" width="11.00390625" style="17" customWidth="1"/>
    <col min="61" max="61" width="4.00390625" style="17" customWidth="1"/>
    <col min="62" max="62" width="8.125" style="17" customWidth="1"/>
    <col min="63" max="64" width="11.00390625" style="17" customWidth="1"/>
    <col min="65" max="65" width="4.00390625" style="17" customWidth="1"/>
    <col min="66" max="66" width="10.625" style="17" customWidth="1"/>
    <col min="67" max="67" width="8.875" style="17" customWidth="1"/>
    <col min="68" max="68" width="11.00390625" style="17" customWidth="1"/>
    <col min="69" max="69" width="4.125" style="17" customWidth="1"/>
    <col min="70" max="70" width="10.625" style="17" customWidth="1"/>
    <col min="71" max="71" width="9.25390625" style="17" customWidth="1"/>
    <col min="72" max="72" width="11.00390625" style="17" customWidth="1"/>
    <col min="73" max="73" width="4.625" style="17" customWidth="1"/>
    <col min="74" max="16384" width="11.00390625" style="17" customWidth="1"/>
  </cols>
  <sheetData>
    <row r="1" spans="2:9" ht="15" customHeight="1">
      <c r="B1" s="16" t="s">
        <v>275</v>
      </c>
      <c r="I1" s="18" t="s">
        <v>374</v>
      </c>
    </row>
    <row r="2" spans="2:12" ht="15" customHeight="1">
      <c r="B2" s="17" t="s">
        <v>1</v>
      </c>
      <c r="L2" s="17" t="s">
        <v>104</v>
      </c>
    </row>
    <row r="3" ht="15" customHeight="1">
      <c r="L3" s="17" t="s">
        <v>105</v>
      </c>
    </row>
    <row r="4" spans="3:77" s="19" customFormat="1" ht="15" customHeight="1">
      <c r="C4" s="20"/>
      <c r="D4" s="20"/>
      <c r="E4" s="21" t="s">
        <v>293</v>
      </c>
      <c r="G4" s="20"/>
      <c r="H4" s="22"/>
      <c r="I4" s="21" t="s">
        <v>294</v>
      </c>
      <c r="L4" s="19" t="s">
        <v>106</v>
      </c>
      <c r="R4" s="22"/>
      <c r="S4" s="21" t="s">
        <v>330</v>
      </c>
      <c r="U4" s="22"/>
      <c r="V4" s="17"/>
      <c r="W4" s="44"/>
      <c r="X4" s="21" t="s">
        <v>331</v>
      </c>
      <c r="AC4" s="22"/>
      <c r="AI4" s="22"/>
      <c r="AL4" s="22"/>
      <c r="AM4" s="19" t="s">
        <v>332</v>
      </c>
      <c r="BX4" s="17"/>
      <c r="BY4" s="17"/>
    </row>
    <row r="5" spans="3:77" s="19" customFormat="1" ht="15" customHeight="1">
      <c r="C5" s="20"/>
      <c r="D5" s="20"/>
      <c r="E5" s="19" t="s">
        <v>317</v>
      </c>
      <c r="G5" s="20"/>
      <c r="H5" s="23" t="s">
        <v>95</v>
      </c>
      <c r="I5" s="19" t="s">
        <v>296</v>
      </c>
      <c r="L5" s="19" t="s">
        <v>296</v>
      </c>
      <c r="P5" s="19" t="s">
        <v>318</v>
      </c>
      <c r="R5" s="22"/>
      <c r="S5" s="24" t="s">
        <v>333</v>
      </c>
      <c r="T5" s="19" t="s">
        <v>334</v>
      </c>
      <c r="U5" s="22" t="s">
        <v>335</v>
      </c>
      <c r="V5" s="17"/>
      <c r="W5" s="44"/>
      <c r="X5" s="19" t="s">
        <v>336</v>
      </c>
      <c r="AC5" s="22"/>
      <c r="AD5" s="19" t="s">
        <v>337</v>
      </c>
      <c r="AI5" s="22"/>
      <c r="AJ5" s="19" t="s">
        <v>318</v>
      </c>
      <c r="AL5" s="22"/>
      <c r="AM5" s="19" t="s">
        <v>338</v>
      </c>
      <c r="AQ5" s="19" t="s">
        <v>339</v>
      </c>
      <c r="AU5" s="19" t="s">
        <v>340</v>
      </c>
      <c r="AY5" s="19" t="s">
        <v>341</v>
      </c>
      <c r="BC5" s="19" t="s">
        <v>342</v>
      </c>
      <c r="BG5" s="19" t="s">
        <v>343</v>
      </c>
      <c r="BK5" s="19" t="s">
        <v>344</v>
      </c>
      <c r="BO5" s="19" t="s">
        <v>345</v>
      </c>
      <c r="BS5" s="19" t="s">
        <v>346</v>
      </c>
      <c r="BX5" s="17"/>
      <c r="BY5" s="17"/>
    </row>
    <row r="6" spans="1:77" s="19" customFormat="1" ht="15" customHeight="1">
      <c r="A6" s="46"/>
      <c r="B6" s="46" t="s">
        <v>375</v>
      </c>
      <c r="C6" s="20"/>
      <c r="D6" s="20"/>
      <c r="E6" s="24" t="s">
        <v>376</v>
      </c>
      <c r="F6" s="24" t="s">
        <v>349</v>
      </c>
      <c r="G6" s="20"/>
      <c r="H6" s="23" t="s">
        <v>96</v>
      </c>
      <c r="I6" s="19" t="s">
        <v>297</v>
      </c>
      <c r="L6" s="19" t="s">
        <v>298</v>
      </c>
      <c r="P6" s="19" t="s">
        <v>319</v>
      </c>
      <c r="R6" s="22"/>
      <c r="S6" s="24" t="s">
        <v>320</v>
      </c>
      <c r="T6" s="19" t="s">
        <v>350</v>
      </c>
      <c r="U6" s="22" t="s">
        <v>351</v>
      </c>
      <c r="V6" s="46"/>
      <c r="W6" s="45" t="s">
        <v>352</v>
      </c>
      <c r="X6" s="24" t="s">
        <v>353</v>
      </c>
      <c r="Y6" s="24" t="s">
        <v>354</v>
      </c>
      <c r="Z6" s="19" t="s">
        <v>53</v>
      </c>
      <c r="AC6" s="22"/>
      <c r="AD6" s="24" t="s">
        <v>353</v>
      </c>
      <c r="AE6" s="24" t="s">
        <v>354</v>
      </c>
      <c r="AF6" s="19" t="s">
        <v>53</v>
      </c>
      <c r="AI6" s="22"/>
      <c r="AJ6" s="19" t="s">
        <v>355</v>
      </c>
      <c r="AL6" s="22"/>
      <c r="AM6" s="19" t="s">
        <v>356</v>
      </c>
      <c r="AQ6" s="19" t="s">
        <v>357</v>
      </c>
      <c r="AU6" s="19" t="s">
        <v>358</v>
      </c>
      <c r="AY6" s="19" t="s">
        <v>359</v>
      </c>
      <c r="BC6" s="19" t="s">
        <v>360</v>
      </c>
      <c r="BG6" s="19" t="s">
        <v>361</v>
      </c>
      <c r="BK6" s="19" t="s">
        <v>362</v>
      </c>
      <c r="BO6" s="19" t="s">
        <v>363</v>
      </c>
      <c r="BS6" s="19" t="s">
        <v>364</v>
      </c>
      <c r="BX6" s="17"/>
      <c r="BY6" s="17"/>
    </row>
    <row r="7" spans="1:77" s="19" customFormat="1" ht="15" customHeight="1">
      <c r="A7" s="3" t="s">
        <v>74</v>
      </c>
      <c r="B7" s="3" t="s">
        <v>321</v>
      </c>
      <c r="C7" s="25" t="s">
        <v>365</v>
      </c>
      <c r="D7" s="25" t="s">
        <v>366</v>
      </c>
      <c r="E7" s="13" t="s">
        <v>367</v>
      </c>
      <c r="F7" s="13" t="s">
        <v>377</v>
      </c>
      <c r="G7" s="25" t="s">
        <v>378</v>
      </c>
      <c r="H7" s="4" t="s">
        <v>97</v>
      </c>
      <c r="I7" s="13" t="s">
        <v>113</v>
      </c>
      <c r="J7" s="13" t="s">
        <v>115</v>
      </c>
      <c r="K7" s="13" t="s">
        <v>117</v>
      </c>
      <c r="L7" s="13" t="s">
        <v>113</v>
      </c>
      <c r="M7" s="13" t="s">
        <v>115</v>
      </c>
      <c r="N7" s="13" t="s">
        <v>117</v>
      </c>
      <c r="O7" s="13" t="s">
        <v>98</v>
      </c>
      <c r="P7" s="13" t="s">
        <v>377</v>
      </c>
      <c r="Q7" s="13" t="s">
        <v>378</v>
      </c>
      <c r="R7" s="4" t="s">
        <v>99</v>
      </c>
      <c r="S7" s="13" t="s">
        <v>302</v>
      </c>
      <c r="T7" s="25" t="s">
        <v>325</v>
      </c>
      <c r="U7" s="4" t="s">
        <v>326</v>
      </c>
      <c r="V7" s="3" t="s">
        <v>74</v>
      </c>
      <c r="W7" s="49" t="s">
        <v>321</v>
      </c>
      <c r="X7" s="13" t="s">
        <v>327</v>
      </c>
      <c r="Y7" s="13" t="s">
        <v>327</v>
      </c>
      <c r="Z7" s="13" t="s">
        <v>113</v>
      </c>
      <c r="AA7" s="13" t="s">
        <v>115</v>
      </c>
      <c r="AB7" s="13" t="s">
        <v>117</v>
      </c>
      <c r="AC7" s="26" t="s">
        <v>100</v>
      </c>
      <c r="AD7" s="13" t="s">
        <v>303</v>
      </c>
      <c r="AE7" s="13" t="s">
        <v>303</v>
      </c>
      <c r="AF7" s="13" t="s">
        <v>113</v>
      </c>
      <c r="AG7" s="13" t="s">
        <v>115</v>
      </c>
      <c r="AH7" s="13" t="s">
        <v>117</v>
      </c>
      <c r="AI7" s="26" t="s">
        <v>98</v>
      </c>
      <c r="AJ7" s="13" t="s">
        <v>377</v>
      </c>
      <c r="AK7" s="13" t="s">
        <v>101</v>
      </c>
      <c r="AL7" s="4" t="s">
        <v>102</v>
      </c>
      <c r="AM7" s="13" t="s">
        <v>305</v>
      </c>
      <c r="AN7" s="13" t="s">
        <v>328</v>
      </c>
      <c r="AO7" s="13" t="s">
        <v>378</v>
      </c>
      <c r="AP7" s="13" t="s">
        <v>103</v>
      </c>
      <c r="AQ7" s="13" t="s">
        <v>307</v>
      </c>
      <c r="AR7" s="13" t="s">
        <v>308</v>
      </c>
      <c r="AS7" s="13" t="s">
        <v>378</v>
      </c>
      <c r="AT7" s="13" t="s">
        <v>103</v>
      </c>
      <c r="AU7" s="13" t="s">
        <v>307</v>
      </c>
      <c r="AV7" s="13" t="s">
        <v>308</v>
      </c>
      <c r="AW7" s="13" t="s">
        <v>378</v>
      </c>
      <c r="AX7" s="13" t="s">
        <v>103</v>
      </c>
      <c r="AY7" s="13" t="s">
        <v>307</v>
      </c>
      <c r="AZ7" s="13" t="s">
        <v>308</v>
      </c>
      <c r="BA7" s="13" t="s">
        <v>378</v>
      </c>
      <c r="BB7" s="13" t="s">
        <v>103</v>
      </c>
      <c r="BC7" s="13" t="s">
        <v>307</v>
      </c>
      <c r="BD7" s="13" t="s">
        <v>308</v>
      </c>
      <c r="BE7" s="13" t="s">
        <v>378</v>
      </c>
      <c r="BF7" s="13" t="s">
        <v>103</v>
      </c>
      <c r="BG7" s="13" t="s">
        <v>307</v>
      </c>
      <c r="BH7" s="13" t="s">
        <v>308</v>
      </c>
      <c r="BI7" s="13" t="s">
        <v>378</v>
      </c>
      <c r="BJ7" s="13" t="s">
        <v>103</v>
      </c>
      <c r="BK7" s="13" t="s">
        <v>307</v>
      </c>
      <c r="BL7" s="13" t="s">
        <v>308</v>
      </c>
      <c r="BM7" s="13" t="s">
        <v>378</v>
      </c>
      <c r="BN7" s="13" t="s">
        <v>103</v>
      </c>
      <c r="BO7" s="13" t="s">
        <v>307</v>
      </c>
      <c r="BP7" s="13" t="s">
        <v>308</v>
      </c>
      <c r="BQ7" s="13" t="s">
        <v>378</v>
      </c>
      <c r="BR7" s="13" t="s">
        <v>103</v>
      </c>
      <c r="BS7" s="13" t="s">
        <v>307</v>
      </c>
      <c r="BT7" s="13" t="s">
        <v>308</v>
      </c>
      <c r="BU7" s="13" t="s">
        <v>378</v>
      </c>
      <c r="BV7" s="13" t="s">
        <v>103</v>
      </c>
      <c r="BX7" s="17"/>
      <c r="BY7" s="17"/>
    </row>
    <row r="8" spans="1:77" s="20" customFormat="1" ht="15" customHeight="1">
      <c r="A8" s="28">
        <v>1</v>
      </c>
      <c r="B8" s="28">
        <v>1</v>
      </c>
      <c r="C8" s="20" t="s">
        <v>249</v>
      </c>
      <c r="D8" s="20" t="s">
        <v>246</v>
      </c>
      <c r="E8" s="29">
        <v>744</v>
      </c>
      <c r="F8" s="29">
        <v>10271</v>
      </c>
      <c r="G8" s="29">
        <v>60</v>
      </c>
      <c r="H8" s="30">
        <f>(F8+(G8/100))/E8</f>
        <v>13.805913978494624</v>
      </c>
      <c r="I8" s="29"/>
      <c r="J8" s="29"/>
      <c r="K8" s="29"/>
      <c r="L8" s="29">
        <v>327653</v>
      </c>
      <c r="M8" s="29"/>
      <c r="N8" s="29"/>
      <c r="O8" s="14">
        <f>L8+(M8/160)+(N8/43520)</f>
        <v>327653</v>
      </c>
      <c r="P8" s="29">
        <v>484684</v>
      </c>
      <c r="Q8" s="29">
        <v>62</v>
      </c>
      <c r="R8" s="30">
        <f>(P8+(Q8/100))/O8</f>
        <v>1.4792619631134156</v>
      </c>
      <c r="S8" s="29">
        <v>1434</v>
      </c>
      <c r="T8" s="29">
        <v>6</v>
      </c>
      <c r="U8" s="31">
        <v>698</v>
      </c>
      <c r="V8" s="28">
        <v>1</v>
      </c>
      <c r="W8" s="47">
        <v>1</v>
      </c>
      <c r="X8" s="29"/>
      <c r="Y8" s="29"/>
      <c r="Z8" s="29"/>
      <c r="AA8" s="29"/>
      <c r="AB8" s="29"/>
      <c r="AC8" s="30">
        <f>Z8+(AA8/160)+(AB8/43520)</f>
        <v>0</v>
      </c>
      <c r="AD8" s="29">
        <v>101</v>
      </c>
      <c r="AE8" s="29">
        <v>167</v>
      </c>
      <c r="AF8" s="29">
        <v>106</v>
      </c>
      <c r="AG8" s="29">
        <v>80</v>
      </c>
      <c r="AH8" s="29"/>
      <c r="AI8" s="30">
        <f>AF8+(AG8/160)+(AH8/43520)</f>
        <v>106.5</v>
      </c>
      <c r="AJ8" s="29">
        <v>16224</v>
      </c>
      <c r="AK8" s="29">
        <v>50</v>
      </c>
      <c r="AL8" s="30">
        <f>AJ8/AI8</f>
        <v>152.33802816901408</v>
      </c>
      <c r="AM8" s="29">
        <v>99</v>
      </c>
      <c r="AN8" s="29">
        <v>14602</v>
      </c>
      <c r="AO8" s="29">
        <v>50</v>
      </c>
      <c r="AP8" s="14">
        <f>(AN8+(AO8/100))/AM8</f>
        <v>147.5</v>
      </c>
      <c r="AQ8" s="29">
        <v>2</v>
      </c>
      <c r="AR8" s="29">
        <v>1622</v>
      </c>
      <c r="AS8" s="29"/>
      <c r="AT8" s="14">
        <f>(AR8+(AS8/100))/AQ8</f>
        <v>811</v>
      </c>
      <c r="AU8" s="29"/>
      <c r="AV8" s="29"/>
      <c r="AW8" s="29"/>
      <c r="AX8" s="14"/>
      <c r="AY8" s="29"/>
      <c r="AZ8" s="29"/>
      <c r="BA8" s="29"/>
      <c r="BB8" s="14"/>
      <c r="BC8" s="29"/>
      <c r="BD8" s="29"/>
      <c r="BE8" s="29"/>
      <c r="BF8" s="14"/>
      <c r="BG8" s="29"/>
      <c r="BH8" s="29"/>
      <c r="BI8" s="29"/>
      <c r="BJ8" s="14"/>
      <c r="BK8" s="29"/>
      <c r="BL8" s="29"/>
      <c r="BM8" s="29"/>
      <c r="BN8" s="14"/>
      <c r="BO8" s="29"/>
      <c r="BP8" s="29"/>
      <c r="BQ8" s="29"/>
      <c r="BR8" s="14"/>
      <c r="BS8" s="29"/>
      <c r="BT8" s="29"/>
      <c r="BU8" s="29"/>
      <c r="BV8" s="14"/>
      <c r="BX8" s="17"/>
      <c r="BY8" s="17"/>
    </row>
    <row r="9" spans="1:77" s="20" customFormat="1" ht="15" customHeight="1">
      <c r="A9" s="28">
        <v>1</v>
      </c>
      <c r="B9" s="28">
        <v>2</v>
      </c>
      <c r="C9" s="20" t="s">
        <v>250</v>
      </c>
      <c r="D9" s="20" t="s">
        <v>264</v>
      </c>
      <c r="E9" s="29">
        <v>693</v>
      </c>
      <c r="F9" s="29">
        <v>18940</v>
      </c>
      <c r="G9" s="29"/>
      <c r="H9" s="30">
        <f aca="true" t="shared" si="0" ref="H9:H22">(F9+(G9/100))/E9</f>
        <v>27.33044733044733</v>
      </c>
      <c r="I9" s="29"/>
      <c r="J9" s="29"/>
      <c r="K9" s="29"/>
      <c r="L9" s="29">
        <v>1846030</v>
      </c>
      <c r="M9" s="29">
        <v>59</v>
      </c>
      <c r="N9" s="29"/>
      <c r="O9" s="14">
        <f aca="true" t="shared" si="1" ref="O9:O22">L9+(M9/160)+(N9/43520)</f>
        <v>1846030.36875</v>
      </c>
      <c r="P9" s="29">
        <v>994107</v>
      </c>
      <c r="Q9" s="29">
        <f>29+2/3</f>
        <v>29.666666666666668</v>
      </c>
      <c r="R9" s="30">
        <f aca="true" t="shared" si="2" ref="R9:R22">(P9+(Q9/100))/O9</f>
        <v>0.5385108032322379</v>
      </c>
      <c r="S9" s="29">
        <v>2546</v>
      </c>
      <c r="T9" s="29"/>
      <c r="U9" s="31">
        <v>1333</v>
      </c>
      <c r="V9" s="28">
        <v>1</v>
      </c>
      <c r="W9" s="47">
        <v>2</v>
      </c>
      <c r="X9" s="29"/>
      <c r="Y9" s="29"/>
      <c r="Z9" s="29"/>
      <c r="AA9" s="29"/>
      <c r="AB9" s="29"/>
      <c r="AC9" s="30">
        <f aca="true" t="shared" si="3" ref="AC9:AC22">Z9+(AA9/160)+(AB9/43520)</f>
        <v>0</v>
      </c>
      <c r="AD9" s="29">
        <v>210</v>
      </c>
      <c r="AE9" s="29">
        <v>323</v>
      </c>
      <c r="AF9" s="29">
        <v>329</v>
      </c>
      <c r="AG9" s="29">
        <v>126</v>
      </c>
      <c r="AH9" s="29"/>
      <c r="AI9" s="30">
        <f aca="true" t="shared" si="4" ref="AI9:AI22">AF9+(AG9/160)+(AH9/43520)</f>
        <v>329.7875</v>
      </c>
      <c r="AJ9" s="29">
        <v>41510</v>
      </c>
      <c r="AK9" s="29">
        <v>51</v>
      </c>
      <c r="AL9" s="30">
        <f aca="true" t="shared" si="5" ref="AL9:AL22">AJ9/AI9</f>
        <v>125.86893075086229</v>
      </c>
      <c r="AM9" s="29">
        <v>200</v>
      </c>
      <c r="AN9" s="29">
        <v>33110</v>
      </c>
      <c r="AO9" s="29">
        <v>51</v>
      </c>
      <c r="AP9" s="14">
        <f aca="true" t="shared" si="6" ref="AP9:AP22">(AN9+(AO9/100))/AM9</f>
        <v>165.55255</v>
      </c>
      <c r="AQ9" s="29">
        <v>9</v>
      </c>
      <c r="AR9" s="29">
        <v>7000</v>
      </c>
      <c r="AS9" s="29"/>
      <c r="AT9" s="14">
        <f aca="true" t="shared" si="7" ref="AT9:AT20">(AR9+(AS9/100))/AQ9</f>
        <v>777.7777777777778</v>
      </c>
      <c r="AU9" s="29">
        <v>1</v>
      </c>
      <c r="AV9" s="29">
        <v>1400</v>
      </c>
      <c r="AW9" s="29"/>
      <c r="AX9" s="14">
        <f aca="true" t="shared" si="8" ref="AX9:AX19">(AV9+(AW9/100))/AU9</f>
        <v>1400</v>
      </c>
      <c r="AY9" s="29"/>
      <c r="AZ9" s="29"/>
      <c r="BA9" s="29"/>
      <c r="BB9" s="14"/>
      <c r="BC9" s="29"/>
      <c r="BD9" s="29"/>
      <c r="BE9" s="29"/>
      <c r="BF9" s="14"/>
      <c r="BG9" s="29"/>
      <c r="BH9" s="29"/>
      <c r="BI9" s="29"/>
      <c r="BJ9" s="14"/>
      <c r="BK9" s="29"/>
      <c r="BL9" s="29"/>
      <c r="BM9" s="29"/>
      <c r="BN9" s="14"/>
      <c r="BO9" s="29"/>
      <c r="BP9" s="29"/>
      <c r="BQ9" s="29"/>
      <c r="BR9" s="14"/>
      <c r="BS9" s="29"/>
      <c r="BT9" s="29"/>
      <c r="BU9" s="29"/>
      <c r="BV9" s="14"/>
      <c r="BX9" s="17"/>
      <c r="BY9" s="17"/>
    </row>
    <row r="10" spans="1:77" s="20" customFormat="1" ht="15" customHeight="1">
      <c r="A10" s="28">
        <v>1</v>
      </c>
      <c r="B10" s="28">
        <v>3</v>
      </c>
      <c r="C10" s="20" t="s">
        <v>254</v>
      </c>
      <c r="D10" s="20" t="s">
        <v>265</v>
      </c>
      <c r="E10" s="29">
        <v>845</v>
      </c>
      <c r="F10" s="29">
        <v>16850</v>
      </c>
      <c r="G10" s="29">
        <v>25</v>
      </c>
      <c r="H10" s="30">
        <f t="shared" si="0"/>
        <v>19.94112426035503</v>
      </c>
      <c r="I10" s="29"/>
      <c r="J10" s="29"/>
      <c r="K10" s="29"/>
      <c r="L10" s="29">
        <v>838212</v>
      </c>
      <c r="M10" s="29">
        <v>101</v>
      </c>
      <c r="N10" s="29">
        <v>12</v>
      </c>
      <c r="O10" s="14">
        <f t="shared" si="1"/>
        <v>838212.6315257353</v>
      </c>
      <c r="P10" s="29">
        <v>1253120</v>
      </c>
      <c r="Q10" s="29">
        <v>75</v>
      </c>
      <c r="R10" s="30">
        <f t="shared" si="2"/>
        <v>1.4949914888768006</v>
      </c>
      <c r="S10" s="29">
        <v>3180</v>
      </c>
      <c r="T10" s="29">
        <v>54</v>
      </c>
      <c r="U10" s="31">
        <v>1610</v>
      </c>
      <c r="V10" s="28">
        <v>1</v>
      </c>
      <c r="W10" s="47">
        <v>3</v>
      </c>
      <c r="X10" s="29"/>
      <c r="Y10" s="29"/>
      <c r="Z10" s="29"/>
      <c r="AA10" s="29"/>
      <c r="AB10" s="29"/>
      <c r="AC10" s="30">
        <f t="shared" si="3"/>
        <v>0</v>
      </c>
      <c r="AD10" s="29">
        <v>324</v>
      </c>
      <c r="AE10" s="29">
        <v>420</v>
      </c>
      <c r="AF10" s="29">
        <v>316</v>
      </c>
      <c r="AG10" s="29">
        <v>96</v>
      </c>
      <c r="AH10" s="29">
        <v>11</v>
      </c>
      <c r="AI10" s="30">
        <f t="shared" si="4"/>
        <v>316.60025275735296</v>
      </c>
      <c r="AJ10" s="29">
        <v>111586</v>
      </c>
      <c r="AK10" s="29"/>
      <c r="AL10" s="30">
        <f t="shared" si="5"/>
        <v>352.4507609459211</v>
      </c>
      <c r="AM10" s="29">
        <v>287</v>
      </c>
      <c r="AN10" s="29">
        <v>62148</v>
      </c>
      <c r="AO10" s="29"/>
      <c r="AP10" s="14">
        <f t="shared" si="6"/>
        <v>216.54355400696863</v>
      </c>
      <c r="AQ10" s="29">
        <v>28</v>
      </c>
      <c r="AR10" s="29">
        <v>20270</v>
      </c>
      <c r="AS10" s="29"/>
      <c r="AT10" s="14">
        <f t="shared" si="7"/>
        <v>723.9285714285714</v>
      </c>
      <c r="AU10" s="29">
        <v>19</v>
      </c>
      <c r="AV10" s="29">
        <v>29168</v>
      </c>
      <c r="AW10" s="29"/>
      <c r="AX10" s="14">
        <f t="shared" si="8"/>
        <v>1535.157894736842</v>
      </c>
      <c r="AY10" s="29"/>
      <c r="AZ10" s="29"/>
      <c r="BA10" s="29"/>
      <c r="BB10" s="14"/>
      <c r="BC10" s="29"/>
      <c r="BD10" s="29"/>
      <c r="BE10" s="29"/>
      <c r="BF10" s="14"/>
      <c r="BG10" s="29"/>
      <c r="BH10" s="29"/>
      <c r="BI10" s="29"/>
      <c r="BJ10" s="14"/>
      <c r="BK10" s="29"/>
      <c r="BL10" s="29"/>
      <c r="BM10" s="29"/>
      <c r="BN10" s="14"/>
      <c r="BO10" s="29"/>
      <c r="BP10" s="29"/>
      <c r="BQ10" s="29"/>
      <c r="BR10" s="14"/>
      <c r="BS10" s="29"/>
      <c r="BT10" s="29"/>
      <c r="BU10" s="29"/>
      <c r="BV10" s="14"/>
      <c r="BX10" s="17"/>
      <c r="BY10" s="17"/>
    </row>
    <row r="11" spans="1:77" s="20" customFormat="1" ht="15" customHeight="1">
      <c r="A11" s="28">
        <v>2</v>
      </c>
      <c r="B11" s="28">
        <v>1</v>
      </c>
      <c r="C11" s="20" t="s">
        <v>251</v>
      </c>
      <c r="D11" s="20" t="s">
        <v>266</v>
      </c>
      <c r="E11" s="29">
        <v>1049</v>
      </c>
      <c r="F11" s="29">
        <v>21127</v>
      </c>
      <c r="G11" s="29">
        <v>58</v>
      </c>
      <c r="H11" s="30">
        <f t="shared" si="0"/>
        <v>20.140686367969497</v>
      </c>
      <c r="I11" s="29"/>
      <c r="J11" s="29"/>
      <c r="K11" s="29"/>
      <c r="L11" s="29">
        <v>1402901</v>
      </c>
      <c r="M11" s="29">
        <v>6</v>
      </c>
      <c r="N11" s="29">
        <v>4</v>
      </c>
      <c r="O11" s="14">
        <f t="shared" si="1"/>
        <v>1402901.0375919119</v>
      </c>
      <c r="P11" s="29">
        <v>2338116</v>
      </c>
      <c r="Q11" s="29">
        <v>4</v>
      </c>
      <c r="R11" s="30">
        <f t="shared" si="2"/>
        <v>1.666629346866398</v>
      </c>
      <c r="S11" s="29">
        <v>2824</v>
      </c>
      <c r="T11" s="29"/>
      <c r="U11" s="31">
        <v>1590</v>
      </c>
      <c r="V11" s="28">
        <v>2</v>
      </c>
      <c r="W11" s="47">
        <v>1</v>
      </c>
      <c r="X11" s="29"/>
      <c r="Y11" s="29"/>
      <c r="Z11" s="29"/>
      <c r="AA11" s="29"/>
      <c r="AB11" s="29"/>
      <c r="AC11" s="30">
        <f t="shared" si="3"/>
        <v>0</v>
      </c>
      <c r="AD11" s="29">
        <v>254</v>
      </c>
      <c r="AE11" s="29">
        <v>343</v>
      </c>
      <c r="AF11" s="29">
        <v>293</v>
      </c>
      <c r="AG11" s="29">
        <v>32</v>
      </c>
      <c r="AH11" s="29"/>
      <c r="AI11" s="30">
        <f t="shared" si="4"/>
        <v>293.2</v>
      </c>
      <c r="AJ11" s="29">
        <v>99311</v>
      </c>
      <c r="AK11" s="29">
        <v>20</v>
      </c>
      <c r="AL11" s="30">
        <f t="shared" si="5"/>
        <v>338.71418826739426</v>
      </c>
      <c r="AM11" s="29">
        <v>206</v>
      </c>
      <c r="AN11" s="29">
        <v>48616</v>
      </c>
      <c r="AO11" s="29">
        <f>51+2/3</f>
        <v>51.666666666666664</v>
      </c>
      <c r="AP11" s="14">
        <f t="shared" si="6"/>
        <v>236.0025080906149</v>
      </c>
      <c r="AQ11" s="29">
        <v>32</v>
      </c>
      <c r="AR11" s="29">
        <v>23642</v>
      </c>
      <c r="AS11" s="29">
        <f>68+1/3</f>
        <v>68.33333333333333</v>
      </c>
      <c r="AT11" s="14">
        <f t="shared" si="7"/>
        <v>738.8338541666667</v>
      </c>
      <c r="AU11" s="29">
        <v>16</v>
      </c>
      <c r="AV11" s="29">
        <v>27050</v>
      </c>
      <c r="AW11" s="29"/>
      <c r="AX11" s="14">
        <f t="shared" si="8"/>
        <v>1690.625</v>
      </c>
      <c r="AY11" s="29"/>
      <c r="AZ11" s="29"/>
      <c r="BA11" s="29"/>
      <c r="BB11" s="14"/>
      <c r="BC11" s="29"/>
      <c r="BD11" s="29"/>
      <c r="BE11" s="29"/>
      <c r="BF11" s="14"/>
      <c r="BG11" s="29"/>
      <c r="BH11" s="29"/>
      <c r="BI11" s="29"/>
      <c r="BJ11" s="14"/>
      <c r="BK11" s="29"/>
      <c r="BL11" s="29"/>
      <c r="BM11" s="29"/>
      <c r="BN11" s="14"/>
      <c r="BO11" s="29"/>
      <c r="BP11" s="29"/>
      <c r="BQ11" s="29"/>
      <c r="BR11" s="14"/>
      <c r="BS11" s="29"/>
      <c r="BT11" s="29"/>
      <c r="BU11" s="29"/>
      <c r="BV11" s="14"/>
      <c r="BX11" s="17"/>
      <c r="BY11" s="17"/>
    </row>
    <row r="12" spans="1:77" s="20" customFormat="1" ht="15" customHeight="1">
      <c r="A12" s="28">
        <v>2</v>
      </c>
      <c r="B12" s="28">
        <v>2</v>
      </c>
      <c r="C12" s="20" t="s">
        <v>255</v>
      </c>
      <c r="D12" s="20" t="s">
        <v>267</v>
      </c>
      <c r="E12" s="29">
        <v>1100</v>
      </c>
      <c r="F12" s="29">
        <v>22851</v>
      </c>
      <c r="G12" s="29">
        <v>50</v>
      </c>
      <c r="H12" s="30">
        <f t="shared" si="0"/>
        <v>20.77409090909091</v>
      </c>
      <c r="I12" s="29"/>
      <c r="J12" s="29"/>
      <c r="K12" s="29"/>
      <c r="L12" s="29">
        <v>2947535</v>
      </c>
      <c r="M12" s="29">
        <v>127</v>
      </c>
      <c r="N12" s="29"/>
      <c r="O12" s="14">
        <f t="shared" si="1"/>
        <v>2947535.79375</v>
      </c>
      <c r="P12" s="29">
        <v>2742782</v>
      </c>
      <c r="Q12" s="29"/>
      <c r="R12" s="30">
        <f t="shared" si="2"/>
        <v>0.9305339076172838</v>
      </c>
      <c r="S12" s="29">
        <v>1792</v>
      </c>
      <c r="T12" s="29">
        <v>5</v>
      </c>
      <c r="U12" s="31">
        <v>1120</v>
      </c>
      <c r="V12" s="28">
        <v>2</v>
      </c>
      <c r="W12" s="47">
        <v>2</v>
      </c>
      <c r="X12" s="29"/>
      <c r="Y12" s="29"/>
      <c r="Z12" s="29"/>
      <c r="AA12" s="29"/>
      <c r="AB12" s="29"/>
      <c r="AC12" s="30">
        <f t="shared" si="3"/>
        <v>0</v>
      </c>
      <c r="AD12" s="29">
        <v>321</v>
      </c>
      <c r="AE12" s="29">
        <v>363</v>
      </c>
      <c r="AF12" s="29">
        <v>125</v>
      </c>
      <c r="AG12" s="29">
        <v>51</v>
      </c>
      <c r="AH12" s="29">
        <v>8</v>
      </c>
      <c r="AI12" s="30">
        <f t="shared" si="4"/>
        <v>125.3189338235294</v>
      </c>
      <c r="AJ12" s="29">
        <v>94820</v>
      </c>
      <c r="AK12" s="29">
        <f>66+2/3</f>
        <v>66.66666666666667</v>
      </c>
      <c r="AL12" s="30">
        <f t="shared" si="5"/>
        <v>756.6294821301533</v>
      </c>
      <c r="AM12" s="29">
        <v>284</v>
      </c>
      <c r="AN12" s="29">
        <v>58445</v>
      </c>
      <c r="AO12" s="29">
        <f>66+2/3</f>
        <v>66.66666666666667</v>
      </c>
      <c r="AP12" s="14">
        <f t="shared" si="6"/>
        <v>205.79460093896714</v>
      </c>
      <c r="AQ12" s="29">
        <v>27</v>
      </c>
      <c r="AR12" s="29">
        <v>21175</v>
      </c>
      <c r="AS12" s="29"/>
      <c r="AT12" s="14">
        <f t="shared" si="7"/>
        <v>784.2592592592592</v>
      </c>
      <c r="AU12" s="29">
        <v>10</v>
      </c>
      <c r="AV12" s="29">
        <v>15200</v>
      </c>
      <c r="AW12" s="29"/>
      <c r="AX12" s="14">
        <f t="shared" si="8"/>
        <v>1520</v>
      </c>
      <c r="AY12" s="29"/>
      <c r="AZ12" s="29"/>
      <c r="BA12" s="29"/>
      <c r="BB12" s="14"/>
      <c r="BC12" s="29"/>
      <c r="BD12" s="29"/>
      <c r="BE12" s="29"/>
      <c r="BF12" s="14"/>
      <c r="BG12" s="29"/>
      <c r="BH12" s="29"/>
      <c r="BI12" s="29"/>
      <c r="BJ12" s="14"/>
      <c r="BK12" s="29"/>
      <c r="BL12" s="29"/>
      <c r="BM12" s="29"/>
      <c r="BN12" s="14"/>
      <c r="BO12" s="29"/>
      <c r="BP12" s="29"/>
      <c r="BQ12" s="29"/>
      <c r="BR12" s="14"/>
      <c r="BS12" s="29"/>
      <c r="BT12" s="29"/>
      <c r="BU12" s="29"/>
      <c r="BV12" s="14"/>
      <c r="BX12" s="17"/>
      <c r="BY12" s="17"/>
    </row>
    <row r="13" spans="1:77" s="20" customFormat="1" ht="15" customHeight="1">
      <c r="A13" s="28">
        <v>3</v>
      </c>
      <c r="B13" s="28">
        <v>1</v>
      </c>
      <c r="C13" s="20" t="s">
        <v>256</v>
      </c>
      <c r="D13" s="20" t="s">
        <v>268</v>
      </c>
      <c r="E13" s="29">
        <v>537</v>
      </c>
      <c r="F13" s="29">
        <v>9903</v>
      </c>
      <c r="G13" s="29">
        <v>13</v>
      </c>
      <c r="H13" s="30">
        <f t="shared" si="0"/>
        <v>18.441582867783982</v>
      </c>
      <c r="I13" s="29"/>
      <c r="J13" s="29"/>
      <c r="K13" s="29"/>
      <c r="L13" s="29">
        <v>1459330</v>
      </c>
      <c r="M13" s="29">
        <v>121</v>
      </c>
      <c r="N13" s="29">
        <v>10</v>
      </c>
      <c r="O13" s="14">
        <f t="shared" si="1"/>
        <v>1459330.7564797795</v>
      </c>
      <c r="P13" s="29">
        <v>1355870</v>
      </c>
      <c r="Q13" s="29">
        <f>71+2/3</f>
        <v>71.66666666666667</v>
      </c>
      <c r="R13" s="30">
        <f t="shared" si="2"/>
        <v>0.9291044615117405</v>
      </c>
      <c r="S13" s="29">
        <v>1158</v>
      </c>
      <c r="T13" s="29">
        <v>6</v>
      </c>
      <c r="U13" s="31">
        <v>712</v>
      </c>
      <c r="V13" s="28">
        <v>3</v>
      </c>
      <c r="W13" s="47">
        <v>1</v>
      </c>
      <c r="X13" s="29"/>
      <c r="Y13" s="29"/>
      <c r="Z13" s="29"/>
      <c r="AA13" s="29"/>
      <c r="AB13" s="29"/>
      <c r="AC13" s="30">
        <f t="shared" si="3"/>
        <v>0</v>
      </c>
      <c r="AD13" s="29">
        <v>24</v>
      </c>
      <c r="AE13" s="29">
        <v>36</v>
      </c>
      <c r="AF13" s="29">
        <v>15</v>
      </c>
      <c r="AG13" s="29"/>
      <c r="AH13" s="29"/>
      <c r="AI13" s="30">
        <f t="shared" si="4"/>
        <v>15</v>
      </c>
      <c r="AJ13" s="29">
        <v>6955</v>
      </c>
      <c r="AK13" s="29"/>
      <c r="AL13" s="30">
        <f t="shared" si="5"/>
        <v>463.6666666666667</v>
      </c>
      <c r="AM13" s="29">
        <v>22</v>
      </c>
      <c r="AN13" s="29">
        <v>3955</v>
      </c>
      <c r="AO13" s="29"/>
      <c r="AP13" s="14">
        <f t="shared" si="6"/>
        <v>179.77272727272728</v>
      </c>
      <c r="AQ13" s="29">
        <v>1</v>
      </c>
      <c r="AR13" s="29">
        <v>1000</v>
      </c>
      <c r="AS13" s="29"/>
      <c r="AT13" s="14">
        <f t="shared" si="7"/>
        <v>1000</v>
      </c>
      <c r="AU13" s="29">
        <v>1</v>
      </c>
      <c r="AV13" s="29">
        <v>2000</v>
      </c>
      <c r="AW13" s="29"/>
      <c r="AX13" s="14">
        <f t="shared" si="8"/>
        <v>2000</v>
      </c>
      <c r="AY13" s="29"/>
      <c r="AZ13" s="29"/>
      <c r="BA13" s="29"/>
      <c r="BB13" s="14"/>
      <c r="BC13" s="29"/>
      <c r="BD13" s="29"/>
      <c r="BE13" s="29"/>
      <c r="BF13" s="14"/>
      <c r="BG13" s="29"/>
      <c r="BH13" s="29"/>
      <c r="BI13" s="29"/>
      <c r="BJ13" s="14"/>
      <c r="BK13" s="29"/>
      <c r="BL13" s="29"/>
      <c r="BM13" s="29"/>
      <c r="BN13" s="14"/>
      <c r="BO13" s="29"/>
      <c r="BP13" s="29"/>
      <c r="BQ13" s="29"/>
      <c r="BR13" s="14"/>
      <c r="BS13" s="29"/>
      <c r="BT13" s="29"/>
      <c r="BU13" s="29"/>
      <c r="BV13" s="14"/>
      <c r="BX13" s="17"/>
      <c r="BY13" s="17"/>
    </row>
    <row r="14" spans="1:77" s="20" customFormat="1" ht="15" customHeight="1">
      <c r="A14" s="28">
        <v>3</v>
      </c>
      <c r="B14" s="28">
        <v>2</v>
      </c>
      <c r="C14" s="20" t="s">
        <v>257</v>
      </c>
      <c r="D14" s="20" t="s">
        <v>269</v>
      </c>
      <c r="E14" s="29">
        <v>1032</v>
      </c>
      <c r="F14" s="29">
        <v>16883</v>
      </c>
      <c r="G14" s="29"/>
      <c r="H14" s="30">
        <f t="shared" si="0"/>
        <v>16.359496124031008</v>
      </c>
      <c r="I14" s="29"/>
      <c r="J14" s="29"/>
      <c r="K14" s="29"/>
      <c r="L14" s="29">
        <v>982202</v>
      </c>
      <c r="M14" s="29"/>
      <c r="N14" s="29"/>
      <c r="O14" s="14">
        <f t="shared" si="1"/>
        <v>982202</v>
      </c>
      <c r="P14" s="29">
        <v>1065928</v>
      </c>
      <c r="Q14" s="29">
        <v>25</v>
      </c>
      <c r="R14" s="30">
        <f t="shared" si="2"/>
        <v>1.0852434122512478</v>
      </c>
      <c r="S14" s="29">
        <v>1176</v>
      </c>
      <c r="T14" s="29">
        <v>5</v>
      </c>
      <c r="U14" s="31">
        <v>740</v>
      </c>
      <c r="V14" s="28">
        <v>3</v>
      </c>
      <c r="W14" s="47">
        <v>2</v>
      </c>
      <c r="X14" s="29"/>
      <c r="Y14" s="29"/>
      <c r="Z14" s="29"/>
      <c r="AA14" s="29"/>
      <c r="AB14" s="29"/>
      <c r="AC14" s="30">
        <f t="shared" si="3"/>
        <v>0</v>
      </c>
      <c r="AD14" s="29">
        <v>18</v>
      </c>
      <c r="AE14" s="29">
        <v>40</v>
      </c>
      <c r="AF14" s="29">
        <v>5</v>
      </c>
      <c r="AG14" s="29">
        <v>11</v>
      </c>
      <c r="AH14" s="29"/>
      <c r="AI14" s="30">
        <f t="shared" si="4"/>
        <v>5.06875</v>
      </c>
      <c r="AJ14" s="29">
        <v>3923</v>
      </c>
      <c r="AK14" s="29"/>
      <c r="AL14" s="30">
        <f t="shared" si="5"/>
        <v>773.9580764488287</v>
      </c>
      <c r="AM14" s="29">
        <v>16</v>
      </c>
      <c r="AN14" s="29">
        <v>2723</v>
      </c>
      <c r="AO14" s="29"/>
      <c r="AP14" s="14">
        <f t="shared" si="6"/>
        <v>170.1875</v>
      </c>
      <c r="AQ14" s="29">
        <v>2</v>
      </c>
      <c r="AR14" s="29">
        <v>1200</v>
      </c>
      <c r="AS14" s="29"/>
      <c r="AT14" s="14">
        <f t="shared" si="7"/>
        <v>600</v>
      </c>
      <c r="AU14" s="29"/>
      <c r="AV14" s="29"/>
      <c r="AW14" s="29"/>
      <c r="AX14" s="14"/>
      <c r="AY14" s="29"/>
      <c r="AZ14" s="29"/>
      <c r="BA14" s="29"/>
      <c r="BB14" s="14"/>
      <c r="BC14" s="29"/>
      <c r="BD14" s="29"/>
      <c r="BE14" s="29"/>
      <c r="BF14" s="14"/>
      <c r="BG14" s="29"/>
      <c r="BH14" s="29"/>
      <c r="BI14" s="29"/>
      <c r="BJ14" s="14"/>
      <c r="BK14" s="29"/>
      <c r="BL14" s="29"/>
      <c r="BM14" s="29"/>
      <c r="BN14" s="14"/>
      <c r="BO14" s="29"/>
      <c r="BP14" s="29"/>
      <c r="BQ14" s="29"/>
      <c r="BR14" s="14"/>
      <c r="BS14" s="29"/>
      <c r="BT14" s="29"/>
      <c r="BU14" s="29"/>
      <c r="BV14" s="14"/>
      <c r="BX14" s="17"/>
      <c r="BY14" s="17"/>
    </row>
    <row r="15" spans="1:77" s="20" customFormat="1" ht="15" customHeight="1">
      <c r="A15" s="28">
        <v>4</v>
      </c>
      <c r="B15" s="28">
        <v>1</v>
      </c>
      <c r="C15" s="20" t="s">
        <v>258</v>
      </c>
      <c r="D15" s="20" t="s">
        <v>270</v>
      </c>
      <c r="E15" s="29">
        <v>1020</v>
      </c>
      <c r="F15" s="29">
        <v>18548</v>
      </c>
      <c r="G15" s="29">
        <v>17</v>
      </c>
      <c r="H15" s="30">
        <f t="shared" si="0"/>
        <v>18.18448039215686</v>
      </c>
      <c r="I15" s="29"/>
      <c r="J15" s="29"/>
      <c r="K15" s="29"/>
      <c r="L15" s="29">
        <v>474143</v>
      </c>
      <c r="M15" s="29"/>
      <c r="N15" s="29"/>
      <c r="O15" s="14">
        <f t="shared" si="1"/>
        <v>474143</v>
      </c>
      <c r="P15" s="29">
        <v>1729059</v>
      </c>
      <c r="Q15" s="29">
        <v>8</v>
      </c>
      <c r="R15" s="30">
        <f t="shared" si="2"/>
        <v>3.6467038003302803</v>
      </c>
      <c r="S15" s="29">
        <v>1657</v>
      </c>
      <c r="T15" s="29"/>
      <c r="U15" s="31">
        <v>951</v>
      </c>
      <c r="V15" s="28">
        <v>4</v>
      </c>
      <c r="W15" s="47">
        <v>1</v>
      </c>
      <c r="X15" s="29"/>
      <c r="Y15" s="29"/>
      <c r="Z15" s="29"/>
      <c r="AA15" s="29"/>
      <c r="AB15" s="29"/>
      <c r="AC15" s="30">
        <f t="shared" si="3"/>
        <v>0</v>
      </c>
      <c r="AD15" s="29">
        <v>300</v>
      </c>
      <c r="AE15" s="29">
        <v>415</v>
      </c>
      <c r="AF15" s="29">
        <v>400</v>
      </c>
      <c r="AG15" s="29">
        <v>120</v>
      </c>
      <c r="AH15" s="29">
        <v>7</v>
      </c>
      <c r="AI15" s="30">
        <f t="shared" si="4"/>
        <v>400.75016084558825</v>
      </c>
      <c r="AJ15" s="29">
        <v>99051</v>
      </c>
      <c r="AK15" s="29">
        <v>50</v>
      </c>
      <c r="AL15" s="30">
        <f t="shared" si="5"/>
        <v>247.1639681715936</v>
      </c>
      <c r="AM15" s="29">
        <v>262</v>
      </c>
      <c r="AN15" s="29">
        <v>56625</v>
      </c>
      <c r="AO15" s="29"/>
      <c r="AP15" s="14">
        <f t="shared" si="6"/>
        <v>216.1259541984733</v>
      </c>
      <c r="AQ15" s="29">
        <v>24</v>
      </c>
      <c r="AR15" s="29">
        <v>17531</v>
      </c>
      <c r="AS15" s="29"/>
      <c r="AT15" s="14">
        <f t="shared" si="7"/>
        <v>730.4583333333334</v>
      </c>
      <c r="AU15" s="29">
        <v>13</v>
      </c>
      <c r="AV15" s="29">
        <v>20573</v>
      </c>
      <c r="AW15" s="29"/>
      <c r="AX15" s="14">
        <f t="shared" si="8"/>
        <v>1582.5384615384614</v>
      </c>
      <c r="AY15" s="29">
        <v>1</v>
      </c>
      <c r="AZ15" s="29">
        <v>4322</v>
      </c>
      <c r="BA15" s="29"/>
      <c r="BB15" s="14">
        <f>(AZ15+(BA15/100))/AY15</f>
        <v>4322</v>
      </c>
      <c r="BC15" s="29"/>
      <c r="BD15" s="29"/>
      <c r="BE15" s="29"/>
      <c r="BF15" s="14"/>
      <c r="BG15" s="29"/>
      <c r="BH15" s="29"/>
      <c r="BI15" s="29"/>
      <c r="BJ15" s="14"/>
      <c r="BK15" s="29"/>
      <c r="BL15" s="29"/>
      <c r="BM15" s="29"/>
      <c r="BN15" s="14"/>
      <c r="BO15" s="29"/>
      <c r="BP15" s="29"/>
      <c r="BQ15" s="29"/>
      <c r="BR15" s="14"/>
      <c r="BS15" s="29"/>
      <c r="BT15" s="29"/>
      <c r="BU15" s="29"/>
      <c r="BV15" s="14"/>
      <c r="BX15" s="17"/>
      <c r="BY15" s="17"/>
    </row>
    <row r="16" spans="1:77" s="20" customFormat="1" ht="15" customHeight="1">
      <c r="A16" s="28">
        <v>4</v>
      </c>
      <c r="B16" s="28">
        <v>2</v>
      </c>
      <c r="C16" s="20" t="s">
        <v>259</v>
      </c>
      <c r="D16" s="20" t="s">
        <v>176</v>
      </c>
      <c r="E16" s="29">
        <v>1156</v>
      </c>
      <c r="F16" s="29">
        <v>14526</v>
      </c>
      <c r="G16" s="29">
        <v>75</v>
      </c>
      <c r="H16" s="30">
        <f t="shared" si="0"/>
        <v>12.566392733564014</v>
      </c>
      <c r="I16" s="29"/>
      <c r="J16" s="29"/>
      <c r="K16" s="29"/>
      <c r="L16" s="29">
        <v>1049667</v>
      </c>
      <c r="M16" s="29">
        <v>137</v>
      </c>
      <c r="N16" s="29"/>
      <c r="O16" s="14">
        <f t="shared" si="1"/>
        <v>1049667.85625</v>
      </c>
      <c r="P16" s="29">
        <v>1251737</v>
      </c>
      <c r="Q16" s="29">
        <v>79</v>
      </c>
      <c r="R16" s="30">
        <f t="shared" si="2"/>
        <v>1.1925084516467017</v>
      </c>
      <c r="S16" s="29">
        <v>937</v>
      </c>
      <c r="T16" s="29"/>
      <c r="U16" s="31">
        <v>499</v>
      </c>
      <c r="V16" s="28">
        <v>4</v>
      </c>
      <c r="W16" s="47">
        <v>2</v>
      </c>
      <c r="X16" s="29"/>
      <c r="Y16" s="29"/>
      <c r="Z16" s="29"/>
      <c r="AA16" s="29"/>
      <c r="AB16" s="29"/>
      <c r="AC16" s="30">
        <f t="shared" si="3"/>
        <v>0</v>
      </c>
      <c r="AD16" s="29">
        <v>76</v>
      </c>
      <c r="AE16" s="29">
        <v>110</v>
      </c>
      <c r="AF16" s="29">
        <v>71</v>
      </c>
      <c r="AG16" s="29">
        <v>130</v>
      </c>
      <c r="AH16" s="29">
        <v>12</v>
      </c>
      <c r="AI16" s="30">
        <f t="shared" si="4"/>
        <v>71.81277573529412</v>
      </c>
      <c r="AJ16" s="29">
        <v>22762</v>
      </c>
      <c r="AK16" s="29"/>
      <c r="AL16" s="30">
        <f t="shared" si="5"/>
        <v>316.96309976795766</v>
      </c>
      <c r="AM16" s="29">
        <v>69</v>
      </c>
      <c r="AN16" s="29">
        <v>14312</v>
      </c>
      <c r="AO16" s="29"/>
      <c r="AP16" s="14">
        <f t="shared" si="6"/>
        <v>207.42028985507247</v>
      </c>
      <c r="AQ16" s="29">
        <v>5</v>
      </c>
      <c r="AR16" s="29">
        <v>3950</v>
      </c>
      <c r="AS16" s="29"/>
      <c r="AT16" s="14">
        <f t="shared" si="7"/>
        <v>790</v>
      </c>
      <c r="AU16" s="29">
        <v>2</v>
      </c>
      <c r="AV16" s="29">
        <v>4500</v>
      </c>
      <c r="AW16" s="29"/>
      <c r="AX16" s="14">
        <f t="shared" si="8"/>
        <v>2250</v>
      </c>
      <c r="AY16" s="29"/>
      <c r="AZ16" s="29"/>
      <c r="BA16" s="29"/>
      <c r="BB16" s="14"/>
      <c r="BC16" s="29"/>
      <c r="BD16" s="29"/>
      <c r="BE16" s="29"/>
      <c r="BF16" s="14"/>
      <c r="BG16" s="29"/>
      <c r="BH16" s="29"/>
      <c r="BI16" s="29"/>
      <c r="BJ16" s="14"/>
      <c r="BK16" s="29"/>
      <c r="BL16" s="29"/>
      <c r="BM16" s="29"/>
      <c r="BN16" s="14"/>
      <c r="BO16" s="29"/>
      <c r="BP16" s="29"/>
      <c r="BQ16" s="29"/>
      <c r="BR16" s="14"/>
      <c r="BS16" s="29"/>
      <c r="BT16" s="29"/>
      <c r="BU16" s="29"/>
      <c r="BV16" s="14"/>
      <c r="BX16" s="17"/>
      <c r="BY16" s="17"/>
    </row>
    <row r="17" spans="1:77" s="20" customFormat="1" ht="15" customHeight="1">
      <c r="A17" s="28">
        <v>4</v>
      </c>
      <c r="B17" s="28">
        <v>3</v>
      </c>
      <c r="C17" s="20" t="s">
        <v>263</v>
      </c>
      <c r="D17" s="20" t="s">
        <v>271</v>
      </c>
      <c r="E17" s="29">
        <v>1165</v>
      </c>
      <c r="F17" s="29">
        <v>25845</v>
      </c>
      <c r="G17" s="29">
        <f>13+2/3</f>
        <v>13.666666666666666</v>
      </c>
      <c r="H17" s="30">
        <f t="shared" si="0"/>
        <v>22.184666666666665</v>
      </c>
      <c r="I17" s="29"/>
      <c r="J17" s="29"/>
      <c r="K17" s="29"/>
      <c r="L17" s="29">
        <v>2893443</v>
      </c>
      <c r="M17" s="29">
        <v>141</v>
      </c>
      <c r="N17" s="29">
        <v>7.5</v>
      </c>
      <c r="O17" s="14">
        <f t="shared" si="1"/>
        <v>2893443.881422335</v>
      </c>
      <c r="P17" s="29">
        <v>2606297</v>
      </c>
      <c r="Q17" s="29">
        <v>12</v>
      </c>
      <c r="R17" s="30">
        <f t="shared" si="2"/>
        <v>0.900759519385881</v>
      </c>
      <c r="S17" s="29">
        <v>1714</v>
      </c>
      <c r="T17" s="29">
        <v>2</v>
      </c>
      <c r="U17" s="31">
        <v>958</v>
      </c>
      <c r="V17" s="28">
        <v>4</v>
      </c>
      <c r="W17" s="47">
        <v>3</v>
      </c>
      <c r="X17" s="29"/>
      <c r="Y17" s="29"/>
      <c r="Z17" s="29"/>
      <c r="AA17" s="29"/>
      <c r="AB17" s="29"/>
      <c r="AC17" s="30">
        <f t="shared" si="3"/>
        <v>0</v>
      </c>
      <c r="AD17" s="29">
        <v>222</v>
      </c>
      <c r="AE17" s="29">
        <v>314</v>
      </c>
      <c r="AF17" s="29">
        <v>289</v>
      </c>
      <c r="AG17" s="29">
        <v>135</v>
      </c>
      <c r="AH17" s="29">
        <f>15+1/3</f>
        <v>15.333333333333334</v>
      </c>
      <c r="AI17" s="30">
        <f t="shared" si="4"/>
        <v>289.84410232843135</v>
      </c>
      <c r="AJ17" s="29">
        <v>96375</v>
      </c>
      <c r="AK17" s="29">
        <f>68+1/3</f>
        <v>68.33333333333333</v>
      </c>
      <c r="AL17" s="30">
        <f t="shared" si="5"/>
        <v>332.50633435623433</v>
      </c>
      <c r="AM17" s="29">
        <v>169</v>
      </c>
      <c r="AN17" s="29">
        <v>36502</v>
      </c>
      <c r="AO17" s="29">
        <f>18+1/3</f>
        <v>18.333333333333332</v>
      </c>
      <c r="AP17" s="14">
        <f t="shared" si="6"/>
        <v>215.98925049309665</v>
      </c>
      <c r="AQ17" s="29">
        <v>37</v>
      </c>
      <c r="AR17" s="29">
        <v>31527</v>
      </c>
      <c r="AS17" s="29">
        <v>50</v>
      </c>
      <c r="AT17" s="14">
        <f t="shared" si="7"/>
        <v>852.0945945945946</v>
      </c>
      <c r="AU17" s="29">
        <v>14</v>
      </c>
      <c r="AV17" s="29">
        <v>20646</v>
      </c>
      <c r="AW17" s="29"/>
      <c r="AX17" s="14">
        <f t="shared" si="8"/>
        <v>1474.7142857142858</v>
      </c>
      <c r="AY17" s="29">
        <v>2</v>
      </c>
      <c r="AZ17" s="29">
        <v>7700</v>
      </c>
      <c r="BA17" s="29"/>
      <c r="BB17" s="14">
        <f>(AZ17+(BA17/100))/AY17</f>
        <v>3850</v>
      </c>
      <c r="BC17" s="29"/>
      <c r="BD17" s="29"/>
      <c r="BE17" s="29"/>
      <c r="BF17" s="14"/>
      <c r="BG17" s="29"/>
      <c r="BH17" s="29"/>
      <c r="BI17" s="29"/>
      <c r="BJ17" s="14"/>
      <c r="BK17" s="29"/>
      <c r="BL17" s="29"/>
      <c r="BM17" s="29"/>
      <c r="BN17" s="14"/>
      <c r="BO17" s="29"/>
      <c r="BP17" s="29"/>
      <c r="BQ17" s="29"/>
      <c r="BR17" s="14"/>
      <c r="BS17" s="29"/>
      <c r="BT17" s="29"/>
      <c r="BU17" s="29"/>
      <c r="BV17" s="14"/>
      <c r="BX17" s="17"/>
      <c r="BY17" s="17"/>
    </row>
    <row r="18" spans="1:77" s="20" customFormat="1" ht="15" customHeight="1">
      <c r="A18" s="28">
        <v>5</v>
      </c>
      <c r="B18" s="28">
        <v>1</v>
      </c>
      <c r="C18" s="20" t="s">
        <v>260</v>
      </c>
      <c r="D18" s="20" t="s">
        <v>272</v>
      </c>
      <c r="E18" s="29">
        <v>1508</v>
      </c>
      <c r="F18" s="29">
        <v>23804</v>
      </c>
      <c r="G18" s="29"/>
      <c r="H18" s="30">
        <f t="shared" si="0"/>
        <v>15.785145888594165</v>
      </c>
      <c r="I18" s="29">
        <v>1215</v>
      </c>
      <c r="J18" s="29"/>
      <c r="K18" s="29"/>
      <c r="L18" s="29">
        <v>424970</v>
      </c>
      <c r="M18" s="29">
        <v>85</v>
      </c>
      <c r="N18" s="29"/>
      <c r="O18" s="14">
        <f t="shared" si="1"/>
        <v>424970.53125</v>
      </c>
      <c r="P18" s="29">
        <v>1700290</v>
      </c>
      <c r="Q18" s="29">
        <f>25+1/3</f>
        <v>25.333333333333332</v>
      </c>
      <c r="R18" s="30">
        <f t="shared" si="2"/>
        <v>4.000960368551045</v>
      </c>
      <c r="S18" s="29">
        <v>4748</v>
      </c>
      <c r="T18" s="29">
        <v>70</v>
      </c>
      <c r="U18" s="31">
        <v>2497</v>
      </c>
      <c r="V18" s="28">
        <v>5</v>
      </c>
      <c r="W18" s="47">
        <v>1</v>
      </c>
      <c r="X18" s="29">
        <v>6</v>
      </c>
      <c r="Y18" s="29">
        <v>4</v>
      </c>
      <c r="Z18" s="29"/>
      <c r="AA18" s="29">
        <v>101</v>
      </c>
      <c r="AB18" s="29">
        <v>5.5</v>
      </c>
      <c r="AC18" s="30">
        <f t="shared" si="3"/>
        <v>0.6313763786764706</v>
      </c>
      <c r="AD18" s="29">
        <v>635</v>
      </c>
      <c r="AE18" s="29">
        <v>1036</v>
      </c>
      <c r="AF18" s="29">
        <v>704</v>
      </c>
      <c r="AG18" s="29">
        <v>10</v>
      </c>
      <c r="AH18" s="29">
        <v>14.5</v>
      </c>
      <c r="AI18" s="30">
        <f t="shared" si="4"/>
        <v>704.0628331801471</v>
      </c>
      <c r="AJ18" s="29">
        <v>323237</v>
      </c>
      <c r="AK18" s="29">
        <v>75</v>
      </c>
      <c r="AL18" s="30">
        <f t="shared" si="5"/>
        <v>459.1024902422225</v>
      </c>
      <c r="AM18" s="29">
        <v>492</v>
      </c>
      <c r="AN18" s="29">
        <v>106639</v>
      </c>
      <c r="AO18" s="29">
        <f>33+1/3</f>
        <v>33.333333333333336</v>
      </c>
      <c r="AP18" s="14">
        <f t="shared" si="6"/>
        <v>216.74661246612465</v>
      </c>
      <c r="AQ18" s="29">
        <v>68</v>
      </c>
      <c r="AR18" s="29">
        <v>50422</v>
      </c>
      <c r="AS18" s="29">
        <v>75</v>
      </c>
      <c r="AT18" s="14">
        <f t="shared" si="7"/>
        <v>741.5110294117648</v>
      </c>
      <c r="AU18" s="29">
        <v>67</v>
      </c>
      <c r="AV18" s="29">
        <v>125775</v>
      </c>
      <c r="AW18" s="29">
        <v>66.66666666666667</v>
      </c>
      <c r="AX18" s="14">
        <f t="shared" si="8"/>
        <v>1877.2487562189056</v>
      </c>
      <c r="AY18" s="29">
        <v>7</v>
      </c>
      <c r="AZ18" s="29">
        <v>33900</v>
      </c>
      <c r="BA18" s="29"/>
      <c r="BB18" s="14">
        <f>(AZ18+(BA18/100))/AY18</f>
        <v>4842.857142857143</v>
      </c>
      <c r="BC18" s="29">
        <v>1</v>
      </c>
      <c r="BD18" s="29">
        <v>6500</v>
      </c>
      <c r="BE18" s="29"/>
      <c r="BF18" s="14">
        <f>(BD18+(BE18/100))/BC18</f>
        <v>6500</v>
      </c>
      <c r="BG18" s="29"/>
      <c r="BH18" s="29"/>
      <c r="BI18" s="29"/>
      <c r="BJ18" s="14"/>
      <c r="BK18" s="29"/>
      <c r="BL18" s="29"/>
      <c r="BM18" s="29"/>
      <c r="BN18" s="14"/>
      <c r="BO18" s="29"/>
      <c r="BP18" s="29"/>
      <c r="BQ18" s="29"/>
      <c r="BR18" s="14"/>
      <c r="BS18" s="29"/>
      <c r="BT18" s="29"/>
      <c r="BU18" s="29"/>
      <c r="BV18" s="14"/>
      <c r="BX18" s="17"/>
      <c r="BY18" s="17"/>
    </row>
    <row r="19" spans="1:77" s="20" customFormat="1" ht="15" customHeight="1">
      <c r="A19" s="28">
        <v>5</v>
      </c>
      <c r="B19" s="28">
        <v>2</v>
      </c>
      <c r="C19" s="20" t="s">
        <v>261</v>
      </c>
      <c r="D19" s="20" t="s">
        <v>273</v>
      </c>
      <c r="E19" s="29">
        <v>887</v>
      </c>
      <c r="F19" s="29">
        <v>40759</v>
      </c>
      <c r="G19" s="29"/>
      <c r="H19" s="30">
        <f t="shared" si="0"/>
        <v>45.95152198421646</v>
      </c>
      <c r="I19" s="29"/>
      <c r="J19" s="29"/>
      <c r="K19" s="29"/>
      <c r="L19" s="29">
        <v>1009142</v>
      </c>
      <c r="M19" s="29">
        <v>91</v>
      </c>
      <c r="N19" s="29">
        <v>1</v>
      </c>
      <c r="O19" s="14">
        <f t="shared" si="1"/>
        <v>1009142.5687729779</v>
      </c>
      <c r="P19" s="29">
        <v>1905693</v>
      </c>
      <c r="Q19" s="29">
        <f>78+1/3</f>
        <v>78.33333333333333</v>
      </c>
      <c r="R19" s="30">
        <f t="shared" si="2"/>
        <v>1.888428694124436</v>
      </c>
      <c r="S19" s="29">
        <v>3469</v>
      </c>
      <c r="T19" s="29"/>
      <c r="U19" s="31">
        <v>2128</v>
      </c>
      <c r="V19" s="28">
        <v>5</v>
      </c>
      <c r="W19" s="47">
        <v>2</v>
      </c>
      <c r="X19" s="29">
        <v>10</v>
      </c>
      <c r="Y19" s="29">
        <v>1</v>
      </c>
      <c r="Z19" s="29"/>
      <c r="AA19" s="29">
        <v>120</v>
      </c>
      <c r="AB19" s="29"/>
      <c r="AC19" s="30">
        <f t="shared" si="3"/>
        <v>0.75</v>
      </c>
      <c r="AD19" s="29">
        <v>450</v>
      </c>
      <c r="AE19" s="29">
        <v>754</v>
      </c>
      <c r="AF19" s="29">
        <v>404</v>
      </c>
      <c r="AG19" s="29">
        <v>52</v>
      </c>
      <c r="AH19" s="29">
        <v>10</v>
      </c>
      <c r="AI19" s="30">
        <f t="shared" si="4"/>
        <v>404.32522977941176</v>
      </c>
      <c r="AJ19" s="29">
        <v>173602</v>
      </c>
      <c r="AK19" s="29">
        <f>33+1/3</f>
        <v>33.333333333333336</v>
      </c>
      <c r="AL19" s="30">
        <f t="shared" si="5"/>
        <v>429.36227376835296</v>
      </c>
      <c r="AM19" s="29">
        <v>374</v>
      </c>
      <c r="AN19" s="29">
        <v>84116</v>
      </c>
      <c r="AO19" s="29">
        <f>66+2/3</f>
        <v>66.66666666666667</v>
      </c>
      <c r="AP19" s="14">
        <f t="shared" si="6"/>
        <v>224.91087344028523</v>
      </c>
      <c r="AQ19" s="29">
        <v>44</v>
      </c>
      <c r="AR19" s="29">
        <v>32318</v>
      </c>
      <c r="AS19" s="29">
        <f>66+2/3</f>
        <v>66.66666666666667</v>
      </c>
      <c r="AT19" s="14">
        <f t="shared" si="7"/>
        <v>734.5151515151515</v>
      </c>
      <c r="AU19" s="29">
        <v>29</v>
      </c>
      <c r="AV19" s="29">
        <v>46337</v>
      </c>
      <c r="AW19" s="29"/>
      <c r="AX19" s="14">
        <f t="shared" si="8"/>
        <v>1597.8275862068965</v>
      </c>
      <c r="AY19" s="29">
        <v>3</v>
      </c>
      <c r="AZ19" s="29">
        <v>10830</v>
      </c>
      <c r="BA19" s="29"/>
      <c r="BB19" s="14">
        <f>(AZ19+(BA19/100))/AY19</f>
        <v>3610</v>
      </c>
      <c r="BC19" s="29"/>
      <c r="BD19" s="29"/>
      <c r="BE19" s="29"/>
      <c r="BF19" s="14"/>
      <c r="BG19" s="29"/>
      <c r="BH19" s="29"/>
      <c r="BI19" s="29"/>
      <c r="BJ19" s="14"/>
      <c r="BK19" s="29"/>
      <c r="BL19" s="29"/>
      <c r="BM19" s="29"/>
      <c r="BN19" s="14"/>
      <c r="BO19" s="29"/>
      <c r="BP19" s="29"/>
      <c r="BQ19" s="29"/>
      <c r="BR19" s="14"/>
      <c r="BS19" s="29"/>
      <c r="BT19" s="29"/>
      <c r="BU19" s="29"/>
      <c r="BV19" s="14"/>
      <c r="BX19" s="17"/>
      <c r="BY19" s="17"/>
    </row>
    <row r="20" spans="1:77" s="20" customFormat="1" ht="15" customHeight="1">
      <c r="A20" s="32">
        <v>5</v>
      </c>
      <c r="B20" s="32">
        <v>3</v>
      </c>
      <c r="C20" s="25" t="s">
        <v>262</v>
      </c>
      <c r="D20" s="25" t="s">
        <v>274</v>
      </c>
      <c r="E20" s="33">
        <v>1065</v>
      </c>
      <c r="F20" s="33">
        <v>16678</v>
      </c>
      <c r="G20" s="33"/>
      <c r="H20" s="34">
        <f t="shared" si="0"/>
        <v>15.660093896713615</v>
      </c>
      <c r="I20" s="33"/>
      <c r="J20" s="33"/>
      <c r="K20" s="33"/>
      <c r="L20" s="33">
        <v>2019400</v>
      </c>
      <c r="M20" s="33">
        <v>110</v>
      </c>
      <c r="N20" s="33">
        <v>5.25</v>
      </c>
      <c r="O20" s="35">
        <f t="shared" si="1"/>
        <v>2019400.6876206342</v>
      </c>
      <c r="P20" s="33">
        <v>1589161</v>
      </c>
      <c r="Q20" s="33">
        <v>68</v>
      </c>
      <c r="R20" s="34">
        <f t="shared" si="2"/>
        <v>0.7869471817762106</v>
      </c>
      <c r="S20" s="33">
        <v>1882</v>
      </c>
      <c r="T20" s="33">
        <v>16</v>
      </c>
      <c r="U20" s="36">
        <v>1022</v>
      </c>
      <c r="V20" s="32">
        <v>5</v>
      </c>
      <c r="W20" s="48">
        <v>3</v>
      </c>
      <c r="X20" s="33"/>
      <c r="Y20" s="33"/>
      <c r="Z20" s="33"/>
      <c r="AA20" s="33"/>
      <c r="AB20" s="33"/>
      <c r="AC20" s="34">
        <f t="shared" si="3"/>
        <v>0</v>
      </c>
      <c r="AD20" s="33">
        <v>136</v>
      </c>
      <c r="AE20" s="33">
        <v>247</v>
      </c>
      <c r="AF20" s="33">
        <v>141</v>
      </c>
      <c r="AG20" s="33">
        <v>80</v>
      </c>
      <c r="AH20" s="33">
        <v>15</v>
      </c>
      <c r="AI20" s="34">
        <f t="shared" si="4"/>
        <v>141.50034466911765</v>
      </c>
      <c r="AJ20" s="33">
        <v>32565</v>
      </c>
      <c r="AK20" s="33">
        <v>50</v>
      </c>
      <c r="AL20" s="34">
        <f t="shared" si="5"/>
        <v>230.14078217370792</v>
      </c>
      <c r="AM20" s="33">
        <v>127</v>
      </c>
      <c r="AN20" s="33">
        <v>25445</v>
      </c>
      <c r="AO20" s="33">
        <v>50</v>
      </c>
      <c r="AP20" s="35">
        <f t="shared" si="6"/>
        <v>200.35826771653544</v>
      </c>
      <c r="AQ20" s="33">
        <v>9</v>
      </c>
      <c r="AR20" s="33">
        <v>7120</v>
      </c>
      <c r="AS20" s="33"/>
      <c r="AT20" s="35">
        <f t="shared" si="7"/>
        <v>791.1111111111111</v>
      </c>
      <c r="AU20" s="33"/>
      <c r="AV20" s="33"/>
      <c r="AW20" s="33"/>
      <c r="AX20" s="35"/>
      <c r="AY20" s="33"/>
      <c r="AZ20" s="33"/>
      <c r="BA20" s="33"/>
      <c r="BB20" s="35"/>
      <c r="BC20" s="33"/>
      <c r="BD20" s="33"/>
      <c r="BE20" s="33"/>
      <c r="BF20" s="35"/>
      <c r="BG20" s="33"/>
      <c r="BH20" s="33"/>
      <c r="BI20" s="33"/>
      <c r="BJ20" s="35"/>
      <c r="BK20" s="33"/>
      <c r="BL20" s="33"/>
      <c r="BM20" s="33"/>
      <c r="BN20" s="35"/>
      <c r="BO20" s="33"/>
      <c r="BP20" s="33"/>
      <c r="BQ20" s="33"/>
      <c r="BR20" s="35"/>
      <c r="BS20" s="33"/>
      <c r="BT20" s="33"/>
      <c r="BU20" s="33"/>
      <c r="BV20" s="35"/>
      <c r="BX20" s="17"/>
      <c r="BY20" s="17"/>
    </row>
    <row r="21" spans="3:77" s="19" customFormat="1" ht="15" customHeight="1">
      <c r="C21" s="19" t="s">
        <v>93</v>
      </c>
      <c r="E21" s="9">
        <f>SUM(E8:E20)</f>
        <v>12801</v>
      </c>
      <c r="F21" s="9">
        <f>SUM(F8:F20)+FLOOR(SUM(G8:G20),100)/100</f>
        <v>256988</v>
      </c>
      <c r="G21" s="9">
        <f>SUM(G8:G20)-FLOOR(SUM(G8:G20),100)</f>
        <v>11.666666666666686</v>
      </c>
      <c r="H21" s="30">
        <f t="shared" si="0"/>
        <v>20.07562820612973</v>
      </c>
      <c r="I21" s="9">
        <f>SUM(I8:I20)+FLOOR(SUM(J8:J20),160)/160+FLOOR(SUM(K8:K20)/43520,1)</f>
        <v>1215</v>
      </c>
      <c r="J21" s="9">
        <f>SUM(J8:J20)+FLOOR(SUM(K8:K20)/272,1)-FLOOR(SUM(J8:J20)+FLOOR(SUM(K8:K20)/272,1),160)</f>
        <v>0</v>
      </c>
      <c r="K21" s="9">
        <f>SUM(K8:K20)-FLOOR(SUM(K8:K20),272)</f>
        <v>0</v>
      </c>
      <c r="L21" s="9">
        <f>SUM(L8:L20)+FLOOR(SUM(M8:M20),160)/160+FLOOR(SUM(N8:N20)/43520,1)</f>
        <v>17674634</v>
      </c>
      <c r="M21" s="7">
        <f>SUM(M8:M20)+FLOOR(SUM(N8:N20)/272,1)-FLOOR(SUM(M8:M20)+FLOOR(SUM(N8:N20)/272,1),160)</f>
        <v>18</v>
      </c>
      <c r="N21" s="8">
        <f>SUM(N8:N20)-FLOOR(SUM(N8:N20),272)</f>
        <v>39.75</v>
      </c>
      <c r="O21" s="37">
        <f t="shared" si="1"/>
        <v>17674634.113413375</v>
      </c>
      <c r="P21" s="9">
        <f>SUM(P8:P20)+FLOOR(SUM(Q8:Q20),100)/100</f>
        <v>21016849</v>
      </c>
      <c r="Q21" s="9">
        <f>SUM(Q8:Q20)-FLOOR(SUM(Q8:Q20),100)</f>
        <v>38</v>
      </c>
      <c r="R21" s="30">
        <f t="shared" si="2"/>
        <v>1.1890967159569203</v>
      </c>
      <c r="S21" s="9">
        <f>SUM(S8:S20)</f>
        <v>28517</v>
      </c>
      <c r="T21" s="9">
        <f>SUM(T8:T20)</f>
        <v>164</v>
      </c>
      <c r="U21" s="38">
        <f>SUM(U8:U20)</f>
        <v>15858</v>
      </c>
      <c r="V21" s="28"/>
      <c r="W21" s="38"/>
      <c r="X21" s="9">
        <f>SUM(X8:X20)</f>
        <v>16</v>
      </c>
      <c r="Y21" s="9">
        <f>SUM(Y8:Y20)</f>
        <v>5</v>
      </c>
      <c r="Z21" s="9">
        <f>SUM(Z8:Z20)+FLOOR(SUM(AA8:AA20)/160,1)+FLOOR(SUM(AB8:AB20)/43520,1)</f>
        <v>1</v>
      </c>
      <c r="AA21" s="9">
        <f>SUM(AA8:AA20)+FLOOR(SUM(AB8:AB20)/272,1)-FLOOR(SUM(AA8:AA20)+FLOOR(SUM(AB8:AB20)/272,1),160)</f>
        <v>61</v>
      </c>
      <c r="AB21" s="12">
        <f>SUM(AB8:AB20)-FLOOR(SUM(AB8:AB20),272)</f>
        <v>5.5</v>
      </c>
      <c r="AC21" s="30">
        <f t="shared" si="3"/>
        <v>1.3813763786764708</v>
      </c>
      <c r="AD21" s="9">
        <f>SUM(AD8:AD20)</f>
        <v>3071</v>
      </c>
      <c r="AE21" s="9">
        <f>SUM(AE8:AE20)</f>
        <v>4568</v>
      </c>
      <c r="AF21" s="9">
        <f>SUM(AF8:AF20)+FLOOR(SUM(AG8:AG20),160)/160+FLOOR(SUM(AH8:AH20)/43520,1)</f>
        <v>3203</v>
      </c>
      <c r="AG21" s="7">
        <f>SUM(AG8:AG20)+FLOOR(SUM(AH8:AH20)/272,1)-FLOOR(SUM(AG8:AG20)+FLOOR(SUM(AH8:AH20)/272,1),160)</f>
        <v>123</v>
      </c>
      <c r="AH21" s="8">
        <f>SUM(AH8:AH20)-FLOOR(SUM(AH8:AH20),272)</f>
        <v>92.83333333333334</v>
      </c>
      <c r="AI21" s="30">
        <f t="shared" si="4"/>
        <v>3203.770883118873</v>
      </c>
      <c r="AJ21" s="9">
        <f>SUM(AJ8:AJ20)+FLOOR(SUM(AK8:AK20),100)/100</f>
        <v>1121925</v>
      </c>
      <c r="AK21" s="9">
        <f>SUM(AK8:AK20)-FLOOR(SUM(AK8:AK20),100)</f>
        <v>64.33333333333331</v>
      </c>
      <c r="AL21" s="30">
        <f t="shared" si="5"/>
        <v>350.1888995594483</v>
      </c>
      <c r="AM21" s="9">
        <f>SUM(AM8:AM20)</f>
        <v>2607</v>
      </c>
      <c r="AN21" s="9">
        <f>SUM(AN8:AN20)+FLOOR(SUM(AO8:AO20),100)/100</f>
        <v>547241</v>
      </c>
      <c r="AO21" s="9">
        <f>SUM(AO8:AO20)-FLOOR(SUM(AO8:AO20),100)</f>
        <v>87.66666666666669</v>
      </c>
      <c r="AP21" s="37">
        <f t="shared" si="6"/>
        <v>209.91249584452117</v>
      </c>
      <c r="AQ21" s="9">
        <f>SUM(AQ8:AQ20)</f>
        <v>288</v>
      </c>
      <c r="AR21" s="9">
        <f>SUM(AR8:AR20)+FLOOR(SUM(AS8:AS20),100)/100</f>
        <v>218779</v>
      </c>
      <c r="AS21" s="9">
        <f>SUM(AS8:AS20)-FLOOR(SUM(AS8:AS20),100)</f>
        <v>60</v>
      </c>
      <c r="AT21" s="37">
        <f>(AR21+(AS21/100))/AQ21</f>
        <v>759.651388888889</v>
      </c>
      <c r="AU21" s="9">
        <f>SUM(AU8:AU20)</f>
        <v>172</v>
      </c>
      <c r="AV21" s="9">
        <f>SUM(AV8:AV20)+FLOOR(SUM(AW8:AW20),100)/100</f>
        <v>292649</v>
      </c>
      <c r="AW21" s="9">
        <f>SUM(AW8:AW20)-FLOOR(SUM(AW8:AW20),100)</f>
        <v>66.66666666666667</v>
      </c>
      <c r="AX21" s="37">
        <f>(AV21+(AW21/100))/AU21</f>
        <v>1701.451550387597</v>
      </c>
      <c r="AY21" s="9">
        <f>SUM(AY8:AY20)</f>
        <v>13</v>
      </c>
      <c r="AZ21" s="9">
        <f>SUM(AZ8:AZ20)+FLOOR(SUM(BA8:BA20),100)/100</f>
        <v>56752</v>
      </c>
      <c r="BA21" s="9">
        <f>SUM(BA8:BA20)-FLOOR(SUM(BA8:BA20),100)</f>
        <v>0</v>
      </c>
      <c r="BB21" s="37">
        <f>(AZ21+(BA21/100))/AY21</f>
        <v>4365.538461538462</v>
      </c>
      <c r="BC21" s="9">
        <f>SUM(BC8:BC20)</f>
        <v>1</v>
      </c>
      <c r="BD21" s="9">
        <f>SUM(BD8:BD20)+FLOOR(SUM(BE8:BE20),100)/100</f>
        <v>6500</v>
      </c>
      <c r="BE21" s="9">
        <f>SUM(BE8:BE20)-FLOOR(SUM(BE8:BE20),100)</f>
        <v>0</v>
      </c>
      <c r="BF21" s="37">
        <f>(BD21+(BE21/100))/BC21</f>
        <v>6500</v>
      </c>
      <c r="BG21" s="9"/>
      <c r="BH21" s="9"/>
      <c r="BI21" s="9"/>
      <c r="BJ21" s="37"/>
      <c r="BK21" s="9"/>
      <c r="BL21" s="9"/>
      <c r="BM21" s="9"/>
      <c r="BN21" s="37"/>
      <c r="BO21" s="9"/>
      <c r="BP21" s="9"/>
      <c r="BQ21" s="9"/>
      <c r="BR21" s="37"/>
      <c r="BS21" s="9"/>
      <c r="BT21" s="9"/>
      <c r="BU21" s="9"/>
      <c r="BV21" s="37"/>
      <c r="BX21" s="17"/>
      <c r="BY21" s="17"/>
    </row>
    <row r="22" spans="3:77" s="19" customFormat="1" ht="15" customHeight="1">
      <c r="C22" s="19" t="s">
        <v>94</v>
      </c>
      <c r="E22" s="39">
        <v>12801</v>
      </c>
      <c r="F22" s="39">
        <v>256988</v>
      </c>
      <c r="G22" s="39">
        <f>11+2/3</f>
        <v>11.666666666666666</v>
      </c>
      <c r="H22" s="30">
        <f t="shared" si="0"/>
        <v>20.07562820612973</v>
      </c>
      <c r="I22" s="39">
        <v>1215</v>
      </c>
      <c r="J22" s="39">
        <v>0</v>
      </c>
      <c r="K22" s="39">
        <v>0</v>
      </c>
      <c r="L22" s="39">
        <v>17674634</v>
      </c>
      <c r="M22" s="39">
        <v>20</v>
      </c>
      <c r="N22" s="39">
        <v>6.75</v>
      </c>
      <c r="O22" s="37">
        <f t="shared" si="1"/>
        <v>17674634.125155102</v>
      </c>
      <c r="P22" s="39">
        <v>21016849</v>
      </c>
      <c r="Q22" s="39">
        <v>38</v>
      </c>
      <c r="R22" s="30">
        <f t="shared" si="2"/>
        <v>1.189096715166972</v>
      </c>
      <c r="S22" s="39">
        <v>28517</v>
      </c>
      <c r="T22" s="39">
        <v>164</v>
      </c>
      <c r="U22" s="31">
        <v>15858</v>
      </c>
      <c r="V22" s="28"/>
      <c r="W22" s="31"/>
      <c r="X22" s="39">
        <v>16</v>
      </c>
      <c r="Y22" s="39">
        <v>5</v>
      </c>
      <c r="Z22" s="39">
        <v>1</v>
      </c>
      <c r="AA22" s="39">
        <v>61</v>
      </c>
      <c r="AB22" s="39">
        <v>5.5</v>
      </c>
      <c r="AC22" s="30">
        <f t="shared" si="3"/>
        <v>1.3813763786764708</v>
      </c>
      <c r="AD22" s="39">
        <v>3071</v>
      </c>
      <c r="AE22" s="39">
        <v>4568</v>
      </c>
      <c r="AF22" s="39">
        <v>3203</v>
      </c>
      <c r="AG22" s="39">
        <v>128</v>
      </c>
      <c r="AH22" s="39">
        <f>12+2/3</f>
        <v>12.666666666666666</v>
      </c>
      <c r="AI22" s="30">
        <f t="shared" si="4"/>
        <v>3203.8002910539217</v>
      </c>
      <c r="AJ22" s="39">
        <v>1121925</v>
      </c>
      <c r="AK22" s="39">
        <f>64+1/3</f>
        <v>64.33333333333333</v>
      </c>
      <c r="AL22" s="30">
        <f t="shared" si="5"/>
        <v>350.1856851479752</v>
      </c>
      <c r="AM22" s="39">
        <v>2607</v>
      </c>
      <c r="AN22" s="39">
        <v>547241</v>
      </c>
      <c r="AO22" s="39">
        <f>87+2/3</f>
        <v>87.66666666666667</v>
      </c>
      <c r="AP22" s="37">
        <f t="shared" si="6"/>
        <v>209.91249584452117</v>
      </c>
      <c r="AQ22" s="39">
        <v>288</v>
      </c>
      <c r="AR22" s="39">
        <v>218779</v>
      </c>
      <c r="AS22" s="39">
        <v>60</v>
      </c>
      <c r="AT22" s="37">
        <f>(AR22+(AS22/100))/AQ22</f>
        <v>759.651388888889</v>
      </c>
      <c r="AU22" s="39">
        <v>172</v>
      </c>
      <c r="AV22" s="39">
        <v>292649</v>
      </c>
      <c r="AW22" s="39">
        <f>66+2/3</f>
        <v>66.66666666666667</v>
      </c>
      <c r="AX22" s="37">
        <f>(AV22+(AW22/100))/AU22</f>
        <v>1701.451550387597</v>
      </c>
      <c r="AY22" s="39">
        <v>13</v>
      </c>
      <c r="AZ22" s="39">
        <v>56752</v>
      </c>
      <c r="BA22" s="39">
        <v>0</v>
      </c>
      <c r="BB22" s="37">
        <f>(AZ22+(BA22/100))/AY22</f>
        <v>4365.538461538462</v>
      </c>
      <c r="BC22" s="39">
        <v>1</v>
      </c>
      <c r="BD22" s="39">
        <v>6500</v>
      </c>
      <c r="BE22" s="39">
        <v>0</v>
      </c>
      <c r="BF22" s="37">
        <f>(BD22+(BE22/100))/BC22</f>
        <v>6500</v>
      </c>
      <c r="BG22" s="39"/>
      <c r="BH22" s="39"/>
      <c r="BI22" s="39"/>
      <c r="BJ22" s="37"/>
      <c r="BK22" s="39"/>
      <c r="BL22" s="39"/>
      <c r="BM22" s="39"/>
      <c r="BN22" s="37"/>
      <c r="BO22" s="39"/>
      <c r="BP22" s="39"/>
      <c r="BQ22" s="39"/>
      <c r="BR22" s="37"/>
      <c r="BS22" s="39"/>
      <c r="BT22" s="39"/>
      <c r="BU22" s="39"/>
      <c r="BV22" s="37"/>
      <c r="BX22" s="17"/>
      <c r="BY22" s="17"/>
    </row>
    <row r="23" spans="11:12" ht="12">
      <c r="K23" s="6"/>
      <c r="L23" s="4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25"/>
  <sheetViews>
    <sheetView zoomScalePageLayoutView="0" workbookViewId="0" topLeftCell="A1">
      <selection activeCell="B4" sqref="B4"/>
    </sheetView>
  </sheetViews>
  <sheetFormatPr defaultColWidth="11.00390625" defaultRowHeight="12.75"/>
  <cols>
    <col min="1" max="1" width="9.375" style="17" customWidth="1"/>
    <col min="2" max="2" width="17.875" style="17" customWidth="1"/>
    <col min="3" max="3" width="11.00390625" style="17" customWidth="1"/>
    <col min="4" max="4" width="8.875" style="17" customWidth="1"/>
    <col min="5" max="5" width="10.375" style="17" customWidth="1"/>
    <col min="6" max="6" width="5.375" style="17" customWidth="1"/>
    <col min="7" max="7" width="12.625" style="17" customWidth="1"/>
    <col min="8" max="8" width="8.00390625" style="17" customWidth="1"/>
    <col min="9" max="9" width="7.125" style="17" customWidth="1"/>
    <col min="10" max="10" width="11.00390625" style="17" customWidth="1"/>
    <col min="11" max="11" width="11.875" style="17" customWidth="1"/>
    <col min="12" max="12" width="7.75390625" style="17" customWidth="1"/>
    <col min="13" max="13" width="9.375" style="17" customWidth="1"/>
    <col min="14" max="14" width="14.375" style="17" customWidth="1"/>
    <col min="15" max="15" width="11.00390625" style="17" customWidth="1"/>
    <col min="16" max="16" width="6.125" style="17" customWidth="1"/>
    <col min="17" max="17" width="9.625" style="17" customWidth="1"/>
    <col min="18" max="18" width="10.625" style="17" bestFit="1" customWidth="1"/>
    <col min="19" max="21" width="11.00390625" style="17" customWidth="1"/>
    <col min="22" max="22" width="8.625" style="17" customWidth="1"/>
    <col min="23" max="23" width="7.375" style="17" customWidth="1"/>
    <col min="24" max="24" width="7.625" style="17" customWidth="1"/>
    <col min="25" max="25" width="7.875" style="17" customWidth="1"/>
    <col min="26" max="28" width="11.00390625" style="17" customWidth="1"/>
    <col min="29" max="29" width="8.375" style="17" customWidth="1"/>
    <col min="30" max="30" width="8.00390625" style="17" customWidth="1"/>
    <col min="31" max="31" width="9.25390625" style="17" customWidth="1"/>
    <col min="32" max="33" width="11.00390625" style="17" customWidth="1"/>
    <col min="34" max="34" width="10.625" style="17" customWidth="1"/>
    <col min="35" max="35" width="5.625" style="17" customWidth="1"/>
    <col min="36" max="36" width="8.75390625" style="17" customWidth="1"/>
    <col min="37" max="37" width="8.125" style="17" customWidth="1"/>
    <col min="38" max="38" width="11.00390625" style="17" customWidth="1"/>
    <col min="39" max="39" width="5.375" style="17" customWidth="1"/>
    <col min="40" max="40" width="8.125" style="17" bestFit="1" customWidth="1"/>
    <col min="41" max="42" width="11.00390625" style="17" customWidth="1"/>
    <col min="43" max="43" width="5.375" style="17" customWidth="1"/>
    <col min="44" max="44" width="8.125" style="17" customWidth="1"/>
    <col min="45" max="46" width="11.00390625" style="17" customWidth="1"/>
    <col min="47" max="47" width="4.375" style="17" customWidth="1"/>
    <col min="48" max="48" width="8.125" style="17" customWidth="1"/>
    <col min="49" max="49" width="8.25390625" style="17" customWidth="1"/>
    <col min="50" max="50" width="11.00390625" style="17" customWidth="1"/>
    <col min="51" max="51" width="4.875" style="17" customWidth="1"/>
    <col min="52" max="52" width="8.125" style="17" customWidth="1"/>
    <col min="53" max="54" width="9.25390625" style="17" customWidth="1"/>
    <col min="55" max="55" width="4.00390625" style="17" customWidth="1"/>
    <col min="56" max="56" width="8.125" style="17" customWidth="1"/>
    <col min="57" max="58" width="11.00390625" style="17" customWidth="1"/>
    <col min="59" max="59" width="4.00390625" style="17" customWidth="1"/>
    <col min="60" max="60" width="8.125" style="17" customWidth="1"/>
    <col min="61" max="62" width="11.00390625" style="17" customWidth="1"/>
    <col min="63" max="63" width="4.00390625" style="17" customWidth="1"/>
    <col min="64" max="64" width="10.625" style="17" customWidth="1"/>
    <col min="65" max="65" width="8.875" style="17" customWidth="1"/>
    <col min="66" max="66" width="11.00390625" style="17" customWidth="1"/>
    <col min="67" max="67" width="4.125" style="17" customWidth="1"/>
    <col min="68" max="68" width="10.625" style="17" customWidth="1"/>
    <col min="69" max="69" width="9.25390625" style="17" customWidth="1"/>
    <col min="70" max="70" width="11.00390625" style="17" customWidth="1"/>
    <col min="71" max="71" width="4.625" style="17" customWidth="1"/>
    <col min="72" max="16384" width="11.00390625" style="17" customWidth="1"/>
  </cols>
  <sheetData>
    <row r="1" spans="2:8" ht="15" customHeight="1">
      <c r="B1" s="16" t="s">
        <v>276</v>
      </c>
      <c r="H1" s="18" t="s">
        <v>374</v>
      </c>
    </row>
    <row r="2" spans="2:11" ht="15" customHeight="1">
      <c r="B2" s="17" t="s">
        <v>1</v>
      </c>
      <c r="K2" s="17" t="s">
        <v>104</v>
      </c>
    </row>
    <row r="3" ht="15" customHeight="1">
      <c r="K3" s="17" t="s">
        <v>105</v>
      </c>
    </row>
    <row r="4" spans="2:76" s="19" customFormat="1" ht="15" customHeight="1">
      <c r="B4" s="20"/>
      <c r="C4" s="20"/>
      <c r="D4" s="21" t="s">
        <v>293</v>
      </c>
      <c r="F4" s="20"/>
      <c r="G4" s="22"/>
      <c r="H4" s="21" t="s">
        <v>294</v>
      </c>
      <c r="K4" s="19" t="s">
        <v>106</v>
      </c>
      <c r="Q4" s="22"/>
      <c r="R4" s="21" t="s">
        <v>330</v>
      </c>
      <c r="T4" s="22"/>
      <c r="U4" s="51"/>
      <c r="V4" s="21" t="s">
        <v>331</v>
      </c>
      <c r="AA4" s="22"/>
      <c r="AG4" s="22"/>
      <c r="AJ4" s="22"/>
      <c r="AK4" s="19" t="s">
        <v>332</v>
      </c>
      <c r="BV4" s="17"/>
      <c r="BW4" s="17"/>
      <c r="BX4" s="17"/>
    </row>
    <row r="5" spans="2:76" s="19" customFormat="1" ht="15" customHeight="1">
      <c r="B5" s="20"/>
      <c r="C5" s="20"/>
      <c r="D5" s="19" t="s">
        <v>317</v>
      </c>
      <c r="F5" s="20"/>
      <c r="G5" s="23" t="s">
        <v>95</v>
      </c>
      <c r="H5" s="19" t="s">
        <v>296</v>
      </c>
      <c r="K5" s="19" t="s">
        <v>296</v>
      </c>
      <c r="O5" s="19" t="s">
        <v>318</v>
      </c>
      <c r="Q5" s="22"/>
      <c r="R5" s="24" t="s">
        <v>333</v>
      </c>
      <c r="S5" s="19" t="s">
        <v>334</v>
      </c>
      <c r="T5" s="22" t="s">
        <v>335</v>
      </c>
      <c r="U5" s="51"/>
      <c r="V5" s="19" t="s">
        <v>336</v>
      </c>
      <c r="AA5" s="22"/>
      <c r="AB5" s="19" t="s">
        <v>337</v>
      </c>
      <c r="AG5" s="22"/>
      <c r="AH5" s="19" t="s">
        <v>318</v>
      </c>
      <c r="AJ5" s="22"/>
      <c r="AK5" s="19" t="s">
        <v>338</v>
      </c>
      <c r="AO5" s="19" t="s">
        <v>339</v>
      </c>
      <c r="AS5" s="19" t="s">
        <v>340</v>
      </c>
      <c r="AW5" s="19" t="s">
        <v>341</v>
      </c>
      <c r="BA5" s="19" t="s">
        <v>342</v>
      </c>
      <c r="BE5" s="19" t="s">
        <v>343</v>
      </c>
      <c r="BI5" s="19" t="s">
        <v>344</v>
      </c>
      <c r="BM5" s="19" t="s">
        <v>345</v>
      </c>
      <c r="BQ5" s="19" t="s">
        <v>346</v>
      </c>
      <c r="BV5" s="17"/>
      <c r="BW5" s="17"/>
      <c r="BX5" s="17"/>
    </row>
    <row r="6" spans="1:76" s="19" customFormat="1" ht="15" customHeight="1">
      <c r="A6" s="46" t="s">
        <v>375</v>
      </c>
      <c r="B6" s="20"/>
      <c r="C6" s="20"/>
      <c r="D6" s="24" t="s">
        <v>376</v>
      </c>
      <c r="E6" s="24" t="s">
        <v>349</v>
      </c>
      <c r="F6" s="20"/>
      <c r="G6" s="23" t="s">
        <v>96</v>
      </c>
      <c r="H6" s="19" t="s">
        <v>297</v>
      </c>
      <c r="K6" s="19" t="s">
        <v>298</v>
      </c>
      <c r="O6" s="19" t="s">
        <v>319</v>
      </c>
      <c r="Q6" s="22"/>
      <c r="R6" s="24" t="s">
        <v>320</v>
      </c>
      <c r="S6" s="19" t="s">
        <v>350</v>
      </c>
      <c r="T6" s="22" t="s">
        <v>351</v>
      </c>
      <c r="U6" s="52" t="s">
        <v>352</v>
      </c>
      <c r="V6" s="24" t="s">
        <v>353</v>
      </c>
      <c r="W6" s="24" t="s">
        <v>354</v>
      </c>
      <c r="X6" s="19" t="s">
        <v>53</v>
      </c>
      <c r="AA6" s="22"/>
      <c r="AB6" s="24" t="s">
        <v>353</v>
      </c>
      <c r="AC6" s="24" t="s">
        <v>354</v>
      </c>
      <c r="AD6" s="19" t="s">
        <v>53</v>
      </c>
      <c r="AG6" s="22"/>
      <c r="AH6" s="19" t="s">
        <v>355</v>
      </c>
      <c r="AJ6" s="22"/>
      <c r="AK6" s="19" t="s">
        <v>356</v>
      </c>
      <c r="AO6" s="19" t="s">
        <v>357</v>
      </c>
      <c r="AS6" s="19" t="s">
        <v>358</v>
      </c>
      <c r="AW6" s="19" t="s">
        <v>359</v>
      </c>
      <c r="BA6" s="19" t="s">
        <v>360</v>
      </c>
      <c r="BE6" s="19" t="s">
        <v>361</v>
      </c>
      <c r="BI6" s="19" t="s">
        <v>362</v>
      </c>
      <c r="BM6" s="19" t="s">
        <v>363</v>
      </c>
      <c r="BQ6" s="19" t="s">
        <v>364</v>
      </c>
      <c r="BV6" s="17"/>
      <c r="BW6" s="17"/>
      <c r="BX6" s="17"/>
    </row>
    <row r="7" spans="1:76" s="19" customFormat="1" ht="15" customHeight="1">
      <c r="A7" s="3" t="s">
        <v>379</v>
      </c>
      <c r="B7" s="25" t="s">
        <v>380</v>
      </c>
      <c r="C7" s="25" t="s">
        <v>381</v>
      </c>
      <c r="D7" s="13" t="s">
        <v>253</v>
      </c>
      <c r="E7" s="13" t="s">
        <v>377</v>
      </c>
      <c r="F7" s="25" t="s">
        <v>378</v>
      </c>
      <c r="G7" s="4" t="s">
        <v>97</v>
      </c>
      <c r="H7" s="13" t="s">
        <v>113</v>
      </c>
      <c r="I7" s="13" t="s">
        <v>115</v>
      </c>
      <c r="J7" s="13" t="s">
        <v>117</v>
      </c>
      <c r="K7" s="13" t="s">
        <v>113</v>
      </c>
      <c r="L7" s="13" t="s">
        <v>115</v>
      </c>
      <c r="M7" s="13" t="s">
        <v>117</v>
      </c>
      <c r="N7" s="13" t="s">
        <v>98</v>
      </c>
      <c r="O7" s="13" t="s">
        <v>377</v>
      </c>
      <c r="P7" s="13" t="s">
        <v>378</v>
      </c>
      <c r="Q7" s="4" t="s">
        <v>99</v>
      </c>
      <c r="R7" s="13" t="s">
        <v>302</v>
      </c>
      <c r="S7" s="25" t="s">
        <v>325</v>
      </c>
      <c r="T7" s="4" t="s">
        <v>326</v>
      </c>
      <c r="U7" s="53" t="s">
        <v>315</v>
      </c>
      <c r="V7" s="13" t="s">
        <v>304</v>
      </c>
      <c r="W7" s="13" t="s">
        <v>304</v>
      </c>
      <c r="X7" s="13" t="s">
        <v>113</v>
      </c>
      <c r="Y7" s="13" t="s">
        <v>115</v>
      </c>
      <c r="Z7" s="13" t="s">
        <v>117</v>
      </c>
      <c r="AA7" s="26" t="s">
        <v>100</v>
      </c>
      <c r="AB7" s="13" t="s">
        <v>303</v>
      </c>
      <c r="AC7" s="13" t="s">
        <v>303</v>
      </c>
      <c r="AD7" s="13" t="s">
        <v>113</v>
      </c>
      <c r="AE7" s="13" t="s">
        <v>115</v>
      </c>
      <c r="AF7" s="13" t="s">
        <v>117</v>
      </c>
      <c r="AG7" s="26" t="s">
        <v>98</v>
      </c>
      <c r="AH7" s="13" t="s">
        <v>377</v>
      </c>
      <c r="AI7" s="13" t="s">
        <v>101</v>
      </c>
      <c r="AJ7" s="4" t="s">
        <v>102</v>
      </c>
      <c r="AK7" s="13" t="s">
        <v>305</v>
      </c>
      <c r="AL7" s="13" t="s">
        <v>328</v>
      </c>
      <c r="AM7" s="13" t="s">
        <v>378</v>
      </c>
      <c r="AN7" s="13" t="s">
        <v>103</v>
      </c>
      <c r="AO7" s="13" t="s">
        <v>307</v>
      </c>
      <c r="AP7" s="13" t="s">
        <v>308</v>
      </c>
      <c r="AQ7" s="13" t="s">
        <v>378</v>
      </c>
      <c r="AR7" s="13" t="s">
        <v>103</v>
      </c>
      <c r="AS7" s="13" t="s">
        <v>307</v>
      </c>
      <c r="AT7" s="13" t="s">
        <v>308</v>
      </c>
      <c r="AU7" s="13" t="s">
        <v>378</v>
      </c>
      <c r="AV7" s="13" t="s">
        <v>103</v>
      </c>
      <c r="AW7" s="13" t="s">
        <v>307</v>
      </c>
      <c r="AX7" s="13" t="s">
        <v>308</v>
      </c>
      <c r="AY7" s="13" t="s">
        <v>378</v>
      </c>
      <c r="AZ7" s="13" t="s">
        <v>103</v>
      </c>
      <c r="BA7" s="13" t="s">
        <v>307</v>
      </c>
      <c r="BB7" s="13" t="s">
        <v>308</v>
      </c>
      <c r="BC7" s="13" t="s">
        <v>378</v>
      </c>
      <c r="BD7" s="13" t="s">
        <v>103</v>
      </c>
      <c r="BE7" s="13" t="s">
        <v>307</v>
      </c>
      <c r="BF7" s="13" t="s">
        <v>308</v>
      </c>
      <c r="BG7" s="13" t="s">
        <v>378</v>
      </c>
      <c r="BH7" s="13" t="s">
        <v>103</v>
      </c>
      <c r="BI7" s="13" t="s">
        <v>307</v>
      </c>
      <c r="BJ7" s="13" t="s">
        <v>308</v>
      </c>
      <c r="BK7" s="13" t="s">
        <v>378</v>
      </c>
      <c r="BL7" s="13" t="s">
        <v>103</v>
      </c>
      <c r="BM7" s="13" t="s">
        <v>307</v>
      </c>
      <c r="BN7" s="13" t="s">
        <v>308</v>
      </c>
      <c r="BO7" s="13" t="s">
        <v>378</v>
      </c>
      <c r="BP7" s="13" t="s">
        <v>103</v>
      </c>
      <c r="BQ7" s="13" t="s">
        <v>307</v>
      </c>
      <c r="BR7" s="13" t="s">
        <v>308</v>
      </c>
      <c r="BS7" s="13" t="s">
        <v>378</v>
      </c>
      <c r="BT7" s="13" t="s">
        <v>103</v>
      </c>
      <c r="BV7" s="17"/>
      <c r="BW7" s="17"/>
      <c r="BX7" s="17"/>
    </row>
    <row r="8" spans="1:76" s="20" customFormat="1" ht="15" customHeight="1">
      <c r="A8" s="28">
        <v>1</v>
      </c>
      <c r="B8" s="20" t="s">
        <v>277</v>
      </c>
      <c r="C8" s="20" t="s">
        <v>277</v>
      </c>
      <c r="D8" s="29">
        <v>410</v>
      </c>
      <c r="E8" s="29">
        <v>14572</v>
      </c>
      <c r="F8" s="29"/>
      <c r="G8" s="30">
        <f>(E8+(F8/100))/D8</f>
        <v>35.541463414634144</v>
      </c>
      <c r="H8" s="29"/>
      <c r="I8" s="29"/>
      <c r="J8" s="29"/>
      <c r="K8" s="29">
        <v>146363</v>
      </c>
      <c r="L8" s="29">
        <v>120</v>
      </c>
      <c r="M8" s="29">
        <v>6</v>
      </c>
      <c r="N8" s="14">
        <f>K8+(L8/160)+(M8/43520)</f>
        <v>146363.75013786764</v>
      </c>
      <c r="O8" s="29">
        <v>281606</v>
      </c>
      <c r="P8" s="29"/>
      <c r="Q8" s="30">
        <f>(O8+(P8/100))/N8</f>
        <v>1.9240146534557951</v>
      </c>
      <c r="R8" s="29">
        <v>451</v>
      </c>
      <c r="S8" s="29">
        <v>206</v>
      </c>
      <c r="T8" s="31">
        <v>245</v>
      </c>
      <c r="U8" s="54">
        <v>1</v>
      </c>
      <c r="V8" s="29"/>
      <c r="W8" s="29"/>
      <c r="X8" s="29"/>
      <c r="Y8" s="29"/>
      <c r="Z8" s="29"/>
      <c r="AA8" s="30">
        <f>X8+(Y8/160)+(Z8/43520)</f>
        <v>0</v>
      </c>
      <c r="AB8" s="29">
        <v>159</v>
      </c>
      <c r="AC8" s="29">
        <v>656</v>
      </c>
      <c r="AD8" s="29">
        <v>304</v>
      </c>
      <c r="AE8" s="29"/>
      <c r="AF8" s="29"/>
      <c r="AG8" s="30">
        <f>AD8+(AE8/160)+(AF8/43520)</f>
        <v>304</v>
      </c>
      <c r="AH8" s="29">
        <v>34080</v>
      </c>
      <c r="AI8" s="29"/>
      <c r="AJ8" s="30">
        <f>AH8/AG8</f>
        <v>112.10526315789474</v>
      </c>
      <c r="AK8" s="29">
        <v>152</v>
      </c>
      <c r="AL8" s="29">
        <v>28530</v>
      </c>
      <c r="AM8" s="29"/>
      <c r="AN8" s="14">
        <f>(AL8+(AM8/100))/AK8</f>
        <v>187.69736842105263</v>
      </c>
      <c r="AO8" s="29">
        <v>7</v>
      </c>
      <c r="AP8" s="29">
        <v>5550</v>
      </c>
      <c r="AQ8" s="29"/>
      <c r="AR8" s="14">
        <f>(AP8+(AQ8/100))/AO8</f>
        <v>792.8571428571429</v>
      </c>
      <c r="AS8" s="29"/>
      <c r="AT8" s="29"/>
      <c r="AU8" s="29"/>
      <c r="AV8" s="14"/>
      <c r="AW8" s="29"/>
      <c r="AX8" s="29"/>
      <c r="AY8" s="29"/>
      <c r="AZ8" s="14"/>
      <c r="BA8" s="29"/>
      <c r="BB8" s="29"/>
      <c r="BC8" s="29"/>
      <c r="BD8" s="14"/>
      <c r="BE8" s="29"/>
      <c r="BF8" s="29"/>
      <c r="BG8" s="29"/>
      <c r="BH8" s="14"/>
      <c r="BI8" s="29"/>
      <c r="BJ8" s="29"/>
      <c r="BK8" s="29"/>
      <c r="BL8" s="14"/>
      <c r="BM8" s="29"/>
      <c r="BN8" s="29"/>
      <c r="BO8" s="29"/>
      <c r="BP8" s="14"/>
      <c r="BQ8" s="29"/>
      <c r="BR8" s="29"/>
      <c r="BS8" s="29"/>
      <c r="BT8" s="14"/>
      <c r="BV8" s="17"/>
      <c r="BW8" s="17"/>
      <c r="BX8" s="17"/>
    </row>
    <row r="9" spans="1:76" s="20" customFormat="1" ht="15" customHeight="1">
      <c r="A9" s="28">
        <v>2</v>
      </c>
      <c r="B9" s="20" t="s">
        <v>278</v>
      </c>
      <c r="C9" s="20" t="s">
        <v>278</v>
      </c>
      <c r="D9" s="29">
        <v>705</v>
      </c>
      <c r="E9" s="29">
        <v>7480</v>
      </c>
      <c r="F9" s="29"/>
      <c r="G9" s="30">
        <f aca="true" t="shared" si="0" ref="G9:G24">(E9+(F9/100))/D9</f>
        <v>10.609929078014185</v>
      </c>
      <c r="H9" s="29"/>
      <c r="I9" s="29"/>
      <c r="J9" s="29"/>
      <c r="K9" s="29">
        <v>114562</v>
      </c>
      <c r="L9" s="29">
        <v>120</v>
      </c>
      <c r="M9" s="29"/>
      <c r="N9" s="14">
        <f aca="true" t="shared" si="1" ref="N9:N24">K9+(L9/160)+(M9/43520)</f>
        <v>114562.75</v>
      </c>
      <c r="O9" s="29">
        <v>130567</v>
      </c>
      <c r="P9" s="29">
        <v>25</v>
      </c>
      <c r="Q9" s="30">
        <f aca="true" t="shared" si="2" ref="Q9:Q22">(O9+(P9/100))/N9</f>
        <v>1.1397007316950754</v>
      </c>
      <c r="R9" s="29">
        <v>190</v>
      </c>
      <c r="S9" s="29">
        <v>104</v>
      </c>
      <c r="T9" s="31">
        <v>86</v>
      </c>
      <c r="U9" s="54">
        <v>2</v>
      </c>
      <c r="V9" s="29"/>
      <c r="W9" s="29"/>
      <c r="X9" s="29"/>
      <c r="Y9" s="29"/>
      <c r="Z9" s="29"/>
      <c r="AA9" s="30">
        <f aca="true" t="shared" si="3" ref="AA9:AA24">X9+(Y9/160)+(Z9/43520)</f>
        <v>0</v>
      </c>
      <c r="AB9" s="29">
        <v>32</v>
      </c>
      <c r="AC9" s="29">
        <v>84</v>
      </c>
      <c r="AD9" s="29">
        <v>56</v>
      </c>
      <c r="AE9" s="29">
        <v>80</v>
      </c>
      <c r="AF9" s="29"/>
      <c r="AG9" s="30">
        <f aca="true" t="shared" si="4" ref="AG9:AG24">AD9+(AE9/160)+(AF9/43520)</f>
        <v>56.5</v>
      </c>
      <c r="AH9" s="29">
        <v>7315</v>
      </c>
      <c r="AI9" s="29">
        <v>50</v>
      </c>
      <c r="AJ9" s="30">
        <f aca="true" t="shared" si="5" ref="AJ9:AJ20">AH9/AG9</f>
        <v>129.46902654867256</v>
      </c>
      <c r="AK9" s="29">
        <v>31</v>
      </c>
      <c r="AL9" s="29">
        <v>6115</v>
      </c>
      <c r="AM9" s="29">
        <v>50</v>
      </c>
      <c r="AN9" s="14">
        <f aca="true" t="shared" si="6" ref="AN9:AN22">(AL9+(AM9/100))/AK9</f>
        <v>197.2741935483871</v>
      </c>
      <c r="AO9" s="29"/>
      <c r="AP9" s="29"/>
      <c r="AQ9" s="29"/>
      <c r="AR9" s="14"/>
      <c r="AS9" s="29">
        <v>1</v>
      </c>
      <c r="AT9" s="29">
        <v>1200</v>
      </c>
      <c r="AU9" s="29"/>
      <c r="AV9" s="14">
        <f aca="true" t="shared" si="7" ref="AV9:AV21">(AT9+(AU9/100))/AS9</f>
        <v>1200</v>
      </c>
      <c r="AW9" s="29"/>
      <c r="AX9" s="29"/>
      <c r="AY9" s="29"/>
      <c r="AZ9" s="14"/>
      <c r="BA9" s="29"/>
      <c r="BB9" s="29"/>
      <c r="BC9" s="29"/>
      <c r="BD9" s="14"/>
      <c r="BE9" s="29"/>
      <c r="BF9" s="29"/>
      <c r="BG9" s="29"/>
      <c r="BH9" s="14"/>
      <c r="BI9" s="29"/>
      <c r="BJ9" s="29"/>
      <c r="BK9" s="29"/>
      <c r="BL9" s="14"/>
      <c r="BM9" s="29"/>
      <c r="BN9" s="29"/>
      <c r="BO9" s="29"/>
      <c r="BP9" s="14"/>
      <c r="BQ9" s="29"/>
      <c r="BR9" s="29"/>
      <c r="BS9" s="29"/>
      <c r="BT9" s="14"/>
      <c r="BV9" s="17"/>
      <c r="BW9" s="17"/>
      <c r="BX9" s="17"/>
    </row>
    <row r="10" spans="1:76" s="20" customFormat="1" ht="15" customHeight="1">
      <c r="A10" s="28">
        <v>3</v>
      </c>
      <c r="B10" s="20" t="s">
        <v>252</v>
      </c>
      <c r="C10" s="20" t="s">
        <v>252</v>
      </c>
      <c r="D10" s="29">
        <v>1641</v>
      </c>
      <c r="E10" s="29">
        <v>16829</v>
      </c>
      <c r="F10" s="29"/>
      <c r="G10" s="30">
        <f t="shared" si="0"/>
        <v>10.25533211456429</v>
      </c>
      <c r="H10" s="29"/>
      <c r="I10" s="29"/>
      <c r="J10" s="29"/>
      <c r="K10" s="29">
        <v>142717</v>
      </c>
      <c r="L10" s="29">
        <v>57</v>
      </c>
      <c r="M10" s="29"/>
      <c r="N10" s="14">
        <f t="shared" si="1"/>
        <v>142717.35625</v>
      </c>
      <c r="O10" s="29">
        <v>289743</v>
      </c>
      <c r="P10" s="29">
        <v>51</v>
      </c>
      <c r="Q10" s="30">
        <f t="shared" si="2"/>
        <v>2.0301911247042175</v>
      </c>
      <c r="R10" s="29">
        <v>473</v>
      </c>
      <c r="S10" s="29">
        <v>203</v>
      </c>
      <c r="T10" s="31">
        <v>270</v>
      </c>
      <c r="U10" s="54">
        <v>3</v>
      </c>
      <c r="V10" s="29"/>
      <c r="W10" s="29"/>
      <c r="X10" s="29"/>
      <c r="Y10" s="29"/>
      <c r="Z10" s="29"/>
      <c r="AA10" s="30">
        <f t="shared" si="3"/>
        <v>0</v>
      </c>
      <c r="AB10" s="29">
        <v>133</v>
      </c>
      <c r="AC10" s="29">
        <v>359</v>
      </c>
      <c r="AD10" s="29">
        <v>196</v>
      </c>
      <c r="AE10" s="29">
        <v>25</v>
      </c>
      <c r="AF10" s="29">
        <v>8</v>
      </c>
      <c r="AG10" s="30">
        <f t="shared" si="4"/>
        <v>196.15643382352943</v>
      </c>
      <c r="AH10" s="29">
        <v>35258</v>
      </c>
      <c r="AI10" s="29"/>
      <c r="AJ10" s="30">
        <f t="shared" si="5"/>
        <v>179.74429547245734</v>
      </c>
      <c r="AK10" s="29">
        <v>124</v>
      </c>
      <c r="AL10" s="29">
        <v>27758</v>
      </c>
      <c r="AM10" s="29"/>
      <c r="AN10" s="14">
        <f t="shared" si="6"/>
        <v>223.8548387096774</v>
      </c>
      <c r="AO10" s="29">
        <v>8</v>
      </c>
      <c r="AP10" s="29">
        <v>6300</v>
      </c>
      <c r="AQ10" s="29"/>
      <c r="AR10" s="14">
        <f aca="true" t="shared" si="8" ref="AR10:AR22">(AP10+(AQ10/100))/AO10</f>
        <v>787.5</v>
      </c>
      <c r="AS10" s="29">
        <v>1</v>
      </c>
      <c r="AT10" s="29">
        <v>1200</v>
      </c>
      <c r="AU10" s="29"/>
      <c r="AV10" s="14">
        <f t="shared" si="7"/>
        <v>1200</v>
      </c>
      <c r="AW10" s="29"/>
      <c r="AX10" s="29"/>
      <c r="AY10" s="29"/>
      <c r="AZ10" s="14"/>
      <c r="BA10" s="29"/>
      <c r="BB10" s="29"/>
      <c r="BC10" s="29"/>
      <c r="BD10" s="14"/>
      <c r="BE10" s="29"/>
      <c r="BF10" s="29"/>
      <c r="BG10" s="29"/>
      <c r="BH10" s="14"/>
      <c r="BI10" s="29"/>
      <c r="BJ10" s="29"/>
      <c r="BK10" s="29"/>
      <c r="BL10" s="14"/>
      <c r="BM10" s="29"/>
      <c r="BN10" s="29"/>
      <c r="BO10" s="29"/>
      <c r="BP10" s="14"/>
      <c r="BQ10" s="29"/>
      <c r="BR10" s="29"/>
      <c r="BS10" s="29"/>
      <c r="BT10" s="14"/>
      <c r="BV10" s="17"/>
      <c r="BW10" s="17"/>
      <c r="BX10" s="17"/>
    </row>
    <row r="11" spans="1:76" s="20" customFormat="1" ht="15" customHeight="1">
      <c r="A11" s="28">
        <v>4</v>
      </c>
      <c r="B11" s="20" t="s">
        <v>268</v>
      </c>
      <c r="C11" s="20" t="s">
        <v>268</v>
      </c>
      <c r="D11" s="29">
        <v>1929</v>
      </c>
      <c r="E11" s="29">
        <v>23813</v>
      </c>
      <c r="F11" s="29">
        <v>75</v>
      </c>
      <c r="G11" s="30">
        <f t="shared" si="0"/>
        <v>12.345127008812856</v>
      </c>
      <c r="H11" s="29"/>
      <c r="I11" s="29"/>
      <c r="J11" s="29"/>
      <c r="K11" s="29">
        <v>264666</v>
      </c>
      <c r="L11" s="29">
        <v>132</v>
      </c>
      <c r="M11" s="29"/>
      <c r="N11" s="14">
        <f t="shared" si="1"/>
        <v>264666.825</v>
      </c>
      <c r="O11" s="29">
        <v>415065</v>
      </c>
      <c r="P11" s="29">
        <v>13</v>
      </c>
      <c r="Q11" s="30">
        <f t="shared" si="2"/>
        <v>1.5682552205022295</v>
      </c>
      <c r="R11" s="29">
        <v>446</v>
      </c>
      <c r="S11" s="29">
        <v>209</v>
      </c>
      <c r="T11" s="31">
        <v>237</v>
      </c>
      <c r="U11" s="54">
        <v>4</v>
      </c>
      <c r="V11" s="29"/>
      <c r="W11" s="29"/>
      <c r="X11" s="29"/>
      <c r="Y11" s="29"/>
      <c r="Z11" s="29"/>
      <c r="AA11" s="30">
        <f t="shared" si="3"/>
        <v>0</v>
      </c>
      <c r="AB11" s="29">
        <v>116</v>
      </c>
      <c r="AC11" s="29">
        <v>231</v>
      </c>
      <c r="AD11" s="29">
        <v>204</v>
      </c>
      <c r="AE11" s="29">
        <v>79</v>
      </c>
      <c r="AF11" s="29">
        <v>16</v>
      </c>
      <c r="AG11" s="30">
        <f t="shared" si="4"/>
        <v>204.49411764705883</v>
      </c>
      <c r="AH11" s="29">
        <v>23435</v>
      </c>
      <c r="AI11" s="29"/>
      <c r="AJ11" s="30">
        <f t="shared" si="5"/>
        <v>114.59987343228627</v>
      </c>
      <c r="AK11" s="29">
        <v>111</v>
      </c>
      <c r="AL11" s="29">
        <v>20055</v>
      </c>
      <c r="AM11" s="29"/>
      <c r="AN11" s="14">
        <f t="shared" si="6"/>
        <v>180.67567567567568</v>
      </c>
      <c r="AO11" s="29">
        <v>5</v>
      </c>
      <c r="AP11" s="29">
        <v>3380</v>
      </c>
      <c r="AQ11" s="29"/>
      <c r="AR11" s="14">
        <f t="shared" si="8"/>
        <v>676</v>
      </c>
      <c r="AS11" s="29"/>
      <c r="AT11" s="29"/>
      <c r="AU11" s="29"/>
      <c r="AV11" s="14"/>
      <c r="AW11" s="29"/>
      <c r="AX11" s="29"/>
      <c r="AY11" s="29"/>
      <c r="AZ11" s="14"/>
      <c r="BA11" s="29"/>
      <c r="BB11" s="29"/>
      <c r="BC11" s="29"/>
      <c r="BD11" s="14"/>
      <c r="BE11" s="29"/>
      <c r="BF11" s="29"/>
      <c r="BG11" s="29"/>
      <c r="BH11" s="14"/>
      <c r="BI11" s="29"/>
      <c r="BJ11" s="29"/>
      <c r="BK11" s="29"/>
      <c r="BL11" s="14"/>
      <c r="BM11" s="29"/>
      <c r="BN11" s="29"/>
      <c r="BO11" s="29"/>
      <c r="BP11" s="14"/>
      <c r="BQ11" s="29"/>
      <c r="BR11" s="29"/>
      <c r="BS11" s="29"/>
      <c r="BT11" s="14"/>
      <c r="BV11" s="17"/>
      <c r="BW11" s="17"/>
      <c r="BX11" s="17"/>
    </row>
    <row r="12" spans="1:76" s="20" customFormat="1" ht="15" customHeight="1">
      <c r="A12" s="28">
        <v>5</v>
      </c>
      <c r="B12" s="20" t="s">
        <v>279</v>
      </c>
      <c r="C12" s="20" t="s">
        <v>279</v>
      </c>
      <c r="D12" s="29">
        <v>1074</v>
      </c>
      <c r="E12" s="29">
        <v>13300</v>
      </c>
      <c r="F12" s="29"/>
      <c r="G12" s="30">
        <f t="shared" si="0"/>
        <v>12.383612662942271</v>
      </c>
      <c r="H12" s="29"/>
      <c r="I12" s="29"/>
      <c r="J12" s="29"/>
      <c r="K12" s="29">
        <v>279903</v>
      </c>
      <c r="L12" s="29">
        <v>80</v>
      </c>
      <c r="M12" s="29"/>
      <c r="N12" s="14">
        <f t="shared" si="1"/>
        <v>279903.5</v>
      </c>
      <c r="O12" s="29">
        <v>329550</v>
      </c>
      <c r="P12" s="29"/>
      <c r="Q12" s="30">
        <f t="shared" si="2"/>
        <v>1.177370057894953</v>
      </c>
      <c r="R12" s="29">
        <v>691</v>
      </c>
      <c r="S12" s="29">
        <v>334</v>
      </c>
      <c r="T12" s="31">
        <v>357</v>
      </c>
      <c r="U12" s="54">
        <v>5</v>
      </c>
      <c r="V12" s="29"/>
      <c r="W12" s="29"/>
      <c r="X12" s="29"/>
      <c r="Y12" s="29"/>
      <c r="Z12" s="29"/>
      <c r="AA12" s="30">
        <f t="shared" si="3"/>
        <v>0</v>
      </c>
      <c r="AB12" s="29">
        <v>50</v>
      </c>
      <c r="AC12" s="29">
        <v>200</v>
      </c>
      <c r="AD12" s="29">
        <v>90</v>
      </c>
      <c r="AE12" s="29">
        <v>80</v>
      </c>
      <c r="AF12" s="29"/>
      <c r="AG12" s="30">
        <f t="shared" si="4"/>
        <v>90.5</v>
      </c>
      <c r="AH12" s="29">
        <v>14671</v>
      </c>
      <c r="AI12" s="29"/>
      <c r="AJ12" s="30">
        <f t="shared" si="5"/>
        <v>162.11049723756906</v>
      </c>
      <c r="AK12" s="29">
        <v>45</v>
      </c>
      <c r="AL12" s="29">
        <v>7471</v>
      </c>
      <c r="AM12" s="29"/>
      <c r="AN12" s="14">
        <f t="shared" si="6"/>
        <v>166.0222222222222</v>
      </c>
      <c r="AO12" s="29">
        <v>2</v>
      </c>
      <c r="AP12" s="29">
        <v>1600</v>
      </c>
      <c r="AQ12" s="29"/>
      <c r="AR12" s="14">
        <f t="shared" si="8"/>
        <v>800</v>
      </c>
      <c r="AS12" s="29">
        <v>3</v>
      </c>
      <c r="AT12" s="29">
        <v>5660</v>
      </c>
      <c r="AU12" s="29"/>
      <c r="AV12" s="14">
        <f t="shared" si="7"/>
        <v>1886.6666666666667</v>
      </c>
      <c r="AW12" s="29"/>
      <c r="AX12" s="29"/>
      <c r="AY12" s="29"/>
      <c r="AZ12" s="14"/>
      <c r="BA12" s="29"/>
      <c r="BB12" s="29"/>
      <c r="BC12" s="29"/>
      <c r="BD12" s="14"/>
      <c r="BE12" s="29"/>
      <c r="BF12" s="29"/>
      <c r="BG12" s="29"/>
      <c r="BH12" s="14"/>
      <c r="BI12" s="29"/>
      <c r="BJ12" s="29"/>
      <c r="BK12" s="29"/>
      <c r="BL12" s="14"/>
      <c r="BM12" s="29"/>
      <c r="BN12" s="29"/>
      <c r="BO12" s="29"/>
      <c r="BP12" s="14"/>
      <c r="BQ12" s="29"/>
      <c r="BR12" s="29"/>
      <c r="BS12" s="29"/>
      <c r="BT12" s="14"/>
      <c r="BV12" s="17"/>
      <c r="BW12" s="17"/>
      <c r="BX12" s="17"/>
    </row>
    <row r="13" spans="1:76" s="20" customFormat="1" ht="15" customHeight="1">
      <c r="A13" s="28">
        <v>6</v>
      </c>
      <c r="B13" s="20" t="s">
        <v>280</v>
      </c>
      <c r="C13" s="20" t="s">
        <v>280</v>
      </c>
      <c r="D13" s="29">
        <v>651</v>
      </c>
      <c r="E13" s="29">
        <v>8378</v>
      </c>
      <c r="F13" s="29"/>
      <c r="G13" s="30">
        <f t="shared" si="0"/>
        <v>12.869431643625193</v>
      </c>
      <c r="H13" s="29"/>
      <c r="I13" s="29"/>
      <c r="J13" s="29"/>
      <c r="K13" s="29">
        <v>89826</v>
      </c>
      <c r="L13" s="29">
        <v>80</v>
      </c>
      <c r="M13" s="29"/>
      <c r="N13" s="14">
        <f t="shared" si="1"/>
        <v>89826.5</v>
      </c>
      <c r="O13" s="29">
        <v>154950</v>
      </c>
      <c r="P13" s="29"/>
      <c r="Q13" s="30">
        <f t="shared" si="2"/>
        <v>1.7249920680422814</v>
      </c>
      <c r="R13" s="29">
        <v>349</v>
      </c>
      <c r="S13" s="29">
        <v>176</v>
      </c>
      <c r="T13" s="31">
        <v>173</v>
      </c>
      <c r="U13" s="54">
        <v>6</v>
      </c>
      <c r="V13" s="29"/>
      <c r="W13" s="29"/>
      <c r="X13" s="29"/>
      <c r="Y13" s="29"/>
      <c r="Z13" s="29"/>
      <c r="AA13" s="30">
        <f t="shared" si="3"/>
        <v>0</v>
      </c>
      <c r="AB13" s="29">
        <v>35</v>
      </c>
      <c r="AC13" s="29">
        <v>92</v>
      </c>
      <c r="AD13" s="29">
        <v>70</v>
      </c>
      <c r="AE13" s="29"/>
      <c r="AF13" s="29"/>
      <c r="AG13" s="30">
        <f t="shared" si="4"/>
        <v>70</v>
      </c>
      <c r="AH13" s="29">
        <v>8494</v>
      </c>
      <c r="AI13" s="29"/>
      <c r="AJ13" s="30">
        <f t="shared" si="5"/>
        <v>121.34285714285714</v>
      </c>
      <c r="AK13" s="29">
        <v>34</v>
      </c>
      <c r="AL13" s="29">
        <v>7294</v>
      </c>
      <c r="AM13" s="29"/>
      <c r="AN13" s="14">
        <f t="shared" si="6"/>
        <v>214.52941176470588</v>
      </c>
      <c r="AO13" s="29"/>
      <c r="AP13" s="29"/>
      <c r="AQ13" s="29"/>
      <c r="AR13" s="14"/>
      <c r="AS13" s="29">
        <v>1</v>
      </c>
      <c r="AT13" s="29">
        <v>1200</v>
      </c>
      <c r="AU13" s="29"/>
      <c r="AV13" s="14">
        <f t="shared" si="7"/>
        <v>1200</v>
      </c>
      <c r="AW13" s="29"/>
      <c r="AX13" s="29"/>
      <c r="AY13" s="29"/>
      <c r="AZ13" s="14"/>
      <c r="BA13" s="29"/>
      <c r="BB13" s="29"/>
      <c r="BC13" s="29"/>
      <c r="BD13" s="14"/>
      <c r="BE13" s="29"/>
      <c r="BF13" s="29"/>
      <c r="BG13" s="29"/>
      <c r="BH13" s="14"/>
      <c r="BI13" s="29"/>
      <c r="BJ13" s="29"/>
      <c r="BK13" s="29"/>
      <c r="BL13" s="14"/>
      <c r="BM13" s="29"/>
      <c r="BN13" s="29"/>
      <c r="BO13" s="29"/>
      <c r="BP13" s="14"/>
      <c r="BQ13" s="29"/>
      <c r="BR13" s="29"/>
      <c r="BS13" s="29"/>
      <c r="BT13" s="14"/>
      <c r="BV13" s="17"/>
      <c r="BW13" s="17"/>
      <c r="BX13" s="17"/>
    </row>
    <row r="14" spans="1:76" s="20" customFormat="1" ht="15" customHeight="1">
      <c r="A14" s="28">
        <v>7</v>
      </c>
      <c r="B14" s="20" t="s">
        <v>266</v>
      </c>
      <c r="C14" s="20" t="s">
        <v>266</v>
      </c>
      <c r="D14" s="29">
        <v>485</v>
      </c>
      <c r="E14" s="29">
        <v>13723</v>
      </c>
      <c r="F14" s="29"/>
      <c r="G14" s="30">
        <f t="shared" si="0"/>
        <v>28.29484536082474</v>
      </c>
      <c r="H14" s="29"/>
      <c r="I14" s="29"/>
      <c r="J14" s="29"/>
      <c r="K14" s="29">
        <v>140934</v>
      </c>
      <c r="L14" s="29"/>
      <c r="M14" s="29"/>
      <c r="N14" s="14">
        <f t="shared" si="1"/>
        <v>140934</v>
      </c>
      <c r="O14" s="29">
        <v>228666</v>
      </c>
      <c r="P14" s="29"/>
      <c r="Q14" s="30">
        <f t="shared" si="2"/>
        <v>1.622504150879135</v>
      </c>
      <c r="R14" s="29">
        <v>356</v>
      </c>
      <c r="S14" s="29">
        <v>149</v>
      </c>
      <c r="T14" s="31">
        <v>207</v>
      </c>
      <c r="U14" s="54">
        <v>7</v>
      </c>
      <c r="V14" s="29"/>
      <c r="W14" s="29"/>
      <c r="X14" s="29"/>
      <c r="Y14" s="29"/>
      <c r="Z14" s="29"/>
      <c r="AA14" s="30">
        <f t="shared" si="3"/>
        <v>0</v>
      </c>
      <c r="AB14" s="29">
        <v>69</v>
      </c>
      <c r="AC14" s="29">
        <v>95</v>
      </c>
      <c r="AD14" s="29">
        <v>119</v>
      </c>
      <c r="AE14" s="29">
        <v>40</v>
      </c>
      <c r="AF14" s="29"/>
      <c r="AG14" s="30">
        <f t="shared" si="4"/>
        <v>119.25</v>
      </c>
      <c r="AH14" s="29">
        <v>11261</v>
      </c>
      <c r="AI14" s="29"/>
      <c r="AJ14" s="30">
        <f t="shared" si="5"/>
        <v>94.43186582809224</v>
      </c>
      <c r="AK14" s="29">
        <v>68</v>
      </c>
      <c r="AL14" s="29">
        <v>10681</v>
      </c>
      <c r="AM14" s="29"/>
      <c r="AN14" s="14">
        <f t="shared" si="6"/>
        <v>157.0735294117647</v>
      </c>
      <c r="AO14" s="29">
        <v>1</v>
      </c>
      <c r="AP14" s="29">
        <v>580</v>
      </c>
      <c r="AQ14" s="29"/>
      <c r="AR14" s="14">
        <f t="shared" si="8"/>
        <v>580</v>
      </c>
      <c r="AS14" s="29"/>
      <c r="AT14" s="29"/>
      <c r="AU14" s="29"/>
      <c r="AV14" s="14"/>
      <c r="AW14" s="29"/>
      <c r="AX14" s="29"/>
      <c r="AY14" s="29"/>
      <c r="AZ14" s="14"/>
      <c r="BA14" s="29"/>
      <c r="BB14" s="29"/>
      <c r="BC14" s="29"/>
      <c r="BD14" s="14"/>
      <c r="BE14" s="29"/>
      <c r="BF14" s="29"/>
      <c r="BG14" s="29"/>
      <c r="BH14" s="14"/>
      <c r="BI14" s="29"/>
      <c r="BJ14" s="29"/>
      <c r="BK14" s="29"/>
      <c r="BL14" s="14"/>
      <c r="BM14" s="29"/>
      <c r="BN14" s="29"/>
      <c r="BO14" s="29"/>
      <c r="BP14" s="14"/>
      <c r="BQ14" s="29"/>
      <c r="BR14" s="29"/>
      <c r="BS14" s="29"/>
      <c r="BT14" s="14"/>
      <c r="BV14" s="17"/>
      <c r="BW14" s="17"/>
      <c r="BX14" s="17"/>
    </row>
    <row r="15" spans="1:76" s="20" customFormat="1" ht="15" customHeight="1">
      <c r="A15" s="28">
        <v>8</v>
      </c>
      <c r="B15" s="20" t="s">
        <v>281</v>
      </c>
      <c r="C15" s="20" t="s">
        <v>281</v>
      </c>
      <c r="D15" s="29">
        <v>153</v>
      </c>
      <c r="E15" s="29">
        <v>5439</v>
      </c>
      <c r="F15" s="29"/>
      <c r="G15" s="30">
        <f t="shared" si="0"/>
        <v>35.549019607843135</v>
      </c>
      <c r="H15" s="29"/>
      <c r="I15" s="29"/>
      <c r="J15" s="29"/>
      <c r="K15" s="29">
        <v>33108</v>
      </c>
      <c r="L15" s="29">
        <v>40</v>
      </c>
      <c r="M15" s="29"/>
      <c r="N15" s="14">
        <f t="shared" si="1"/>
        <v>33108.25</v>
      </c>
      <c r="O15" s="29">
        <v>78826</v>
      </c>
      <c r="P15" s="29"/>
      <c r="Q15" s="30">
        <f t="shared" si="2"/>
        <v>2.380856735103788</v>
      </c>
      <c r="R15" s="29">
        <v>113</v>
      </c>
      <c r="S15" s="29">
        <v>47</v>
      </c>
      <c r="T15" s="31">
        <v>66</v>
      </c>
      <c r="U15" s="54">
        <v>8</v>
      </c>
      <c r="V15" s="29"/>
      <c r="W15" s="29"/>
      <c r="X15" s="29"/>
      <c r="Y15" s="29"/>
      <c r="Z15" s="29"/>
      <c r="AA15" s="30">
        <f t="shared" si="3"/>
        <v>0</v>
      </c>
      <c r="AB15" s="29">
        <v>22</v>
      </c>
      <c r="AC15" s="29">
        <v>60</v>
      </c>
      <c r="AD15" s="29">
        <v>44</v>
      </c>
      <c r="AE15" s="29"/>
      <c r="AF15" s="29"/>
      <c r="AG15" s="30">
        <f t="shared" si="4"/>
        <v>44</v>
      </c>
      <c r="AH15" s="29">
        <v>4590</v>
      </c>
      <c r="AI15" s="29"/>
      <c r="AJ15" s="30">
        <f t="shared" si="5"/>
        <v>104.31818181818181</v>
      </c>
      <c r="AK15" s="29">
        <v>22</v>
      </c>
      <c r="AL15" s="29">
        <v>4590</v>
      </c>
      <c r="AM15" s="29"/>
      <c r="AN15" s="14">
        <f t="shared" si="6"/>
        <v>208.63636363636363</v>
      </c>
      <c r="AO15" s="29"/>
      <c r="AP15" s="29"/>
      <c r="AQ15" s="29"/>
      <c r="AR15" s="14"/>
      <c r="AS15" s="29"/>
      <c r="AT15" s="29"/>
      <c r="AU15" s="29"/>
      <c r="AV15" s="14"/>
      <c r="AW15" s="29"/>
      <c r="AX15" s="29"/>
      <c r="AY15" s="29"/>
      <c r="AZ15" s="14"/>
      <c r="BA15" s="29"/>
      <c r="BB15" s="29"/>
      <c r="BC15" s="29"/>
      <c r="BD15" s="14"/>
      <c r="BE15" s="29"/>
      <c r="BF15" s="29"/>
      <c r="BG15" s="29"/>
      <c r="BH15" s="14"/>
      <c r="BI15" s="29"/>
      <c r="BJ15" s="29"/>
      <c r="BK15" s="29"/>
      <c r="BL15" s="14"/>
      <c r="BM15" s="29"/>
      <c r="BN15" s="29"/>
      <c r="BO15" s="29"/>
      <c r="BP15" s="14"/>
      <c r="BQ15" s="29"/>
      <c r="BR15" s="29"/>
      <c r="BS15" s="29"/>
      <c r="BT15" s="14"/>
      <c r="BV15" s="17"/>
      <c r="BW15" s="17"/>
      <c r="BX15" s="17"/>
    </row>
    <row r="16" spans="1:76" s="20" customFormat="1" ht="15" customHeight="1">
      <c r="A16" s="28">
        <v>9</v>
      </c>
      <c r="B16" s="20" t="s">
        <v>282</v>
      </c>
      <c r="C16" s="20" t="s">
        <v>282</v>
      </c>
      <c r="D16" s="29">
        <v>401</v>
      </c>
      <c r="E16" s="29">
        <v>9543</v>
      </c>
      <c r="F16" s="29"/>
      <c r="G16" s="30">
        <f t="shared" si="0"/>
        <v>23.798004987531172</v>
      </c>
      <c r="H16" s="29"/>
      <c r="I16" s="29"/>
      <c r="J16" s="29"/>
      <c r="K16" s="29">
        <v>59098</v>
      </c>
      <c r="L16" s="29"/>
      <c r="M16" s="29"/>
      <c r="N16" s="14">
        <f t="shared" si="1"/>
        <v>59098</v>
      </c>
      <c r="O16" s="29">
        <v>99098</v>
      </c>
      <c r="P16" s="29"/>
      <c r="Q16" s="30">
        <f t="shared" si="2"/>
        <v>1.6768418559003688</v>
      </c>
      <c r="R16" s="29">
        <v>155</v>
      </c>
      <c r="S16" s="29">
        <v>80</v>
      </c>
      <c r="T16" s="31">
        <v>75</v>
      </c>
      <c r="U16" s="54">
        <v>9</v>
      </c>
      <c r="V16" s="29"/>
      <c r="W16" s="29"/>
      <c r="X16" s="29"/>
      <c r="Y16" s="29"/>
      <c r="Z16" s="29"/>
      <c r="AA16" s="30">
        <f t="shared" si="3"/>
        <v>0</v>
      </c>
      <c r="AB16" s="29">
        <v>14</v>
      </c>
      <c r="AC16" s="29">
        <v>30</v>
      </c>
      <c r="AD16" s="29">
        <v>18</v>
      </c>
      <c r="AE16" s="29">
        <v>120</v>
      </c>
      <c r="AF16" s="29"/>
      <c r="AG16" s="30">
        <f t="shared" si="4"/>
        <v>18.75</v>
      </c>
      <c r="AH16" s="29">
        <v>2962</v>
      </c>
      <c r="AI16" s="29"/>
      <c r="AJ16" s="30">
        <f t="shared" si="5"/>
        <v>157.97333333333333</v>
      </c>
      <c r="AK16" s="29">
        <v>13</v>
      </c>
      <c r="AL16" s="29">
        <v>2215</v>
      </c>
      <c r="AM16" s="29"/>
      <c r="AN16" s="14">
        <f t="shared" si="6"/>
        <v>170.3846153846154</v>
      </c>
      <c r="AO16" s="29">
        <v>1</v>
      </c>
      <c r="AP16" s="29">
        <v>747</v>
      </c>
      <c r="AQ16" s="29"/>
      <c r="AR16" s="14">
        <f t="shared" si="8"/>
        <v>747</v>
      </c>
      <c r="AS16" s="29"/>
      <c r="AT16" s="29"/>
      <c r="AU16" s="29"/>
      <c r="AV16" s="14"/>
      <c r="AW16" s="29"/>
      <c r="AX16" s="29"/>
      <c r="AY16" s="29"/>
      <c r="AZ16" s="14"/>
      <c r="BA16" s="29"/>
      <c r="BB16" s="29"/>
      <c r="BC16" s="29"/>
      <c r="BD16" s="14"/>
      <c r="BE16" s="29"/>
      <c r="BF16" s="29"/>
      <c r="BG16" s="29"/>
      <c r="BH16" s="14"/>
      <c r="BI16" s="29"/>
      <c r="BJ16" s="29"/>
      <c r="BK16" s="29"/>
      <c r="BL16" s="14"/>
      <c r="BM16" s="29"/>
      <c r="BN16" s="29"/>
      <c r="BO16" s="29"/>
      <c r="BP16" s="14"/>
      <c r="BQ16" s="29"/>
      <c r="BR16" s="29"/>
      <c r="BS16" s="29"/>
      <c r="BT16" s="14"/>
      <c r="BV16" s="17"/>
      <c r="BW16" s="17"/>
      <c r="BX16" s="17"/>
    </row>
    <row r="17" spans="1:76" s="20" customFormat="1" ht="15" customHeight="1">
      <c r="A17" s="28">
        <v>10</v>
      </c>
      <c r="B17" s="20" t="s">
        <v>283</v>
      </c>
      <c r="C17" s="20" t="s">
        <v>283</v>
      </c>
      <c r="D17" s="29">
        <v>443</v>
      </c>
      <c r="E17" s="29">
        <v>8686</v>
      </c>
      <c r="F17" s="29">
        <v>50</v>
      </c>
      <c r="G17" s="30">
        <f t="shared" si="0"/>
        <v>19.608352144469524</v>
      </c>
      <c r="H17" s="29"/>
      <c r="I17" s="29"/>
      <c r="J17" s="29"/>
      <c r="K17" s="29">
        <v>122340</v>
      </c>
      <c r="L17" s="29">
        <v>85</v>
      </c>
      <c r="M17" s="29"/>
      <c r="N17" s="14">
        <f t="shared" si="1"/>
        <v>122340.53125</v>
      </c>
      <c r="O17" s="29">
        <v>157121</v>
      </c>
      <c r="P17" s="29">
        <v>50</v>
      </c>
      <c r="Q17" s="30">
        <f t="shared" si="2"/>
        <v>1.2842963684612902</v>
      </c>
      <c r="R17" s="29">
        <v>212</v>
      </c>
      <c r="S17" s="29">
        <v>94</v>
      </c>
      <c r="T17" s="31">
        <v>118</v>
      </c>
      <c r="U17" s="54">
        <v>10</v>
      </c>
      <c r="V17" s="29"/>
      <c r="W17" s="29"/>
      <c r="X17" s="29"/>
      <c r="Y17" s="29"/>
      <c r="Z17" s="29"/>
      <c r="AA17" s="30">
        <f t="shared" si="3"/>
        <v>0</v>
      </c>
      <c r="AB17" s="29">
        <v>43</v>
      </c>
      <c r="AC17" s="29">
        <v>90</v>
      </c>
      <c r="AD17" s="29">
        <v>60</v>
      </c>
      <c r="AE17" s="29">
        <v>40</v>
      </c>
      <c r="AF17" s="29"/>
      <c r="AG17" s="30">
        <f t="shared" si="4"/>
        <v>60.25</v>
      </c>
      <c r="AH17" s="29">
        <v>9077</v>
      </c>
      <c r="AI17" s="29"/>
      <c r="AJ17" s="30">
        <f t="shared" si="5"/>
        <v>150.65560165975103</v>
      </c>
      <c r="AK17" s="29">
        <v>40</v>
      </c>
      <c r="AL17" s="29">
        <v>6577</v>
      </c>
      <c r="AM17" s="29"/>
      <c r="AN17" s="14">
        <f t="shared" si="6"/>
        <v>164.425</v>
      </c>
      <c r="AO17" s="29">
        <v>2</v>
      </c>
      <c r="AP17" s="29">
        <v>1300</v>
      </c>
      <c r="AQ17" s="29"/>
      <c r="AR17" s="14">
        <f t="shared" si="8"/>
        <v>650</v>
      </c>
      <c r="AS17" s="29">
        <v>1</v>
      </c>
      <c r="AT17" s="29">
        <v>1200</v>
      </c>
      <c r="AU17" s="29"/>
      <c r="AV17" s="14">
        <f t="shared" si="7"/>
        <v>1200</v>
      </c>
      <c r="AW17" s="29"/>
      <c r="AX17" s="29"/>
      <c r="AY17" s="29"/>
      <c r="AZ17" s="14"/>
      <c r="BA17" s="29"/>
      <c r="BB17" s="29"/>
      <c r="BC17" s="29"/>
      <c r="BD17" s="14"/>
      <c r="BE17" s="29"/>
      <c r="BF17" s="29"/>
      <c r="BG17" s="29"/>
      <c r="BH17" s="14"/>
      <c r="BI17" s="29"/>
      <c r="BJ17" s="29"/>
      <c r="BK17" s="29"/>
      <c r="BL17" s="14"/>
      <c r="BM17" s="29"/>
      <c r="BN17" s="29"/>
      <c r="BO17" s="29"/>
      <c r="BP17" s="14"/>
      <c r="BQ17" s="29"/>
      <c r="BR17" s="29"/>
      <c r="BS17" s="29"/>
      <c r="BT17" s="14"/>
      <c r="BV17" s="17"/>
      <c r="BW17" s="17"/>
      <c r="BX17" s="17"/>
    </row>
    <row r="18" spans="1:76" s="20" customFormat="1" ht="15" customHeight="1">
      <c r="A18" s="28">
        <v>11</v>
      </c>
      <c r="B18" s="20" t="s">
        <v>284</v>
      </c>
      <c r="C18" s="20" t="s">
        <v>284</v>
      </c>
      <c r="D18" s="29">
        <v>511</v>
      </c>
      <c r="E18" s="29">
        <v>11765</v>
      </c>
      <c r="F18" s="29"/>
      <c r="G18" s="30">
        <f t="shared" si="0"/>
        <v>23.02348336594912</v>
      </c>
      <c r="H18" s="29"/>
      <c r="I18" s="29"/>
      <c r="J18" s="29"/>
      <c r="K18" s="29">
        <v>317064</v>
      </c>
      <c r="L18" s="29">
        <v>26</v>
      </c>
      <c r="M18" s="29"/>
      <c r="N18" s="14">
        <f t="shared" si="1"/>
        <v>317064.1625</v>
      </c>
      <c r="O18" s="29">
        <v>477812</v>
      </c>
      <c r="P18" s="29"/>
      <c r="Q18" s="30">
        <f t="shared" si="2"/>
        <v>1.50698835287006</v>
      </c>
      <c r="R18" s="29">
        <v>809</v>
      </c>
      <c r="S18" s="29">
        <v>381</v>
      </c>
      <c r="T18" s="31">
        <v>428</v>
      </c>
      <c r="U18" s="54">
        <v>11</v>
      </c>
      <c r="V18" s="29"/>
      <c r="W18" s="29"/>
      <c r="X18" s="29"/>
      <c r="Y18" s="29"/>
      <c r="Z18" s="29"/>
      <c r="AA18" s="30"/>
      <c r="AB18" s="29">
        <v>127</v>
      </c>
      <c r="AC18" s="29">
        <v>69</v>
      </c>
      <c r="AD18" s="29">
        <v>178</v>
      </c>
      <c r="AE18" s="29">
        <v>62</v>
      </c>
      <c r="AF18" s="29">
        <v>308</v>
      </c>
      <c r="AG18" s="30">
        <f t="shared" si="4"/>
        <v>178.39457720588234</v>
      </c>
      <c r="AH18" s="29">
        <v>51994</v>
      </c>
      <c r="AI18" s="29"/>
      <c r="AJ18" s="30">
        <f t="shared" si="5"/>
        <v>291.4550476497643</v>
      </c>
      <c r="AK18" s="29">
        <v>95</v>
      </c>
      <c r="AL18" s="29">
        <v>18044</v>
      </c>
      <c r="AM18" s="29"/>
      <c r="AN18" s="14">
        <f t="shared" si="6"/>
        <v>189.93684210526317</v>
      </c>
      <c r="AO18" s="29">
        <v>21</v>
      </c>
      <c r="AP18" s="29">
        <v>16550</v>
      </c>
      <c r="AQ18" s="29"/>
      <c r="AR18" s="14">
        <f t="shared" si="8"/>
        <v>788.0952380952381</v>
      </c>
      <c r="AS18" s="29">
        <v>11</v>
      </c>
      <c r="AT18" s="29">
        <v>17400</v>
      </c>
      <c r="AU18" s="29"/>
      <c r="AV18" s="14">
        <f t="shared" si="7"/>
        <v>1581.8181818181818</v>
      </c>
      <c r="AW18" s="29"/>
      <c r="AX18" s="29"/>
      <c r="AY18" s="29"/>
      <c r="AZ18" s="14"/>
      <c r="BA18" s="29"/>
      <c r="BB18" s="29"/>
      <c r="BC18" s="29"/>
      <c r="BD18" s="14"/>
      <c r="BE18" s="29"/>
      <c r="BF18" s="29"/>
      <c r="BG18" s="29"/>
      <c r="BH18" s="14"/>
      <c r="BI18" s="29"/>
      <c r="BJ18" s="29"/>
      <c r="BK18" s="29"/>
      <c r="BL18" s="14"/>
      <c r="BM18" s="29"/>
      <c r="BN18" s="29"/>
      <c r="BO18" s="29"/>
      <c r="BP18" s="14"/>
      <c r="BQ18" s="29"/>
      <c r="BR18" s="29"/>
      <c r="BS18" s="29"/>
      <c r="BT18" s="14"/>
      <c r="BV18" s="17"/>
      <c r="BW18" s="17"/>
      <c r="BX18" s="17"/>
    </row>
    <row r="19" spans="1:76" s="20" customFormat="1" ht="15" customHeight="1">
      <c r="A19" s="28">
        <v>12</v>
      </c>
      <c r="B19" s="20" t="s">
        <v>285</v>
      </c>
      <c r="C19" s="20" t="s">
        <v>285</v>
      </c>
      <c r="D19" s="29">
        <v>886</v>
      </c>
      <c r="E19" s="29">
        <v>14770</v>
      </c>
      <c r="F19" s="29"/>
      <c r="G19" s="30">
        <f t="shared" si="0"/>
        <v>16.670428893905193</v>
      </c>
      <c r="H19" s="29"/>
      <c r="I19" s="29"/>
      <c r="J19" s="29"/>
      <c r="K19" s="29">
        <v>1139682</v>
      </c>
      <c r="L19" s="29">
        <v>80</v>
      </c>
      <c r="M19" s="29"/>
      <c r="N19" s="14">
        <f t="shared" si="1"/>
        <v>1139682.5</v>
      </c>
      <c r="O19" s="29">
        <v>1595182</v>
      </c>
      <c r="P19" s="29">
        <v>25</v>
      </c>
      <c r="Q19" s="30">
        <f t="shared" si="2"/>
        <v>1.3996724965067024</v>
      </c>
      <c r="R19" s="29">
        <v>2080</v>
      </c>
      <c r="S19" s="29">
        <v>999</v>
      </c>
      <c r="T19" s="31">
        <v>1081</v>
      </c>
      <c r="U19" s="54">
        <v>12</v>
      </c>
      <c r="V19" s="29"/>
      <c r="W19" s="29"/>
      <c r="X19" s="29"/>
      <c r="Y19" s="29"/>
      <c r="Z19" s="29"/>
      <c r="AA19" s="30"/>
      <c r="AB19" s="29">
        <v>72</v>
      </c>
      <c r="AC19" s="29">
        <v>104</v>
      </c>
      <c r="AD19" s="29">
        <v>144</v>
      </c>
      <c r="AE19" s="29"/>
      <c r="AF19" s="29"/>
      <c r="AG19" s="30">
        <f t="shared" si="4"/>
        <v>144</v>
      </c>
      <c r="AH19" s="29">
        <v>22053</v>
      </c>
      <c r="AI19" s="29">
        <v>50</v>
      </c>
      <c r="AJ19" s="30">
        <f t="shared" si="5"/>
        <v>153.14583333333334</v>
      </c>
      <c r="AK19" s="29">
        <v>59</v>
      </c>
      <c r="AL19" s="29">
        <v>11100</v>
      </c>
      <c r="AM19" s="29">
        <v>50</v>
      </c>
      <c r="AN19" s="14">
        <f t="shared" si="6"/>
        <v>188.14406779661016</v>
      </c>
      <c r="AO19" s="29">
        <v>11</v>
      </c>
      <c r="AP19" s="29">
        <v>7353</v>
      </c>
      <c r="AQ19" s="29"/>
      <c r="AR19" s="14">
        <f t="shared" si="8"/>
        <v>668.4545454545455</v>
      </c>
      <c r="AS19" s="29">
        <v>2</v>
      </c>
      <c r="AT19" s="29">
        <v>3600</v>
      </c>
      <c r="AU19" s="29"/>
      <c r="AV19" s="14">
        <f t="shared" si="7"/>
        <v>1800</v>
      </c>
      <c r="AW19" s="29"/>
      <c r="AX19" s="29"/>
      <c r="AY19" s="29"/>
      <c r="AZ19" s="14"/>
      <c r="BA19" s="29"/>
      <c r="BB19" s="29"/>
      <c r="BC19" s="29"/>
      <c r="BD19" s="14"/>
      <c r="BE19" s="29"/>
      <c r="BF19" s="29"/>
      <c r="BG19" s="29"/>
      <c r="BH19" s="14"/>
      <c r="BI19" s="29"/>
      <c r="BJ19" s="29"/>
      <c r="BK19" s="29"/>
      <c r="BL19" s="14"/>
      <c r="BM19" s="29"/>
      <c r="BN19" s="29"/>
      <c r="BO19" s="29"/>
      <c r="BP19" s="14"/>
      <c r="BQ19" s="29"/>
      <c r="BR19" s="29"/>
      <c r="BS19" s="29"/>
      <c r="BT19" s="14"/>
      <c r="BV19" s="17"/>
      <c r="BW19" s="17"/>
      <c r="BX19" s="17"/>
    </row>
    <row r="20" spans="1:76" s="20" customFormat="1" ht="15" customHeight="1">
      <c r="A20" s="28">
        <v>13</v>
      </c>
      <c r="B20" s="20" t="s">
        <v>286</v>
      </c>
      <c r="C20" s="20" t="s">
        <v>286</v>
      </c>
      <c r="D20" s="29">
        <v>341</v>
      </c>
      <c r="E20" s="29">
        <v>8042</v>
      </c>
      <c r="F20" s="29">
        <v>50</v>
      </c>
      <c r="G20" s="30">
        <f t="shared" si="0"/>
        <v>23.585043988269796</v>
      </c>
      <c r="H20" s="29"/>
      <c r="I20" s="29"/>
      <c r="J20" s="29"/>
      <c r="K20" s="29">
        <v>479332</v>
      </c>
      <c r="L20" s="29">
        <v>113</v>
      </c>
      <c r="M20" s="29">
        <v>62.5</v>
      </c>
      <c r="N20" s="14">
        <f t="shared" si="1"/>
        <v>479332.7076861213</v>
      </c>
      <c r="O20" s="29">
        <v>873795</v>
      </c>
      <c r="P20" s="29">
        <v>37</v>
      </c>
      <c r="Q20" s="30">
        <f t="shared" si="2"/>
        <v>1.8229412597735402</v>
      </c>
      <c r="R20" s="29">
        <v>2513</v>
      </c>
      <c r="S20" s="29">
        <v>1145</v>
      </c>
      <c r="T20" s="31">
        <v>1368</v>
      </c>
      <c r="U20" s="54">
        <v>13</v>
      </c>
      <c r="V20" s="29"/>
      <c r="W20" s="29"/>
      <c r="X20" s="29"/>
      <c r="Y20" s="29"/>
      <c r="Z20" s="29"/>
      <c r="AA20" s="30">
        <f t="shared" si="3"/>
        <v>0</v>
      </c>
      <c r="AB20" s="29">
        <v>128</v>
      </c>
      <c r="AC20" s="29">
        <v>182</v>
      </c>
      <c r="AD20" s="29">
        <v>226</v>
      </c>
      <c r="AE20" s="29">
        <v>54</v>
      </c>
      <c r="AF20" s="29">
        <v>21847</v>
      </c>
      <c r="AG20" s="30">
        <f t="shared" si="4"/>
        <v>226.83949908088235</v>
      </c>
      <c r="AH20" s="29">
        <v>54004</v>
      </c>
      <c r="AI20" s="29">
        <f>33+1/3</f>
        <v>33.333333333333336</v>
      </c>
      <c r="AJ20" s="30">
        <f t="shared" si="5"/>
        <v>238.07141268965782</v>
      </c>
      <c r="AK20" s="29">
        <v>104</v>
      </c>
      <c r="AL20" s="29">
        <v>23633</v>
      </c>
      <c r="AM20" s="29"/>
      <c r="AN20" s="14">
        <f t="shared" si="6"/>
        <v>227.2403846153846</v>
      </c>
      <c r="AO20" s="29">
        <v>12</v>
      </c>
      <c r="AP20" s="29">
        <v>8789</v>
      </c>
      <c r="AQ20" s="29"/>
      <c r="AR20" s="14">
        <f t="shared" si="8"/>
        <v>732.4166666666666</v>
      </c>
      <c r="AS20" s="29">
        <v>11</v>
      </c>
      <c r="AT20" s="29">
        <v>18249</v>
      </c>
      <c r="AU20" s="29"/>
      <c r="AV20" s="14">
        <f t="shared" si="7"/>
        <v>1659</v>
      </c>
      <c r="AW20" s="29">
        <v>1</v>
      </c>
      <c r="AX20" s="29">
        <v>3333</v>
      </c>
      <c r="AY20" s="29">
        <v>33.333333333333336</v>
      </c>
      <c r="AZ20" s="14">
        <f>(AX20+(AY20/100))/AW20</f>
        <v>3333.3333333333335</v>
      </c>
      <c r="BA20" s="29"/>
      <c r="BB20" s="29"/>
      <c r="BC20" s="29"/>
      <c r="BD20" s="14"/>
      <c r="BE20" s="29"/>
      <c r="BF20" s="29"/>
      <c r="BG20" s="29"/>
      <c r="BH20" s="14"/>
      <c r="BI20" s="29"/>
      <c r="BJ20" s="29"/>
      <c r="BK20" s="29"/>
      <c r="BL20" s="14"/>
      <c r="BM20" s="29"/>
      <c r="BN20" s="29"/>
      <c r="BO20" s="29"/>
      <c r="BP20" s="14"/>
      <c r="BQ20" s="29"/>
      <c r="BR20" s="29"/>
      <c r="BS20" s="29"/>
      <c r="BT20" s="14"/>
      <c r="BV20" s="17"/>
      <c r="BW20" s="17"/>
      <c r="BX20" s="17"/>
    </row>
    <row r="21" spans="1:76" s="20" customFormat="1" ht="15" customHeight="1">
      <c r="A21" s="28">
        <v>14</v>
      </c>
      <c r="B21" s="20" t="s">
        <v>287</v>
      </c>
      <c r="C21" s="20" t="s">
        <v>287</v>
      </c>
      <c r="D21" s="29">
        <v>320</v>
      </c>
      <c r="E21" s="29">
        <v>7728</v>
      </c>
      <c r="F21" s="29"/>
      <c r="G21" s="30">
        <f t="shared" si="0"/>
        <v>24.15</v>
      </c>
      <c r="H21" s="29"/>
      <c r="I21" s="29"/>
      <c r="J21" s="29"/>
      <c r="K21" s="29">
        <v>192178</v>
      </c>
      <c r="L21" s="29">
        <v>133</v>
      </c>
      <c r="M21" s="29">
        <v>272.75</v>
      </c>
      <c r="N21" s="14">
        <f t="shared" si="1"/>
        <v>192178.83751723345</v>
      </c>
      <c r="O21" s="29">
        <v>221823</v>
      </c>
      <c r="P21" s="29">
        <f>6+1/3</f>
        <v>6.333333333333333</v>
      </c>
      <c r="Q21" s="30">
        <f t="shared" si="2"/>
        <v>1.154253330903001</v>
      </c>
      <c r="R21" s="29">
        <v>586</v>
      </c>
      <c r="S21" s="29">
        <v>282</v>
      </c>
      <c r="T21" s="31">
        <v>304</v>
      </c>
      <c r="U21" s="54">
        <v>14</v>
      </c>
      <c r="V21" s="29"/>
      <c r="W21" s="29"/>
      <c r="X21" s="29"/>
      <c r="Y21" s="29"/>
      <c r="Z21" s="29"/>
      <c r="AA21" s="30">
        <f t="shared" si="3"/>
        <v>0</v>
      </c>
      <c r="AB21" s="29">
        <v>10</v>
      </c>
      <c r="AC21" s="29">
        <v>23</v>
      </c>
      <c r="AD21" s="29">
        <v>20</v>
      </c>
      <c r="AE21" s="29"/>
      <c r="AF21" s="29"/>
      <c r="AG21" s="30">
        <f t="shared" si="4"/>
        <v>20</v>
      </c>
      <c r="AH21" s="29">
        <v>2351</v>
      </c>
      <c r="AI21" s="29"/>
      <c r="AJ21" s="30">
        <f>AH21/AG21</f>
        <v>117.55</v>
      </c>
      <c r="AK21" s="29">
        <v>9</v>
      </c>
      <c r="AL21" s="29">
        <v>1296</v>
      </c>
      <c r="AM21" s="29"/>
      <c r="AN21" s="14">
        <f t="shared" si="6"/>
        <v>144</v>
      </c>
      <c r="AO21" s="29"/>
      <c r="AP21" s="29"/>
      <c r="AQ21" s="29"/>
      <c r="AR21" s="14"/>
      <c r="AS21" s="29">
        <v>1</v>
      </c>
      <c r="AT21" s="29">
        <v>1055</v>
      </c>
      <c r="AU21" s="29"/>
      <c r="AV21" s="14">
        <f t="shared" si="7"/>
        <v>1055</v>
      </c>
      <c r="AW21" s="29"/>
      <c r="AX21" s="29"/>
      <c r="AY21" s="29"/>
      <c r="AZ21" s="14"/>
      <c r="BA21" s="29"/>
      <c r="BB21" s="29"/>
      <c r="BC21" s="29"/>
      <c r="BD21" s="14"/>
      <c r="BE21" s="29"/>
      <c r="BF21" s="29"/>
      <c r="BG21" s="29"/>
      <c r="BH21" s="14"/>
      <c r="BI21" s="29"/>
      <c r="BJ21" s="29"/>
      <c r="BK21" s="29"/>
      <c r="BL21" s="14"/>
      <c r="BM21" s="29"/>
      <c r="BN21" s="29"/>
      <c r="BO21" s="29"/>
      <c r="BP21" s="14"/>
      <c r="BQ21" s="29"/>
      <c r="BR21" s="29"/>
      <c r="BS21" s="29"/>
      <c r="BT21" s="14"/>
      <c r="BV21" s="17"/>
      <c r="BW21" s="17"/>
      <c r="BX21" s="17"/>
    </row>
    <row r="22" spans="1:76" s="20" customFormat="1" ht="15" customHeight="1">
      <c r="A22" s="32">
        <v>15</v>
      </c>
      <c r="B22" s="25" t="s">
        <v>122</v>
      </c>
      <c r="C22" s="25" t="s">
        <v>122</v>
      </c>
      <c r="D22" s="33">
        <v>218</v>
      </c>
      <c r="E22" s="33">
        <v>5119</v>
      </c>
      <c r="F22" s="33">
        <v>50</v>
      </c>
      <c r="G22" s="34">
        <f t="shared" si="0"/>
        <v>23.48394495412844</v>
      </c>
      <c r="H22" s="33"/>
      <c r="I22" s="33"/>
      <c r="J22" s="33"/>
      <c r="K22" s="33">
        <v>429577</v>
      </c>
      <c r="L22" s="33">
        <v>120</v>
      </c>
      <c r="M22" s="33"/>
      <c r="N22" s="35">
        <f t="shared" si="1"/>
        <v>429577.75</v>
      </c>
      <c r="O22" s="33">
        <v>496467</v>
      </c>
      <c r="P22" s="33"/>
      <c r="Q22" s="34">
        <f t="shared" si="2"/>
        <v>1.1557092982585806</v>
      </c>
      <c r="R22" s="33">
        <v>648</v>
      </c>
      <c r="S22" s="33">
        <v>306</v>
      </c>
      <c r="T22" s="36">
        <v>342</v>
      </c>
      <c r="U22" s="55">
        <v>15</v>
      </c>
      <c r="V22" s="33"/>
      <c r="W22" s="33"/>
      <c r="X22" s="33"/>
      <c r="Y22" s="33"/>
      <c r="Z22" s="33"/>
      <c r="AA22" s="34">
        <f t="shared" si="3"/>
        <v>0</v>
      </c>
      <c r="AB22" s="33">
        <v>20</v>
      </c>
      <c r="AC22" s="33">
        <v>18</v>
      </c>
      <c r="AD22" s="33">
        <v>26</v>
      </c>
      <c r="AE22" s="33">
        <v>120</v>
      </c>
      <c r="AF22" s="33"/>
      <c r="AG22" s="34">
        <f t="shared" si="4"/>
        <v>26.75</v>
      </c>
      <c r="AH22" s="33">
        <v>4900</v>
      </c>
      <c r="AI22" s="33"/>
      <c r="AJ22" s="34">
        <f>AH22/AG22</f>
        <v>183.17757009345794</v>
      </c>
      <c r="AK22" s="33">
        <v>19</v>
      </c>
      <c r="AL22" s="33">
        <v>4150</v>
      </c>
      <c r="AM22" s="33"/>
      <c r="AN22" s="35">
        <f t="shared" si="6"/>
        <v>218.42105263157896</v>
      </c>
      <c r="AO22" s="33">
        <v>1</v>
      </c>
      <c r="AP22" s="33">
        <v>750</v>
      </c>
      <c r="AQ22" s="33"/>
      <c r="AR22" s="35">
        <f t="shared" si="8"/>
        <v>750</v>
      </c>
      <c r="AS22" s="33"/>
      <c r="AT22" s="33"/>
      <c r="AU22" s="33"/>
      <c r="AV22" s="35"/>
      <c r="AW22" s="33"/>
      <c r="AX22" s="33"/>
      <c r="AY22" s="33"/>
      <c r="AZ22" s="35"/>
      <c r="BA22" s="33"/>
      <c r="BB22" s="33"/>
      <c r="BC22" s="33"/>
      <c r="BD22" s="35"/>
      <c r="BE22" s="33"/>
      <c r="BF22" s="33"/>
      <c r="BG22" s="33"/>
      <c r="BH22" s="35"/>
      <c r="BI22" s="33"/>
      <c r="BJ22" s="33"/>
      <c r="BK22" s="33"/>
      <c r="BL22" s="35"/>
      <c r="BM22" s="33"/>
      <c r="BN22" s="33"/>
      <c r="BO22" s="33"/>
      <c r="BP22" s="35"/>
      <c r="BQ22" s="33"/>
      <c r="BR22" s="33"/>
      <c r="BS22" s="33"/>
      <c r="BT22" s="35"/>
      <c r="BV22" s="17"/>
      <c r="BW22" s="17"/>
      <c r="BX22" s="17"/>
    </row>
    <row r="23" spans="2:76" s="19" customFormat="1" ht="15" customHeight="1">
      <c r="B23" s="19" t="s">
        <v>93</v>
      </c>
      <c r="D23" s="9">
        <f>SUM(D8:D22)</f>
        <v>10168</v>
      </c>
      <c r="E23" s="9">
        <f>SUM(E8:E22)+FLOOR(SUM(F8:F22),100)/100</f>
        <v>169189</v>
      </c>
      <c r="F23" s="9">
        <f>SUM(F8:F22)-FLOOR(SUM(F8:F22),100)</f>
        <v>25</v>
      </c>
      <c r="G23" s="30">
        <f t="shared" si="0"/>
        <v>16.639383359559403</v>
      </c>
      <c r="H23" s="9">
        <f>SUM(H8:H22)+FLOOR(SUM(I8:I22),160)/160+FLOOR(SUM(J8:J22)/43520,1)</f>
        <v>0</v>
      </c>
      <c r="I23" s="9">
        <f>SUM(I8:I22)+FLOOR(SUM(J8:J22)/272,1)-FLOOR(SUM(I8:I22)+FLOOR(SUM(J8:J22)/272,1),160)</f>
        <v>0</v>
      </c>
      <c r="J23" s="9">
        <f>SUM(J8:J22)-FLOOR(SUM(J8:J22),272)</f>
        <v>0</v>
      </c>
      <c r="K23" s="9">
        <f>SUM(K8:K22)+FLOOR(SUM(L8:L22),160)/160+FLOOR(SUM(M8:M22)/43520,1)</f>
        <v>3951357</v>
      </c>
      <c r="L23" s="9">
        <f>SUM(L8:L22)-FLOOR(SUM(L8:L22),160)</f>
        <v>66</v>
      </c>
      <c r="M23" s="12">
        <f>SUM(M8:M22)</f>
        <v>341.25</v>
      </c>
      <c r="N23" s="37">
        <f t="shared" si="1"/>
        <v>3951357.4203412225</v>
      </c>
      <c r="O23" s="9">
        <f>SUM(O8:O22)+FLOOR(SUM(P8:P22),100)/100</f>
        <v>5830273</v>
      </c>
      <c r="P23" s="9">
        <f>SUM(P8:P22)-FLOOR(SUM(P8:P22),100)</f>
        <v>7.333333333333343</v>
      </c>
      <c r="Q23" s="30">
        <f>(O23+(P23/100))/N23</f>
        <v>1.4755114390107122</v>
      </c>
      <c r="R23" s="9">
        <f>SUM(R8:R22)</f>
        <v>10072</v>
      </c>
      <c r="S23" s="9">
        <f>SUM(S8:S22)</f>
        <v>4715</v>
      </c>
      <c r="T23" s="38">
        <f>SUM(T8:T22)</f>
        <v>5357</v>
      </c>
      <c r="U23" s="38"/>
      <c r="V23" s="9">
        <f>SUM(V8:V22)</f>
        <v>0</v>
      </c>
      <c r="W23" s="9">
        <f>SUM(W8:W22)</f>
        <v>0</v>
      </c>
      <c r="X23" s="9">
        <f>SUM(X8:X22)+FLOOR(SUM(Y8:Y22)/160,1)+FLOOR(SUM(Z8:Z22)/43520,1)</f>
        <v>0</v>
      </c>
      <c r="Y23" s="9">
        <f>SUM(Y8:Y22)+FLOOR(SUM(Z8:Z22)/272,1)-FLOOR(SUM(Y8:Y22)+FLOOR(SUM(Z8:Z22)/272,1),160)</f>
        <v>0</v>
      </c>
      <c r="Z23" s="12">
        <f>SUM(Z8:Z22)-FLOOR(SUM(Z8:Z22),272)</f>
        <v>0</v>
      </c>
      <c r="AA23" s="30">
        <f t="shared" si="3"/>
        <v>0</v>
      </c>
      <c r="AB23" s="9">
        <f>SUM(AB8:AB22)</f>
        <v>1030</v>
      </c>
      <c r="AC23" s="7">
        <f>SUM(AC8:AC22)</f>
        <v>2293</v>
      </c>
      <c r="AD23" s="9">
        <f>SUM(AD8:AD22)+FLOOR(SUM(AE8:AE22),160)/160+FLOOR(SUM(AF8:AF22)/43520,1)</f>
        <v>1759</v>
      </c>
      <c r="AE23" s="9">
        <f>SUM(AE8:AE22)-FLOOR(SUM(AE8:AE22),160)</f>
        <v>60</v>
      </c>
      <c r="AF23" s="12">
        <f>SUM(AF8:AF22)</f>
        <v>22179</v>
      </c>
      <c r="AG23" s="30">
        <f t="shared" si="4"/>
        <v>1759.884627757353</v>
      </c>
      <c r="AH23" s="9">
        <f>SUM(AH8:AH22)+FLOOR(SUM(AI8:AI22),100)/100</f>
        <v>286446</v>
      </c>
      <c r="AI23" s="9">
        <f>SUM(AI8:AI22)-FLOOR(SUM(AI8:AI22),100)</f>
        <v>33.33333333333334</v>
      </c>
      <c r="AJ23" s="30">
        <f>AH23/AG23</f>
        <v>162.76407866862408</v>
      </c>
      <c r="AK23" s="9">
        <f>SUM(AK8:AK22)</f>
        <v>926</v>
      </c>
      <c r="AL23" s="9">
        <f>SUM(AL8:AL22)+FLOOR(SUM(AM8:AM22),100)/100</f>
        <v>179510</v>
      </c>
      <c r="AM23" s="9">
        <f>SUM(AM8:AM22)-FLOOR(SUM(AM8:AM22),100)</f>
        <v>0</v>
      </c>
      <c r="AN23" s="37">
        <f>(AL23+(AM23/100))/AK23</f>
        <v>193.85529157667386</v>
      </c>
      <c r="AO23" s="9">
        <f>SUM(AO8:AO22)</f>
        <v>71</v>
      </c>
      <c r="AP23" s="9">
        <f>SUM(AP8:AP22)+FLOOR(SUM(AQ8:AQ22),100)/100</f>
        <v>52899</v>
      </c>
      <c r="AQ23" s="9">
        <f>SUM(AQ8:AQ22)-FLOOR(SUM(AQ8:AQ22),100)</f>
        <v>0</v>
      </c>
      <c r="AR23" s="37">
        <f>(AP23+(AQ23/100))/AO23</f>
        <v>745.056338028169</v>
      </c>
      <c r="AS23" s="9">
        <f>SUM(AS8:AS22)</f>
        <v>32</v>
      </c>
      <c r="AT23" s="9">
        <f>SUM(AT8:AT22)+FLOOR(SUM(AU8:AU22),100)/100</f>
        <v>50764</v>
      </c>
      <c r="AU23" s="9">
        <f>SUM(AU8:AU22)-FLOOR(SUM(AU8:AU22),100)</f>
        <v>0</v>
      </c>
      <c r="AV23" s="37">
        <f>(AT23+(AU23/100))/AS23</f>
        <v>1586.375</v>
      </c>
      <c r="AW23" s="9">
        <f>SUM(AW8:AW22)</f>
        <v>1</v>
      </c>
      <c r="AX23" s="9">
        <f>SUM(AX8:AX22)+FLOOR(SUM(AY8:AY22),100)/100</f>
        <v>3333</v>
      </c>
      <c r="AY23" s="9">
        <f>SUM(AY8:AY22)-FLOOR(SUM(AY8:AY22),100)</f>
        <v>33.333333333333336</v>
      </c>
      <c r="AZ23" s="37">
        <f>(AX23+(AY23/100))/AW23</f>
        <v>3333.3333333333335</v>
      </c>
      <c r="BA23" s="9"/>
      <c r="BB23" s="9"/>
      <c r="BC23" s="9"/>
      <c r="BD23" s="37"/>
      <c r="BE23" s="9"/>
      <c r="BF23" s="9"/>
      <c r="BG23" s="9"/>
      <c r="BH23" s="37"/>
      <c r="BI23" s="9"/>
      <c r="BJ23" s="9"/>
      <c r="BK23" s="9"/>
      <c r="BL23" s="37"/>
      <c r="BM23" s="9"/>
      <c r="BN23" s="9"/>
      <c r="BO23" s="9"/>
      <c r="BP23" s="37"/>
      <c r="BQ23" s="9"/>
      <c r="BR23" s="9"/>
      <c r="BS23" s="9"/>
      <c r="BT23" s="37"/>
      <c r="BV23" s="17"/>
      <c r="BW23" s="17"/>
      <c r="BX23" s="17"/>
    </row>
    <row r="24" spans="2:76" s="19" customFormat="1" ht="15" customHeight="1">
      <c r="B24" s="19" t="s">
        <v>94</v>
      </c>
      <c r="D24" s="39">
        <v>10168</v>
      </c>
      <c r="E24" s="39">
        <v>169189</v>
      </c>
      <c r="F24" s="39">
        <v>25</v>
      </c>
      <c r="G24" s="30">
        <f t="shared" si="0"/>
        <v>16.639383359559403</v>
      </c>
      <c r="H24" s="39">
        <v>0</v>
      </c>
      <c r="I24" s="39">
        <v>0</v>
      </c>
      <c r="J24" s="39">
        <v>0</v>
      </c>
      <c r="K24" s="39">
        <v>3951357</v>
      </c>
      <c r="L24" s="39">
        <v>66</v>
      </c>
      <c r="M24" s="39">
        <v>341.25</v>
      </c>
      <c r="N24" s="37">
        <f t="shared" si="1"/>
        <v>3951357.4203412225</v>
      </c>
      <c r="O24" s="39">
        <v>5830273</v>
      </c>
      <c r="P24" s="39">
        <f>7+1/3</f>
        <v>7.333333333333333</v>
      </c>
      <c r="Q24" s="30">
        <f>(O24+(P24/100))/N24</f>
        <v>1.4755114390107122</v>
      </c>
      <c r="R24" s="39">
        <v>10072</v>
      </c>
      <c r="S24" s="39">
        <v>4715</v>
      </c>
      <c r="T24" s="31">
        <v>5357</v>
      </c>
      <c r="U24" s="31"/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0">
        <f t="shared" si="3"/>
        <v>0</v>
      </c>
      <c r="AB24" s="39">
        <v>1030</v>
      </c>
      <c r="AC24" s="39">
        <v>2290</v>
      </c>
      <c r="AD24" s="39">
        <v>1759</v>
      </c>
      <c r="AE24" s="39">
        <v>60</v>
      </c>
      <c r="AF24" s="39">
        <v>22179</v>
      </c>
      <c r="AG24" s="30">
        <f t="shared" si="4"/>
        <v>1759.884627757353</v>
      </c>
      <c r="AH24" s="39">
        <v>286446</v>
      </c>
      <c r="AI24" s="39">
        <f>33+1/3</f>
        <v>33.333333333333336</v>
      </c>
      <c r="AJ24" s="30">
        <f>AH24/AG24</f>
        <v>162.76407866862408</v>
      </c>
      <c r="AK24" s="39">
        <v>926</v>
      </c>
      <c r="AL24" s="39">
        <v>179510</v>
      </c>
      <c r="AM24" s="39">
        <v>0</v>
      </c>
      <c r="AN24" s="37">
        <f>(AL24+(AM24/100))/AK24</f>
        <v>193.85529157667386</v>
      </c>
      <c r="AO24" s="39">
        <v>71</v>
      </c>
      <c r="AP24" s="39">
        <v>52899</v>
      </c>
      <c r="AQ24" s="39">
        <v>0</v>
      </c>
      <c r="AR24" s="37">
        <f>(AP24+(AQ24/100))/AO24</f>
        <v>745.056338028169</v>
      </c>
      <c r="AS24" s="39">
        <v>32</v>
      </c>
      <c r="AT24" s="39">
        <v>50704</v>
      </c>
      <c r="AU24" s="39">
        <v>0</v>
      </c>
      <c r="AV24" s="37">
        <f>(AT24+(AU24/100))/AS24</f>
        <v>1584.5</v>
      </c>
      <c r="AW24" s="39">
        <v>1</v>
      </c>
      <c r="AX24" s="39">
        <v>3333</v>
      </c>
      <c r="AY24" s="39">
        <f>33+1/3</f>
        <v>33.333333333333336</v>
      </c>
      <c r="AZ24" s="37">
        <f>(AX24+(AY24/100))/AW24</f>
        <v>3333.3333333333335</v>
      </c>
      <c r="BA24" s="39"/>
      <c r="BB24" s="39"/>
      <c r="BC24" s="39"/>
      <c r="BD24" s="37"/>
      <c r="BE24" s="39"/>
      <c r="BF24" s="39"/>
      <c r="BG24" s="39"/>
      <c r="BH24" s="37"/>
      <c r="BI24" s="39"/>
      <c r="BJ24" s="39"/>
      <c r="BK24" s="39"/>
      <c r="BL24" s="37"/>
      <c r="BM24" s="39"/>
      <c r="BN24" s="39"/>
      <c r="BO24" s="39"/>
      <c r="BP24" s="37"/>
      <c r="BQ24" s="39"/>
      <c r="BR24" s="39"/>
      <c r="BS24" s="39"/>
      <c r="BT24" s="37"/>
      <c r="BV24" s="17"/>
      <c r="BW24" s="17"/>
      <c r="BX24" s="17"/>
    </row>
    <row r="25" spans="10:11" ht="12">
      <c r="J25" s="6"/>
      <c r="K25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Lindert</dc:creator>
  <cp:keywords/>
  <dc:description/>
  <cp:lastModifiedBy>Peter Lindert</cp:lastModifiedBy>
  <dcterms:created xsi:type="dcterms:W3CDTF">2010-08-13T01:08:30Z</dcterms:created>
  <dcterms:modified xsi:type="dcterms:W3CDTF">2010-09-22T21:07:24Z</dcterms:modified>
  <cp:category/>
  <cp:version/>
  <cp:contentType/>
  <cp:contentStatus/>
</cp:coreProperties>
</file>