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740" windowHeight="12600" activeTab="0"/>
  </bookViews>
  <sheets>
    <sheet name="Source &amp; notes" sheetId="1" r:id="rId1"/>
    <sheet name="States Total" sheetId="2" r:id="rId2"/>
  </sheets>
  <definedNames/>
  <calcPr fullCalcOnLoad="1"/>
</workbook>
</file>

<file path=xl/sharedStrings.xml><?xml version="1.0" encoding="utf-8"?>
<sst xmlns="http://schemas.openxmlformats.org/spreadsheetml/2006/main" count="255" uniqueCount="146">
  <si>
    <t>[Reminder: These are houses only, not LLBW or slaves]</t>
  </si>
  <si>
    <t>($)</t>
  </si>
  <si>
    <t>Quantities of lands, lots, &amp;c</t>
  </si>
  <si>
    <t>Valuations as revised</t>
  </si>
  <si>
    <t>Number of</t>
  </si>
  <si>
    <t>Exempted</t>
  </si>
  <si>
    <t>Ages 12-50</t>
  </si>
  <si>
    <t>Number exempted from taxation</t>
  </si>
  <si>
    <t>Dwellings &amp; outhouses subject to &amp; included in the valuation</t>
  </si>
  <si>
    <t>1st class</t>
  </si>
  <si>
    <t>2nd class</t>
  </si>
  <si>
    <t>3rd class</t>
  </si>
  <si>
    <t>4th class</t>
  </si>
  <si>
    <t>5th class</t>
  </si>
  <si>
    <t>6th class</t>
  </si>
  <si>
    <t>7th class</t>
  </si>
  <si>
    <t>8th class</t>
  </si>
  <si>
    <t>9th class</t>
  </si>
  <si>
    <t>Assessment</t>
  </si>
  <si>
    <t>No. of</t>
  </si>
  <si>
    <t>Value</t>
  </si>
  <si>
    <t>Value per</t>
  </si>
  <si>
    <t>exempted from valuation</t>
  </si>
  <si>
    <t>subject to the valuation</t>
  </si>
  <si>
    <t>by the Commissioners</t>
  </si>
  <si>
    <t>slaves of</t>
  </si>
  <si>
    <t>by state law</t>
  </si>
  <si>
    <t>subject to</t>
  </si>
  <si>
    <t xml:space="preserve">Dwelling </t>
  </si>
  <si>
    <t>Out-</t>
  </si>
  <si>
    <t>by the Commissions</t>
  </si>
  <si>
    <t>above $100 to $500</t>
  </si>
  <si>
    <t>above $500 to $1000</t>
  </si>
  <si>
    <t>above $1000 to $3000</t>
  </si>
  <si>
    <t>above $3000 to $6000</t>
  </si>
  <si>
    <t>above $6000 to $10,000</t>
  </si>
  <si>
    <t>above $10,000 to $15,000</t>
  </si>
  <si>
    <t>above $15,000 to $20,000</t>
  </si>
  <si>
    <t>above $20,000 to $30,000</t>
  </si>
  <si>
    <t>above $30,000</t>
  </si>
  <si>
    <t>dwellings</t>
  </si>
  <si>
    <t>$</t>
  </si>
  <si>
    <t>¢</t>
  </si>
  <si>
    <t>dwelling</t>
  </si>
  <si>
    <t>$ value/acre</t>
  </si>
  <si>
    <t>all ages</t>
  </si>
  <si>
    <t>or disability</t>
  </si>
  <si>
    <t>taxation</t>
  </si>
  <si>
    <t>houses</t>
  </si>
  <si>
    <t>Decimal acres</t>
  </si>
  <si>
    <t>Decim. Acres</t>
  </si>
  <si>
    <t>Value/acre</t>
  </si>
  <si>
    <t>Number</t>
  </si>
  <si>
    <t>Value $</t>
  </si>
  <si>
    <t>Val/house</t>
  </si>
  <si>
    <r>
      <t>DWELLINGS</t>
    </r>
    <r>
      <rPr>
        <sz val="10"/>
        <rFont val="Arial"/>
        <family val="2"/>
      </rPr>
      <t xml:space="preserve"> &amp; out- </t>
    </r>
  </si>
  <si>
    <r>
      <t xml:space="preserve">houses </t>
    </r>
    <r>
      <rPr>
        <b/>
        <sz val="10"/>
        <color indexed="10"/>
        <rFont val="Arial"/>
        <family val="2"/>
      </rPr>
      <t>valued ≤ $100</t>
    </r>
  </si>
  <si>
    <t>New Hampshire</t>
  </si>
  <si>
    <t>Rhode Island</t>
  </si>
  <si>
    <t>Connecticut</t>
  </si>
  <si>
    <t>Vermont</t>
  </si>
  <si>
    <t>New Jersey</t>
  </si>
  <si>
    <t>Pennsylvania</t>
  </si>
  <si>
    <t>Delaware</t>
  </si>
  <si>
    <t>Maryland</t>
  </si>
  <si>
    <t>SLAVES</t>
  </si>
  <si>
    <t>Massachusetts</t>
  </si>
  <si>
    <t>There are two valuations for all of the dwellings. I used the higher valuation (page RI 4)</t>
  </si>
  <si>
    <t>Notes</t>
  </si>
  <si>
    <t>Slave totals do not add up correctly</t>
  </si>
  <si>
    <t>Virginia</t>
  </si>
  <si>
    <t>Kentucky</t>
  </si>
  <si>
    <t>Tennessee</t>
  </si>
  <si>
    <t>Total</t>
  </si>
  <si>
    <t>Check for Dwellings</t>
  </si>
  <si>
    <t>Sum of Classes</t>
  </si>
  <si>
    <t>Check for Valuations</t>
  </si>
  <si>
    <t>Difference</t>
  </si>
  <si>
    <t>Sum of classes does not match totals</t>
  </si>
  <si>
    <t>Slave totals do not add up correctly, Sum of classes does not match totals</t>
  </si>
  <si>
    <t>Valuations as revised &amp; equalized by the Commissioners</t>
  </si>
  <si>
    <t>Dollars</t>
  </si>
  <si>
    <t>Cents</t>
  </si>
  <si>
    <t xml:space="preserve">Summary abstract of slaves </t>
  </si>
  <si>
    <t>Whole number of slaves of all ages</t>
  </si>
  <si>
    <t>Numbers of slaves exempted by the laws of the state or their disability</t>
  </si>
  <si>
    <t>Number of slaves above the age of 12 and under the age of 50 years subject to taxation</t>
  </si>
  <si>
    <t>Abstract of dwelling houses &amp;c above the value of 100 dollars owned &amp;c on the 1st day of October 1798</t>
  </si>
  <si>
    <t>Number of dwelling houses &amp; outhouses exempted from taxation</t>
  </si>
  <si>
    <t>Dwelling houses</t>
  </si>
  <si>
    <t>Outhouses</t>
  </si>
  <si>
    <t>Quantity of land in the lots</t>
  </si>
  <si>
    <t>Number of dwelling houses &amp; outhouses subject to &amp; included in the valuation</t>
  </si>
  <si>
    <t>Valuations as revised &amp; equalized by the Commissions</t>
  </si>
  <si>
    <t>Number of houses of each class &amp;c</t>
  </si>
  <si>
    <t>1st class above 100 and not more than 500 dollars in value</t>
  </si>
  <si>
    <t>Number</t>
  </si>
  <si>
    <t>Value</t>
  </si>
  <si>
    <t>2nd class above 500 and not more than 1000 dollars in value</t>
  </si>
  <si>
    <t>3rd class above 1000 and not more than 3000 dollars in value</t>
  </si>
  <si>
    <t>4th class above 3000 and not more than 6000 dollars in value</t>
  </si>
  <si>
    <t>5th class above 6,000 and not more than 10,000 dollars in value</t>
  </si>
  <si>
    <t>6th class above 10,000 and not more than 15,000 dollars in value</t>
  </si>
  <si>
    <t>7th class above 15,000 and not more than 20,000 dollars in value</t>
  </si>
  <si>
    <t>8th class above 20,000 and not more than 30,000 dollars in value</t>
  </si>
  <si>
    <t>9th class above 30,000 dollars</t>
  </si>
  <si>
    <t>Quantity of land in the lots</t>
  </si>
  <si>
    <t>Acres</t>
  </si>
  <si>
    <t>Perches</t>
  </si>
  <si>
    <t>Square feet</t>
  </si>
  <si>
    <t>All States reported assessments for realty</t>
  </si>
  <si>
    <t>State</t>
  </si>
  <si>
    <t>New York</t>
  </si>
  <si>
    <t>Pink shading = some difficulty in reading the writing on the microfilm here.</t>
  </si>
  <si>
    <t>(For the original fuller headings, see the "Source &amp; notes" worksheet.)</t>
  </si>
  <si>
    <t>[NB: No return of the number of owners of LLBW here.]</t>
  </si>
  <si>
    <t>Dwelling houses &amp;c valued &gt; $100</t>
  </si>
  <si>
    <t>LLBW</t>
  </si>
  <si>
    <t>Dwelling houses &amp;c</t>
  </si>
  <si>
    <t>Transcribed by Peter Lindert and Nick Zolas, September 2010</t>
  </si>
  <si>
    <r>
      <t>Source</t>
    </r>
    <r>
      <rPr>
        <sz val="12"/>
        <rFont val="Arial"/>
        <family val="0"/>
      </rPr>
      <t>: Microfilm of "Statements of the 1st Direct Tax of the United States from Valuations by the Commissions</t>
    </r>
  </si>
  <si>
    <t>of States (1798) prepared by Daniel Sheldon, Esq. for Oliver Wolcott."  Obtained from</t>
  </si>
  <si>
    <t>Diana McCain of the library of the Connecticut Historical Society Museum (CHSM).</t>
  </si>
  <si>
    <t xml:space="preserve">The original microfilm on file with the CHSM was apparently assembled by E. James Ferguson of </t>
  </si>
  <si>
    <t xml:space="preserve">Queens College, Flushing, New York on October 3, 1969.  </t>
  </si>
  <si>
    <t xml:space="preserve">The lead page on the microfim indicates a total of 88 pages, yet our copy found only 74 pages of substance, ignoring blanks.  </t>
  </si>
  <si>
    <r>
      <t xml:space="preserve">An essential guide to the 1798 tax and its inequality implications is: Soltow, Lee. 1989. </t>
    </r>
    <r>
      <rPr>
        <i/>
        <sz val="12"/>
        <rFont val="Arial"/>
        <family val="0"/>
      </rPr>
      <t>Distribution of Wealth and Income in the United States in 1798</t>
    </r>
    <r>
      <rPr>
        <sz val="12"/>
        <rFont val="Arial"/>
        <family val="0"/>
      </rPr>
      <t xml:space="preserve">.  Pittsburgh: Pittsburgh University Press.  </t>
    </r>
  </si>
  <si>
    <t>NOTE ON UNDERASSESSMENT:</t>
  </si>
  <si>
    <t>Soltow (1989, pp. 37, 256-257) cites correspondence he found in the Oliver Wolcott papers</t>
  </si>
  <si>
    <t xml:space="preserve">showing that for 518 Connecticut properties sold in 1798, the average ratio of </t>
  </si>
  <si>
    <t>US-assessed value to market value was 0.845.</t>
  </si>
  <si>
    <t>Columns in the microfilm:</t>
  </si>
  <si>
    <t>Summary Abstract of [dwellings and] Lands, Lots, Buildings, &amp; Wharves [LLBW] owned and possessed or occupied on the 1st day of October 1798</t>
  </si>
  <si>
    <t>Divisions</t>
  </si>
  <si>
    <t>Assessment districts</t>
  </si>
  <si>
    <t>Towns composing each assessment district</t>
  </si>
  <si>
    <t>Dwelling houses &amp; out houses of a value not exceeding $100</t>
  </si>
  <si>
    <t>Number of dwelling houses</t>
  </si>
  <si>
    <t>Value - dollars</t>
  </si>
  <si>
    <t>Value - cents</t>
  </si>
  <si>
    <t>Quantities of lands, lots, &amp;c exempted from valuation</t>
  </si>
  <si>
    <t>Acres</t>
  </si>
  <si>
    <t>[Assume 1 acre = 160 perches = 43,560 square feet]</t>
  </si>
  <si>
    <t>Perches</t>
  </si>
  <si>
    <t>Square feet</t>
  </si>
  <si>
    <t>Quantities of lands, lots, &amp;c subject to &amp; included in the valuation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</si>
</sst>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  <numFmt numFmtId="170" formatCode="0.00000"/>
    <numFmt numFmtId="171" formatCode="0.0000000"/>
    <numFmt numFmtId="172" formatCode="0.000000"/>
    <numFmt numFmtId="173" formatCode="_(* #,##0.0_);_(* \(#,##0.0\);_(* &quot;-&quot;??_);_(@_)"/>
    <numFmt numFmtId="174" formatCode="_(* #,##0_);_(* \(#,##0\);_(* &quot;-&quot;??_);_(@_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/>
    </xf>
    <xf numFmtId="0" fontId="27" fillId="0" borderId="0" xfId="0" applyFont="1" applyBorder="1" applyAlignment="1">
      <alignment/>
    </xf>
    <xf numFmtId="174" fontId="27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3" xfId="42" applyFont="1" applyBorder="1" applyAlignment="1">
      <alignment/>
    </xf>
    <xf numFmtId="43" fontId="8" fillId="0" borderId="10" xfId="42" applyFont="1" applyBorder="1" applyAlignment="1">
      <alignment/>
    </xf>
    <xf numFmtId="174" fontId="28" fillId="0" borderId="0" xfId="42" applyNumberFormat="1" applyFont="1" applyAlignment="1">
      <alignment/>
    </xf>
    <xf numFmtId="174" fontId="28" fillId="0" borderId="10" xfId="42" applyNumberFormat="1" applyFont="1" applyBorder="1" applyAlignment="1">
      <alignment/>
    </xf>
    <xf numFmtId="174" fontId="29" fillId="0" borderId="0" xfId="42" applyNumberFormat="1" applyFont="1" applyAlignment="1">
      <alignment/>
    </xf>
    <xf numFmtId="174" fontId="29" fillId="0" borderId="1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pane ySplit="3900" topLeftCell="BM16" activePane="bottomLeft" state="split"/>
      <selection pane="topLeft" activeCell="A2" sqref="A2"/>
      <selection pane="bottomLeft" activeCell="F20" sqref="F20"/>
    </sheetView>
  </sheetViews>
  <sheetFormatPr defaultColWidth="12.28125" defaultRowHeight="15"/>
  <cols>
    <col min="1" max="16384" width="12.28125" style="1" customWidth="1"/>
  </cols>
  <sheetData>
    <row r="1" ht="15">
      <c r="A1" s="1" t="s">
        <v>119</v>
      </c>
    </row>
    <row r="3" ht="15">
      <c r="A3" s="2" t="s">
        <v>120</v>
      </c>
    </row>
    <row r="4" ht="15">
      <c r="A4" s="1" t="s">
        <v>121</v>
      </c>
    </row>
    <row r="5" ht="15">
      <c r="A5" s="1" t="s">
        <v>122</v>
      </c>
    </row>
    <row r="6" ht="15">
      <c r="A6" s="1" t="s">
        <v>123</v>
      </c>
    </row>
    <row r="7" ht="15">
      <c r="A7" s="1" t="s">
        <v>124</v>
      </c>
    </row>
    <row r="8" ht="15">
      <c r="A8" s="1" t="s">
        <v>125</v>
      </c>
    </row>
    <row r="10" ht="15">
      <c r="A10" s="1" t="s">
        <v>126</v>
      </c>
    </row>
    <row r="12" ht="15">
      <c r="A12" s="3" t="s">
        <v>127</v>
      </c>
    </row>
    <row r="13" ht="15">
      <c r="A13" s="1" t="s">
        <v>128</v>
      </c>
    </row>
    <row r="14" ht="15">
      <c r="A14" s="1" t="s">
        <v>129</v>
      </c>
    </row>
    <row r="15" ht="15">
      <c r="A15" s="1" t="s">
        <v>130</v>
      </c>
    </row>
    <row r="17" ht="15">
      <c r="A17" s="1" t="s">
        <v>131</v>
      </c>
    </row>
    <row r="19" ht="15">
      <c r="A19" s="1" t="s">
        <v>132</v>
      </c>
    </row>
    <row r="20" ht="15">
      <c r="B20" s="1" t="s">
        <v>133</v>
      </c>
    </row>
    <row r="21" ht="15">
      <c r="B21" s="1" t="s">
        <v>134</v>
      </c>
    </row>
    <row r="22" ht="15">
      <c r="B22" s="1" t="s">
        <v>135</v>
      </c>
    </row>
    <row r="23" ht="15">
      <c r="B23" s="1" t="s">
        <v>136</v>
      </c>
    </row>
    <row r="24" ht="15">
      <c r="C24" s="1" t="s">
        <v>137</v>
      </c>
    </row>
    <row r="25" ht="15">
      <c r="C25" s="1" t="s">
        <v>138</v>
      </c>
    </row>
    <row r="26" ht="15">
      <c r="C26" s="1" t="s">
        <v>139</v>
      </c>
    </row>
    <row r="27" ht="15">
      <c r="B27" s="1" t="s">
        <v>140</v>
      </c>
    </row>
    <row r="28" spans="3:7" ht="15">
      <c r="C28" s="1" t="s">
        <v>141</v>
      </c>
      <c r="G28" s="1" t="s">
        <v>142</v>
      </c>
    </row>
    <row r="29" ht="15">
      <c r="C29" s="1" t="s">
        <v>143</v>
      </c>
    </row>
    <row r="30" ht="15">
      <c r="C30" s="1" t="s">
        <v>144</v>
      </c>
    </row>
    <row r="31" ht="15">
      <c r="B31" s="1" t="s">
        <v>145</v>
      </c>
    </row>
    <row r="32" ht="15">
      <c r="C32" s="1" t="s">
        <v>141</v>
      </c>
    </row>
    <row r="33" ht="15">
      <c r="C33" s="1" t="s">
        <v>143</v>
      </c>
    </row>
    <row r="34" ht="15">
      <c r="C34" s="1" t="s">
        <v>144</v>
      </c>
    </row>
    <row r="35" ht="15">
      <c r="B35" s="1" t="s">
        <v>80</v>
      </c>
    </row>
    <row r="36" ht="15">
      <c r="C36" s="1" t="s">
        <v>81</v>
      </c>
    </row>
    <row r="37" ht="15">
      <c r="C37" s="1" t="s">
        <v>82</v>
      </c>
    </row>
    <row r="38" ht="15">
      <c r="A38" s="1" t="s">
        <v>83</v>
      </c>
    </row>
    <row r="39" ht="15">
      <c r="B39" s="1" t="s">
        <v>84</v>
      </c>
    </row>
    <row r="40" ht="15">
      <c r="B40" s="1" t="s">
        <v>85</v>
      </c>
    </row>
    <row r="41" ht="15">
      <c r="B41" s="1" t="s">
        <v>86</v>
      </c>
    </row>
    <row r="42" ht="15">
      <c r="A42" s="1" t="s">
        <v>87</v>
      </c>
    </row>
    <row r="43" ht="15">
      <c r="B43" s="1" t="s">
        <v>133</v>
      </c>
    </row>
    <row r="44" ht="15">
      <c r="B44" s="1" t="s">
        <v>134</v>
      </c>
    </row>
    <row r="45" ht="15">
      <c r="B45" s="1" t="s">
        <v>88</v>
      </c>
    </row>
    <row r="46" ht="15">
      <c r="C46" s="1" t="s">
        <v>89</v>
      </c>
    </row>
    <row r="47" ht="15">
      <c r="C47" s="1" t="s">
        <v>90</v>
      </c>
    </row>
    <row r="48" ht="15">
      <c r="C48" s="1" t="s">
        <v>91</v>
      </c>
    </row>
    <row r="49" ht="15">
      <c r="D49" s="1" t="s">
        <v>141</v>
      </c>
    </row>
    <row r="50" ht="15">
      <c r="D50" s="1" t="s">
        <v>143</v>
      </c>
    </row>
    <row r="51" ht="15">
      <c r="D51" s="1" t="s">
        <v>144</v>
      </c>
    </row>
    <row r="52" ht="15">
      <c r="B52" s="1" t="s">
        <v>92</v>
      </c>
    </row>
    <row r="53" ht="15">
      <c r="C53" s="1" t="s">
        <v>89</v>
      </c>
    </row>
    <row r="54" ht="15">
      <c r="C54" s="1" t="s">
        <v>90</v>
      </c>
    </row>
    <row r="55" ht="15">
      <c r="C55" s="1" t="s">
        <v>91</v>
      </c>
    </row>
    <row r="56" ht="15">
      <c r="D56" s="1" t="s">
        <v>141</v>
      </c>
    </row>
    <row r="57" ht="15">
      <c r="D57" s="1" t="s">
        <v>143</v>
      </c>
    </row>
    <row r="58" ht="15">
      <c r="D58" s="1" t="s">
        <v>144</v>
      </c>
    </row>
    <row r="59" ht="15">
      <c r="B59" s="1" t="s">
        <v>93</v>
      </c>
    </row>
    <row r="60" ht="15">
      <c r="C60" s="1" t="s">
        <v>81</v>
      </c>
    </row>
    <row r="61" ht="15">
      <c r="C61" s="1" t="s">
        <v>82</v>
      </c>
    </row>
    <row r="62" ht="15">
      <c r="B62" s="1" t="s">
        <v>94</v>
      </c>
    </row>
    <row r="63" ht="15">
      <c r="C63" s="1" t="s">
        <v>95</v>
      </c>
    </row>
    <row r="64" ht="15">
      <c r="C64" s="1" t="s">
        <v>96</v>
      </c>
    </row>
    <row r="65" ht="15">
      <c r="C65" s="1" t="s">
        <v>97</v>
      </c>
    </row>
    <row r="66" ht="15">
      <c r="D66" s="1" t="s">
        <v>81</v>
      </c>
    </row>
    <row r="67" ht="15">
      <c r="D67" s="1" t="s">
        <v>82</v>
      </c>
    </row>
    <row r="68" ht="15">
      <c r="C68" s="1" t="s">
        <v>98</v>
      </c>
    </row>
    <row r="69" ht="15">
      <c r="C69" s="1" t="s">
        <v>96</v>
      </c>
    </row>
    <row r="70" ht="15">
      <c r="C70" s="1" t="s">
        <v>97</v>
      </c>
    </row>
    <row r="71" ht="15">
      <c r="D71" s="1" t="s">
        <v>81</v>
      </c>
    </row>
    <row r="72" ht="15">
      <c r="D72" s="1" t="s">
        <v>82</v>
      </c>
    </row>
    <row r="73" ht="15">
      <c r="C73" s="1" t="s">
        <v>99</v>
      </c>
    </row>
    <row r="74" ht="15">
      <c r="C74" s="1" t="s">
        <v>96</v>
      </c>
    </row>
    <row r="75" ht="15">
      <c r="C75" s="1" t="s">
        <v>97</v>
      </c>
    </row>
    <row r="76" ht="15">
      <c r="D76" s="1" t="s">
        <v>81</v>
      </c>
    </row>
    <row r="77" ht="15">
      <c r="D77" s="1" t="s">
        <v>82</v>
      </c>
    </row>
    <row r="78" ht="15">
      <c r="C78" s="1" t="s">
        <v>100</v>
      </c>
    </row>
    <row r="79" ht="15">
      <c r="C79" s="1" t="s">
        <v>96</v>
      </c>
    </row>
    <row r="80" ht="15">
      <c r="C80" s="1" t="s">
        <v>97</v>
      </c>
    </row>
    <row r="81" ht="15">
      <c r="D81" s="1" t="s">
        <v>81</v>
      </c>
    </row>
    <row r="82" ht="15">
      <c r="D82" s="1" t="s">
        <v>82</v>
      </c>
    </row>
    <row r="83" ht="15">
      <c r="C83" s="1" t="s">
        <v>101</v>
      </c>
    </row>
    <row r="84" ht="15">
      <c r="C84" s="1" t="s">
        <v>96</v>
      </c>
    </row>
    <row r="85" ht="15">
      <c r="C85" s="1" t="s">
        <v>97</v>
      </c>
    </row>
    <row r="86" ht="15">
      <c r="D86" s="1" t="s">
        <v>81</v>
      </c>
    </row>
    <row r="87" ht="15">
      <c r="D87" s="1" t="s">
        <v>82</v>
      </c>
    </row>
    <row r="88" ht="15">
      <c r="C88" s="1" t="s">
        <v>102</v>
      </c>
    </row>
    <row r="89" ht="15">
      <c r="C89" s="1" t="s">
        <v>96</v>
      </c>
    </row>
    <row r="90" ht="15">
      <c r="C90" s="1" t="s">
        <v>97</v>
      </c>
    </row>
    <row r="91" ht="15">
      <c r="D91" s="1" t="s">
        <v>81</v>
      </c>
    </row>
    <row r="92" ht="15">
      <c r="D92" s="1" t="s">
        <v>82</v>
      </c>
    </row>
    <row r="93" ht="15">
      <c r="C93" s="1" t="s">
        <v>103</v>
      </c>
    </row>
    <row r="94" ht="15">
      <c r="C94" s="1" t="s">
        <v>96</v>
      </c>
    </row>
    <row r="95" ht="15">
      <c r="C95" s="1" t="s">
        <v>97</v>
      </c>
    </row>
    <row r="96" ht="15">
      <c r="D96" s="1" t="s">
        <v>81</v>
      </c>
    </row>
    <row r="97" ht="15">
      <c r="D97" s="1" t="s">
        <v>82</v>
      </c>
    </row>
    <row r="98" ht="15">
      <c r="C98" s="1" t="s">
        <v>104</v>
      </c>
    </row>
    <row r="99" ht="15">
      <c r="C99" s="1" t="s">
        <v>96</v>
      </c>
    </row>
    <row r="100" ht="15">
      <c r="C100" s="1" t="s">
        <v>97</v>
      </c>
    </row>
    <row r="101" ht="15">
      <c r="D101" s="1" t="s">
        <v>81</v>
      </c>
    </row>
    <row r="102" ht="15">
      <c r="D102" s="1" t="s">
        <v>82</v>
      </c>
    </row>
    <row r="103" ht="15">
      <c r="C103" s="1" t="s">
        <v>105</v>
      </c>
    </row>
    <row r="104" ht="15">
      <c r="C104" s="1" t="s">
        <v>96</v>
      </c>
    </row>
    <row r="105" ht="15">
      <c r="C105" s="1" t="s">
        <v>97</v>
      </c>
    </row>
    <row r="106" ht="15">
      <c r="D106" s="1" t="s">
        <v>81</v>
      </c>
    </row>
    <row r="107" ht="15">
      <c r="D107" s="1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31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2" width="9.140625" style="15" customWidth="1"/>
    <col min="3" max="3" width="10.28125" style="15" bestFit="1" customWidth="1"/>
    <col min="4" max="4" width="11.28125" style="15" bestFit="1" customWidth="1"/>
    <col min="5" max="5" width="9.28125" style="15" bestFit="1" customWidth="1"/>
    <col min="6" max="6" width="9.140625" style="15" customWidth="1"/>
    <col min="7" max="7" width="14.00390625" style="15" bestFit="1" customWidth="1"/>
    <col min="8" max="8" width="9.28125" style="15" bestFit="1" customWidth="1"/>
    <col min="9" max="9" width="10.28125" style="15" bestFit="1" customWidth="1"/>
    <col min="10" max="10" width="12.8515625" style="15" bestFit="1" customWidth="1"/>
    <col min="11" max="11" width="9.28125" style="15" bestFit="1" customWidth="1"/>
    <col min="12" max="12" width="11.28125" style="15" bestFit="1" customWidth="1"/>
    <col min="13" max="13" width="14.00390625" style="15" bestFit="1" customWidth="1"/>
    <col min="14" max="14" width="9.28125" style="15" bestFit="1" customWidth="1"/>
    <col min="15" max="15" width="9.140625" style="15" customWidth="1"/>
    <col min="16" max="16" width="11.28125" style="15" bestFit="1" customWidth="1"/>
    <col min="17" max="17" width="9.28125" style="15" bestFit="1" customWidth="1"/>
    <col min="18" max="18" width="10.28125" style="15" bestFit="1" customWidth="1"/>
    <col min="19" max="23" width="9.140625" style="15" customWidth="1"/>
    <col min="24" max="24" width="12.8515625" style="15" bestFit="1" customWidth="1"/>
    <col min="25" max="28" width="9.140625" style="15" customWidth="1"/>
    <col min="29" max="29" width="11.28125" style="15" bestFit="1" customWidth="1"/>
    <col min="30" max="30" width="10.28125" style="15" bestFit="1" customWidth="1"/>
    <col min="31" max="31" width="11.28125" style="15" customWidth="1"/>
    <col min="32" max="33" width="9.140625" style="15" customWidth="1"/>
    <col min="34" max="34" width="7.7109375" style="15" customWidth="1"/>
    <col min="35" max="35" width="10.28125" style="15" bestFit="1" customWidth="1"/>
    <col min="36" max="36" width="4.140625" style="15" customWidth="1"/>
    <col min="37" max="38" width="9.140625" style="15" customWidth="1"/>
    <col min="39" max="39" width="10.28125" style="15" bestFit="1" customWidth="1"/>
    <col min="40" max="42" width="9.140625" style="15" customWidth="1"/>
    <col min="43" max="43" width="10.28125" style="15" bestFit="1" customWidth="1"/>
    <col min="44" max="46" width="9.140625" style="15" customWidth="1"/>
    <col min="47" max="47" width="10.28125" style="15" bestFit="1" customWidth="1"/>
    <col min="48" max="50" width="9.140625" style="15" customWidth="1"/>
    <col min="51" max="51" width="10.28125" style="15" bestFit="1" customWidth="1"/>
    <col min="52" max="56" width="9.140625" style="15" customWidth="1"/>
    <col min="57" max="57" width="10.28125" style="15" bestFit="1" customWidth="1"/>
    <col min="58" max="60" width="9.140625" style="15" customWidth="1"/>
    <col min="61" max="61" width="10.28125" style="15" bestFit="1" customWidth="1"/>
    <col min="62" max="64" width="9.140625" style="15" customWidth="1"/>
    <col min="65" max="65" width="10.28125" style="15" bestFit="1" customWidth="1"/>
    <col min="66" max="68" width="9.140625" style="15" customWidth="1"/>
    <col min="69" max="69" width="10.28125" style="15" bestFit="1" customWidth="1"/>
    <col min="70" max="76" width="12.7109375" style="15" customWidth="1"/>
    <col min="77" max="16384" width="9.140625" style="15" customWidth="1"/>
  </cols>
  <sheetData>
    <row r="1" spans="1:19" s="5" customFormat="1" ht="16.5">
      <c r="A1" s="4" t="s">
        <v>110</v>
      </c>
      <c r="G1" s="6" t="s">
        <v>113</v>
      </c>
      <c r="S1" s="7"/>
    </row>
    <row r="2" spans="1:19" s="5" customFormat="1" ht="12">
      <c r="A2" s="5" t="s">
        <v>114</v>
      </c>
      <c r="S2" s="7"/>
    </row>
    <row r="3" spans="5:34" s="5" customFormat="1" ht="15">
      <c r="E3" s="7"/>
      <c r="F3" s="7"/>
      <c r="I3" s="5" t="s">
        <v>115</v>
      </c>
      <c r="S3" s="7"/>
      <c r="AH3" s="8" t="s">
        <v>116</v>
      </c>
    </row>
    <row r="4" spans="1:58" s="5" customFormat="1" ht="15">
      <c r="A4" s="7"/>
      <c r="B4" s="7"/>
      <c r="C4" s="9" t="s">
        <v>55</v>
      </c>
      <c r="E4" s="7"/>
      <c r="F4" s="10"/>
      <c r="G4" s="9" t="s">
        <v>117</v>
      </c>
      <c r="O4" s="10"/>
      <c r="P4" s="9" t="s">
        <v>65</v>
      </c>
      <c r="R4" s="10"/>
      <c r="S4" s="8" t="s">
        <v>118</v>
      </c>
      <c r="AH4" s="5" t="s">
        <v>0</v>
      </c>
      <c r="BF4" s="11"/>
    </row>
    <row r="5" spans="1:75" s="5" customFormat="1" ht="12">
      <c r="A5" s="7"/>
      <c r="B5" s="7"/>
      <c r="C5" s="5" t="s">
        <v>56</v>
      </c>
      <c r="E5" s="7"/>
      <c r="F5" s="12" t="s">
        <v>1</v>
      </c>
      <c r="G5" s="5" t="s">
        <v>2</v>
      </c>
      <c r="J5" s="5" t="s">
        <v>2</v>
      </c>
      <c r="M5" s="5" t="s">
        <v>3</v>
      </c>
      <c r="O5" s="10"/>
      <c r="P5" s="13" t="s">
        <v>4</v>
      </c>
      <c r="Q5" s="5" t="s">
        <v>5</v>
      </c>
      <c r="R5" s="10" t="s">
        <v>6</v>
      </c>
      <c r="S5" s="7" t="s">
        <v>7</v>
      </c>
      <c r="X5" s="10"/>
      <c r="Y5" s="5" t="s">
        <v>8</v>
      </c>
      <c r="AD5" s="10"/>
      <c r="AE5" s="5" t="s">
        <v>3</v>
      </c>
      <c r="AG5" s="10"/>
      <c r="AH5" s="5" t="s">
        <v>9</v>
      </c>
      <c r="AL5" s="5" t="s">
        <v>10</v>
      </c>
      <c r="AP5" s="5" t="s">
        <v>11</v>
      </c>
      <c r="AT5" s="5" t="s">
        <v>12</v>
      </c>
      <c r="AX5" s="5" t="s">
        <v>13</v>
      </c>
      <c r="BB5" s="5" t="s">
        <v>14</v>
      </c>
      <c r="BF5" s="5" t="s">
        <v>15</v>
      </c>
      <c r="BJ5" s="5" t="s">
        <v>16</v>
      </c>
      <c r="BN5" s="5" t="s">
        <v>17</v>
      </c>
      <c r="BQ5" s="10"/>
      <c r="BR5" s="5" t="s">
        <v>74</v>
      </c>
      <c r="BT5" s="10"/>
      <c r="BU5" s="5" t="s">
        <v>76</v>
      </c>
      <c r="BW5" s="10"/>
    </row>
    <row r="6" spans="1:75" s="5" customFormat="1" ht="12">
      <c r="A6" s="13" t="s">
        <v>18</v>
      </c>
      <c r="B6" s="7"/>
      <c r="C6" s="13" t="s">
        <v>19</v>
      </c>
      <c r="D6" s="13" t="s">
        <v>20</v>
      </c>
      <c r="E6" s="14"/>
      <c r="F6" s="12" t="s">
        <v>21</v>
      </c>
      <c r="G6" s="5" t="s">
        <v>22</v>
      </c>
      <c r="J6" s="5" t="s">
        <v>23</v>
      </c>
      <c r="M6" s="5" t="s">
        <v>24</v>
      </c>
      <c r="O6" s="10"/>
      <c r="P6" s="13" t="s">
        <v>25</v>
      </c>
      <c r="Q6" s="5" t="s">
        <v>26</v>
      </c>
      <c r="R6" s="10" t="s">
        <v>27</v>
      </c>
      <c r="S6" s="14" t="s">
        <v>28</v>
      </c>
      <c r="T6" s="13" t="s">
        <v>29</v>
      </c>
      <c r="U6" s="5" t="s">
        <v>106</v>
      </c>
      <c r="X6" s="10"/>
      <c r="Y6" s="13" t="s">
        <v>28</v>
      </c>
      <c r="Z6" s="13" t="s">
        <v>29</v>
      </c>
      <c r="AA6" s="5" t="s">
        <v>106</v>
      </c>
      <c r="AD6" s="10"/>
      <c r="AE6" s="5" t="s">
        <v>30</v>
      </c>
      <c r="AG6" s="10"/>
      <c r="AH6" s="5" t="s">
        <v>31</v>
      </c>
      <c r="AL6" s="5" t="s">
        <v>32</v>
      </c>
      <c r="AP6" s="5" t="s">
        <v>33</v>
      </c>
      <c r="AT6" s="5" t="s">
        <v>34</v>
      </c>
      <c r="AX6" s="5" t="s">
        <v>35</v>
      </c>
      <c r="BB6" s="5" t="s">
        <v>36</v>
      </c>
      <c r="BF6" s="5" t="s">
        <v>37</v>
      </c>
      <c r="BJ6" s="5" t="s">
        <v>38</v>
      </c>
      <c r="BN6" s="5" t="s">
        <v>39</v>
      </c>
      <c r="BQ6" s="10"/>
      <c r="BT6" s="10"/>
      <c r="BW6" s="10"/>
    </row>
    <row r="7" spans="1:76" s="5" customFormat="1" ht="12">
      <c r="A7" s="16" t="s">
        <v>111</v>
      </c>
      <c r="B7" s="17"/>
      <c r="C7" s="18" t="s">
        <v>40</v>
      </c>
      <c r="D7" s="18" t="s">
        <v>41</v>
      </c>
      <c r="E7" s="18" t="s">
        <v>42</v>
      </c>
      <c r="F7" s="19" t="s">
        <v>43</v>
      </c>
      <c r="G7" s="18" t="s">
        <v>107</v>
      </c>
      <c r="H7" s="18" t="s">
        <v>108</v>
      </c>
      <c r="I7" s="18" t="s">
        <v>109</v>
      </c>
      <c r="J7" s="18" t="s">
        <v>107</v>
      </c>
      <c r="K7" s="18" t="s">
        <v>108</v>
      </c>
      <c r="L7" s="18" t="s">
        <v>109</v>
      </c>
      <c r="M7" s="18" t="s">
        <v>41</v>
      </c>
      <c r="N7" s="18" t="s">
        <v>42</v>
      </c>
      <c r="O7" s="20" t="s">
        <v>44</v>
      </c>
      <c r="P7" s="18" t="s">
        <v>45</v>
      </c>
      <c r="Q7" s="16" t="s">
        <v>46</v>
      </c>
      <c r="R7" s="19" t="s">
        <v>47</v>
      </c>
      <c r="S7" s="18" t="s">
        <v>48</v>
      </c>
      <c r="T7" s="18" t="s">
        <v>48</v>
      </c>
      <c r="U7" s="18" t="s">
        <v>107</v>
      </c>
      <c r="V7" s="18" t="s">
        <v>108</v>
      </c>
      <c r="W7" s="19" t="s">
        <v>109</v>
      </c>
      <c r="X7" s="21" t="s">
        <v>49</v>
      </c>
      <c r="Y7" s="18" t="s">
        <v>48</v>
      </c>
      <c r="Z7" s="18" t="s">
        <v>48</v>
      </c>
      <c r="AA7" s="18" t="s">
        <v>107</v>
      </c>
      <c r="AB7" s="18" t="s">
        <v>108</v>
      </c>
      <c r="AC7" s="18" t="s">
        <v>109</v>
      </c>
      <c r="AD7" s="21" t="s">
        <v>50</v>
      </c>
      <c r="AE7" s="18" t="s">
        <v>41</v>
      </c>
      <c r="AF7" s="18" t="s">
        <v>42</v>
      </c>
      <c r="AG7" s="19" t="s">
        <v>51</v>
      </c>
      <c r="AH7" s="18" t="s">
        <v>52</v>
      </c>
      <c r="AI7" s="18" t="s">
        <v>53</v>
      </c>
      <c r="AJ7" s="18" t="s">
        <v>42</v>
      </c>
      <c r="AK7" s="18" t="s">
        <v>54</v>
      </c>
      <c r="AL7" s="18" t="s">
        <v>52</v>
      </c>
      <c r="AM7" s="18" t="s">
        <v>53</v>
      </c>
      <c r="AN7" s="18" t="s">
        <v>42</v>
      </c>
      <c r="AO7" s="18" t="s">
        <v>54</v>
      </c>
      <c r="AP7" s="18" t="s">
        <v>52</v>
      </c>
      <c r="AQ7" s="18" t="s">
        <v>53</v>
      </c>
      <c r="AR7" s="18" t="s">
        <v>42</v>
      </c>
      <c r="AS7" s="18" t="s">
        <v>54</v>
      </c>
      <c r="AT7" s="18" t="s">
        <v>52</v>
      </c>
      <c r="AU7" s="18" t="s">
        <v>53</v>
      </c>
      <c r="AV7" s="18" t="s">
        <v>42</v>
      </c>
      <c r="AW7" s="18" t="s">
        <v>54</v>
      </c>
      <c r="AX7" s="18" t="s">
        <v>52</v>
      </c>
      <c r="AY7" s="18" t="s">
        <v>53</v>
      </c>
      <c r="AZ7" s="18" t="s">
        <v>42</v>
      </c>
      <c r="BA7" s="18" t="s">
        <v>54</v>
      </c>
      <c r="BB7" s="18" t="s">
        <v>52</v>
      </c>
      <c r="BC7" s="18" t="s">
        <v>53</v>
      </c>
      <c r="BD7" s="18" t="s">
        <v>42</v>
      </c>
      <c r="BE7" s="18" t="s">
        <v>54</v>
      </c>
      <c r="BF7" s="18" t="s">
        <v>52</v>
      </c>
      <c r="BG7" s="18" t="s">
        <v>53</v>
      </c>
      <c r="BH7" s="18" t="s">
        <v>42</v>
      </c>
      <c r="BI7" s="18" t="s">
        <v>54</v>
      </c>
      <c r="BJ7" s="18" t="s">
        <v>52</v>
      </c>
      <c r="BK7" s="18" t="s">
        <v>53</v>
      </c>
      <c r="BL7" s="18" t="s">
        <v>42</v>
      </c>
      <c r="BM7" s="18" t="s">
        <v>54</v>
      </c>
      <c r="BN7" s="18" t="s">
        <v>52</v>
      </c>
      <c r="BO7" s="18" t="s">
        <v>53</v>
      </c>
      <c r="BP7" s="18" t="s">
        <v>42</v>
      </c>
      <c r="BQ7" s="19" t="s">
        <v>54</v>
      </c>
      <c r="BR7" s="16" t="s">
        <v>73</v>
      </c>
      <c r="BS7" s="16" t="s">
        <v>75</v>
      </c>
      <c r="BT7" s="21" t="s">
        <v>77</v>
      </c>
      <c r="BU7" s="16" t="s">
        <v>73</v>
      </c>
      <c r="BV7" s="16" t="s">
        <v>75</v>
      </c>
      <c r="BW7" s="21" t="s">
        <v>77</v>
      </c>
      <c r="BX7" s="16" t="s">
        <v>68</v>
      </c>
    </row>
    <row r="8" spans="1:88" ht="12.75">
      <c r="A8" s="7" t="s">
        <v>57</v>
      </c>
      <c r="B8" s="7"/>
      <c r="C8" s="29">
        <v>11648</v>
      </c>
      <c r="D8" s="29">
        <v>437059</v>
      </c>
      <c r="E8" s="29">
        <v>95</v>
      </c>
      <c r="F8" s="25">
        <f>(D8+E8/100)/C8</f>
        <v>37.52231713598901</v>
      </c>
      <c r="G8" s="29">
        <v>68381</v>
      </c>
      <c r="H8" s="29">
        <v>135</v>
      </c>
      <c r="I8" s="29"/>
      <c r="J8" s="29">
        <v>3749061</v>
      </c>
      <c r="K8" s="29">
        <v>55</v>
      </c>
      <c r="L8" s="29">
        <v>225</v>
      </c>
      <c r="M8" s="29">
        <v>18958458</v>
      </c>
      <c r="N8" s="29">
        <v>87</v>
      </c>
      <c r="O8" s="25">
        <f>(M8+N8/100)/(J8+K8/160+L8/43560)</f>
        <v>5.056854797931014</v>
      </c>
      <c r="P8" s="29"/>
      <c r="Q8" s="29"/>
      <c r="R8" s="30"/>
      <c r="S8" s="29">
        <v>99</v>
      </c>
      <c r="T8" s="29">
        <v>37</v>
      </c>
      <c r="U8" s="29">
        <v>98</v>
      </c>
      <c r="V8" s="29">
        <v>53</v>
      </c>
      <c r="W8" s="29">
        <v>145</v>
      </c>
      <c r="X8" s="25">
        <f>U8+V8/160+W8/43560</f>
        <v>98.3345787419651</v>
      </c>
      <c r="Y8" s="29">
        <v>11130</v>
      </c>
      <c r="Z8" s="29">
        <v>3074</v>
      </c>
      <c r="AA8" s="29">
        <v>11989</v>
      </c>
      <c r="AB8" s="29">
        <v>59</v>
      </c>
      <c r="AC8" s="29">
        <v>225</v>
      </c>
      <c r="AD8" s="25">
        <f>AA8+AB8/160+AC8/43560</f>
        <v>11989.373915289256</v>
      </c>
      <c r="AE8" s="29">
        <v>4143935</v>
      </c>
      <c r="AF8" s="29">
        <v>20</v>
      </c>
      <c r="AG8" s="25">
        <f>(AE8+AF8/100)/AD8</f>
        <v>345.63399467552796</v>
      </c>
      <c r="AH8" s="29">
        <v>9268</v>
      </c>
      <c r="AI8" s="29">
        <v>2170371</v>
      </c>
      <c r="AJ8" s="29">
        <v>70</v>
      </c>
      <c r="AK8" s="24">
        <f>(AI8+AJ8/100)/AH8</f>
        <v>234.17907854984895</v>
      </c>
      <c r="AL8" s="29">
        <v>1330</v>
      </c>
      <c r="AM8" s="29">
        <v>906512</v>
      </c>
      <c r="AN8" s="29">
        <v>60</v>
      </c>
      <c r="AO8" s="24">
        <f>(AM8+AN8/100)/AL8</f>
        <v>681.5884210526316</v>
      </c>
      <c r="AP8" s="29">
        <v>474</v>
      </c>
      <c r="AQ8" s="29">
        <v>754210</v>
      </c>
      <c r="AR8" s="29">
        <v>90</v>
      </c>
      <c r="AS8" s="24">
        <f>(AQ8+AR8/100)/AP8</f>
        <v>1591.1622362869198</v>
      </c>
      <c r="AT8" s="29">
        <v>60</v>
      </c>
      <c r="AU8" s="29">
        <v>242340</v>
      </c>
      <c r="AV8" s="29"/>
      <c r="AW8" s="24">
        <f>(AU8+AV8/100)/AT8</f>
        <v>4039</v>
      </c>
      <c r="AX8" s="29">
        <v>7</v>
      </c>
      <c r="AY8" s="29">
        <v>55500</v>
      </c>
      <c r="AZ8" s="29"/>
      <c r="BA8" s="24">
        <f>(AY8+AZ8/100)/AX8</f>
        <v>7928.571428571428</v>
      </c>
      <c r="BB8" s="29">
        <v>1</v>
      </c>
      <c r="BC8" s="29">
        <v>15000</v>
      </c>
      <c r="BD8" s="29"/>
      <c r="BE8" s="24">
        <f>(BC8+BD8/100)/BB8</f>
        <v>15000</v>
      </c>
      <c r="BF8" s="29"/>
      <c r="BG8" s="29"/>
      <c r="BH8" s="29"/>
      <c r="BI8" s="24"/>
      <c r="BJ8" s="29"/>
      <c r="BK8" s="29"/>
      <c r="BL8" s="29"/>
      <c r="BM8" s="24"/>
      <c r="BN8" s="29"/>
      <c r="BO8" s="29"/>
      <c r="BP8" s="29"/>
      <c r="BQ8" s="26"/>
      <c r="BR8" s="27">
        <f>Y8</f>
        <v>11130</v>
      </c>
      <c r="BS8" s="27">
        <f>AH8+AL8+AP8+AT8+AX8+BB8+BF8+BJ8+BN8</f>
        <v>11140</v>
      </c>
      <c r="BT8" s="28">
        <f>BR8-BS8</f>
        <v>-10</v>
      </c>
      <c r="BU8" s="27">
        <f>AE8</f>
        <v>4143935</v>
      </c>
      <c r="BV8" s="27">
        <f>AI8+AM8+AQ8+AU8+AY8+BC8+BG8+BK8+BO8</f>
        <v>4143933</v>
      </c>
      <c r="BW8" s="28">
        <f>BU8-BV8</f>
        <v>2</v>
      </c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ht="12.75">
      <c r="A9" s="7" t="s">
        <v>66</v>
      </c>
      <c r="B9" s="7"/>
      <c r="C9" s="29">
        <v>18733.33</v>
      </c>
      <c r="D9" s="29">
        <v>848195</v>
      </c>
      <c r="E9" s="29">
        <v>43</v>
      </c>
      <c r="F9" s="26">
        <f aca="true" t="shared" si="0" ref="F9:F20">(D9+E9/100)/C9</f>
        <v>45.27734417746338</v>
      </c>
      <c r="G9" s="29">
        <v>13000384</v>
      </c>
      <c r="H9" s="29">
        <v>79</v>
      </c>
      <c r="I9" s="29">
        <v>167</v>
      </c>
      <c r="J9" s="29">
        <v>7831028</v>
      </c>
      <c r="K9" s="29">
        <v>46</v>
      </c>
      <c r="L9" s="29">
        <v>23</v>
      </c>
      <c r="M9" s="29">
        <v>62587332</v>
      </c>
      <c r="N9" s="29">
        <v>80</v>
      </c>
      <c r="O9" s="26">
        <f>(M9+N9/100)/(J9+K9/160+L9/43560)</f>
        <v>7.992224073010035</v>
      </c>
      <c r="P9" s="29"/>
      <c r="Q9" s="29"/>
      <c r="R9" s="30"/>
      <c r="S9" s="29">
        <v>675.125</v>
      </c>
      <c r="T9" s="29">
        <v>262</v>
      </c>
      <c r="U9" s="29">
        <v>594</v>
      </c>
      <c r="V9" s="29">
        <v>141</v>
      </c>
      <c r="W9" s="29">
        <v>119</v>
      </c>
      <c r="X9" s="26">
        <f aca="true" t="shared" si="1" ref="X9:X16">U9+V9/160+W9/43560</f>
        <v>594.8839818640955</v>
      </c>
      <c r="Y9" s="29">
        <v>50447.875</v>
      </c>
      <c r="Z9" s="29">
        <v>10807</v>
      </c>
      <c r="AA9" s="29">
        <v>28732</v>
      </c>
      <c r="AB9" s="29">
        <v>54</v>
      </c>
      <c r="AC9" s="29">
        <v>26</v>
      </c>
      <c r="AD9" s="26">
        <f aca="true" t="shared" si="2" ref="AD9:AD16">AA9+AB9/160+AC9/43560</f>
        <v>28732.33809687787</v>
      </c>
      <c r="AE9" s="29">
        <v>25003215</v>
      </c>
      <c r="AF9" s="29">
        <v>79</v>
      </c>
      <c r="AG9" s="26">
        <f aca="true" t="shared" si="3" ref="AG9:AG20">(AE9+AF9/100)/AD9</f>
        <v>870.211665535041</v>
      </c>
      <c r="AH9" s="29">
        <v>38771.375</v>
      </c>
      <c r="AI9" s="29">
        <v>9413733</v>
      </c>
      <c r="AJ9" s="29">
        <v>6</v>
      </c>
      <c r="AK9" s="24">
        <f aca="true" t="shared" si="4" ref="AK9:AK20">(AI9+AJ9/100)/AH9</f>
        <v>242.80111448201154</v>
      </c>
      <c r="AL9" s="29">
        <v>7409</v>
      </c>
      <c r="AM9" s="29">
        <v>5298839</v>
      </c>
      <c r="AN9" s="29">
        <v>88</v>
      </c>
      <c r="AO9" s="24">
        <f aca="true" t="shared" si="5" ref="AO9:AO20">(AM9+AN9/100)/AL9</f>
        <v>715.1896180321231</v>
      </c>
      <c r="AP9" s="29">
        <v>3378.5</v>
      </c>
      <c r="AQ9" s="29">
        <v>5551816</v>
      </c>
      <c r="AR9" s="29">
        <v>35</v>
      </c>
      <c r="AS9" s="24">
        <f aca="true" t="shared" si="6" ref="AS9:AS20">(AQ9+AR9/100)/AP9</f>
        <v>1643.2784815746631</v>
      </c>
      <c r="AT9" s="29">
        <v>694</v>
      </c>
      <c r="AU9" s="29">
        <v>2864376</v>
      </c>
      <c r="AV9" s="29">
        <v>50</v>
      </c>
      <c r="AW9" s="24">
        <f aca="true" t="shared" si="7" ref="AW9:AW20">(AU9+AV9/100)/AT9</f>
        <v>4127.343659942363</v>
      </c>
      <c r="AX9" s="29">
        <v>143</v>
      </c>
      <c r="AY9" s="29">
        <v>1086050</v>
      </c>
      <c r="AZ9" s="29"/>
      <c r="BA9" s="24">
        <f aca="true" t="shared" si="8" ref="BA9:BA19">(AY9+AZ9/100)/AX9</f>
        <v>7594.755244755244</v>
      </c>
      <c r="BB9" s="29">
        <v>33</v>
      </c>
      <c r="BC9" s="29">
        <v>406050</v>
      </c>
      <c r="BD9" s="29"/>
      <c r="BE9" s="24">
        <f aca="true" t="shared" si="9" ref="BE9:BE18">(BC9+BD9/100)/BB9</f>
        <v>12304.545454545454</v>
      </c>
      <c r="BF9" s="29">
        <v>13</v>
      </c>
      <c r="BG9" s="29">
        <v>224400</v>
      </c>
      <c r="BH9" s="29"/>
      <c r="BI9" s="24">
        <f aca="true" t="shared" si="10" ref="BI9:BI18">(BG9+BH9/100)/BF9</f>
        <v>17261.53846153846</v>
      </c>
      <c r="BJ9" s="29">
        <v>5</v>
      </c>
      <c r="BK9" s="29">
        <v>120450</v>
      </c>
      <c r="BL9" s="29"/>
      <c r="BM9" s="24">
        <f aca="true" t="shared" si="11" ref="BM9:BM18">(BK9+BL9/100)/BJ9</f>
        <v>24090</v>
      </c>
      <c r="BN9" s="29">
        <v>1</v>
      </c>
      <c r="BO9" s="29">
        <v>37500</v>
      </c>
      <c r="BP9" s="29"/>
      <c r="BQ9" s="26">
        <f>(BO9+BP9/100)/BN9</f>
        <v>37500</v>
      </c>
      <c r="BR9" s="27">
        <f aca="true" t="shared" si="12" ref="BR9:BR20">Y9</f>
        <v>50447.875</v>
      </c>
      <c r="BS9" s="27">
        <f aca="true" t="shared" si="13" ref="BS9:BS20">AH9+AL9+AP9+AT9+AX9+BB9+BF9+BJ9+BN9</f>
        <v>50447.875</v>
      </c>
      <c r="BT9" s="28">
        <f aca="true" t="shared" si="14" ref="BT9:BT20">BR9-BS9</f>
        <v>0</v>
      </c>
      <c r="BU9" s="27">
        <f aca="true" t="shared" si="15" ref="BU9:BU20">AE9</f>
        <v>25003215</v>
      </c>
      <c r="BV9" s="27">
        <f aca="true" t="shared" si="16" ref="BV9:BV20">AI9+AM9+AQ9+AU9+AY9+BC9+BG9+BK9+BO9</f>
        <v>25003214</v>
      </c>
      <c r="BW9" s="28">
        <f aca="true" t="shared" si="17" ref="BW9:BW20">BU9-BV9</f>
        <v>1</v>
      </c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ht="12.75">
      <c r="A10" s="7" t="s">
        <v>58</v>
      </c>
      <c r="B10" s="7"/>
      <c r="C10" s="29">
        <v>2525</v>
      </c>
      <c r="D10" s="29">
        <v>65579</v>
      </c>
      <c r="E10" s="29">
        <v>42</v>
      </c>
      <c r="F10" s="26">
        <f t="shared" si="0"/>
        <v>25.972047524752476</v>
      </c>
      <c r="G10" s="29">
        <v>924</v>
      </c>
      <c r="H10" s="29">
        <v>55</v>
      </c>
      <c r="I10" s="29">
        <v>166</v>
      </c>
      <c r="J10" s="29">
        <v>565843</v>
      </c>
      <c r="K10" s="29">
        <v>146</v>
      </c>
      <c r="L10" s="29">
        <v>205</v>
      </c>
      <c r="M10" s="29">
        <v>8131711</v>
      </c>
      <c r="N10" s="29">
        <v>41</v>
      </c>
      <c r="O10" s="26">
        <f aca="true" t="shared" si="18" ref="O10:O20">(M10+N10/100)/(J10+K10/160+L10/43560)</f>
        <v>14.37094428822391</v>
      </c>
      <c r="P10" s="29">
        <v>168</v>
      </c>
      <c r="Q10" s="29">
        <v>24</v>
      </c>
      <c r="R10" s="30">
        <v>144</v>
      </c>
      <c r="S10" s="29">
        <v>36</v>
      </c>
      <c r="T10" s="29">
        <v>19</v>
      </c>
      <c r="U10" s="29">
        <v>24</v>
      </c>
      <c r="V10" s="29">
        <v>99</v>
      </c>
      <c r="W10" s="29">
        <v>256</v>
      </c>
      <c r="X10" s="26">
        <f t="shared" si="1"/>
        <v>24.624626951331496</v>
      </c>
      <c r="Y10" s="29">
        <v>7023</v>
      </c>
      <c r="Z10" s="29">
        <v>4100</v>
      </c>
      <c r="AA10" s="29">
        <v>9093</v>
      </c>
      <c r="AB10" s="29">
        <v>153</v>
      </c>
      <c r="AC10" s="29">
        <v>233</v>
      </c>
      <c r="AD10" s="26">
        <f t="shared" si="2"/>
        <v>9093.961598943984</v>
      </c>
      <c r="AE10" s="29">
        <v>2982282</v>
      </c>
      <c r="AF10" s="29">
        <v>75</v>
      </c>
      <c r="AG10" s="26">
        <f t="shared" si="3"/>
        <v>327.94098782496627</v>
      </c>
      <c r="AH10" s="29">
        <v>5407</v>
      </c>
      <c r="AI10" s="29">
        <v>1363526</v>
      </c>
      <c r="AJ10" s="29">
        <v>25</v>
      </c>
      <c r="AK10" s="24">
        <f t="shared" si="4"/>
        <v>252.17796375069355</v>
      </c>
      <c r="AL10" s="29">
        <v>1193</v>
      </c>
      <c r="AM10" s="29">
        <v>898756</v>
      </c>
      <c r="AN10" s="29">
        <v>50</v>
      </c>
      <c r="AO10" s="24">
        <f t="shared" si="5"/>
        <v>753.3583403185247</v>
      </c>
      <c r="AP10" s="29">
        <v>408</v>
      </c>
      <c r="AQ10" s="29">
        <v>645100</v>
      </c>
      <c r="AR10" s="29"/>
      <c r="AS10" s="24">
        <f t="shared" si="6"/>
        <v>1581.1274509803923</v>
      </c>
      <c r="AT10" s="29">
        <v>13</v>
      </c>
      <c r="AU10" s="29">
        <v>56900</v>
      </c>
      <c r="AV10" s="29"/>
      <c r="AW10" s="24">
        <f t="shared" si="7"/>
        <v>4376.923076923077</v>
      </c>
      <c r="AX10" s="29">
        <v>2</v>
      </c>
      <c r="AY10" s="29">
        <v>18000</v>
      </c>
      <c r="AZ10" s="29"/>
      <c r="BA10" s="24">
        <f t="shared" si="8"/>
        <v>9000</v>
      </c>
      <c r="BB10" s="29"/>
      <c r="BC10" s="29"/>
      <c r="BD10" s="29"/>
      <c r="BE10" s="24"/>
      <c r="BF10" s="29"/>
      <c r="BG10" s="29"/>
      <c r="BH10" s="29"/>
      <c r="BI10" s="24"/>
      <c r="BJ10" s="29"/>
      <c r="BK10" s="29"/>
      <c r="BL10" s="29"/>
      <c r="BM10" s="24"/>
      <c r="BN10" s="29"/>
      <c r="BO10" s="29"/>
      <c r="BP10" s="29"/>
      <c r="BQ10" s="26"/>
      <c r="BR10" s="27">
        <f t="shared" si="12"/>
        <v>7023</v>
      </c>
      <c r="BS10" s="27">
        <f t="shared" si="13"/>
        <v>7023</v>
      </c>
      <c r="BT10" s="28">
        <f t="shared" si="14"/>
        <v>0</v>
      </c>
      <c r="BU10" s="27">
        <f t="shared" si="15"/>
        <v>2982282</v>
      </c>
      <c r="BV10" s="27">
        <f t="shared" si="16"/>
        <v>2982282</v>
      </c>
      <c r="BW10" s="28">
        <f t="shared" si="17"/>
        <v>0</v>
      </c>
      <c r="BX10" s="27" t="s">
        <v>67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88" ht="12.75">
      <c r="A11" s="7" t="s">
        <v>59</v>
      </c>
      <c r="B11" s="7"/>
      <c r="C11" s="29">
        <f>10989+1/6</f>
        <v>10989.166666666666</v>
      </c>
      <c r="D11" s="29">
        <v>595095</v>
      </c>
      <c r="E11" s="29">
        <v>69</v>
      </c>
      <c r="F11" s="26">
        <f t="shared" si="0"/>
        <v>54.152940623341166</v>
      </c>
      <c r="G11" s="29">
        <v>30754</v>
      </c>
      <c r="H11" s="29">
        <v>78</v>
      </c>
      <c r="I11" s="29">
        <v>82.75</v>
      </c>
      <c r="J11" s="29">
        <v>2649148</v>
      </c>
      <c r="K11" s="29">
        <v>132</v>
      </c>
      <c r="L11" s="29">
        <v>1.25</v>
      </c>
      <c r="M11" s="29">
        <v>40170630</v>
      </c>
      <c r="N11" s="29">
        <v>74</v>
      </c>
      <c r="O11" s="26">
        <f t="shared" si="18"/>
        <v>15.163599100388355</v>
      </c>
      <c r="P11" s="29">
        <v>884</v>
      </c>
      <c r="Q11" s="29">
        <v>231</v>
      </c>
      <c r="R11" s="30">
        <v>653</v>
      </c>
      <c r="S11" s="29">
        <v>355.33</v>
      </c>
      <c r="T11" s="29">
        <v>156</v>
      </c>
      <c r="U11" s="29">
        <v>134</v>
      </c>
      <c r="V11" s="29">
        <v>112</v>
      </c>
      <c r="W11" s="29">
        <v>111</v>
      </c>
      <c r="X11" s="26">
        <f t="shared" si="1"/>
        <v>134.70254820936637</v>
      </c>
      <c r="Y11" s="29">
        <f>23568+2/3</f>
        <v>23568.666666666668</v>
      </c>
      <c r="Z11" s="29">
        <v>7112</v>
      </c>
      <c r="AA11" s="29">
        <v>8506</v>
      </c>
      <c r="AB11" s="29">
        <v>67.5</v>
      </c>
      <c r="AC11" s="29">
        <v>141.5</v>
      </c>
      <c r="AD11" s="26">
        <f t="shared" si="2"/>
        <v>8506.42512339302</v>
      </c>
      <c r="AE11" s="29">
        <v>8149598</v>
      </c>
      <c r="AF11" s="29">
        <v>94</v>
      </c>
      <c r="AG11" s="26">
        <f t="shared" si="3"/>
        <v>958.0521572556098</v>
      </c>
      <c r="AH11" s="29">
        <f>19981+2/3</f>
        <v>19981.666666666668</v>
      </c>
      <c r="AI11" s="29">
        <v>4657391</v>
      </c>
      <c r="AJ11" s="29">
        <v>95</v>
      </c>
      <c r="AK11" s="24">
        <f t="shared" si="4"/>
        <v>233.08325715238968</v>
      </c>
      <c r="AL11" s="29">
        <v>2653</v>
      </c>
      <c r="AM11" s="29">
        <v>1876111</v>
      </c>
      <c r="AN11" s="29">
        <v>99</v>
      </c>
      <c r="AO11" s="24">
        <f t="shared" si="5"/>
        <v>707.166223143611</v>
      </c>
      <c r="AP11" s="29">
        <v>880</v>
      </c>
      <c r="AQ11" s="29">
        <v>1400867</v>
      </c>
      <c r="AR11" s="29">
        <v>50</v>
      </c>
      <c r="AS11" s="24">
        <f t="shared" si="6"/>
        <v>1591.8948863636363</v>
      </c>
      <c r="AT11" s="29">
        <v>51</v>
      </c>
      <c r="AU11" s="29">
        <v>194177</v>
      </c>
      <c r="AV11" s="29">
        <v>50</v>
      </c>
      <c r="AW11" s="24">
        <f t="shared" si="7"/>
        <v>3807.401960784314</v>
      </c>
      <c r="AX11" s="29">
        <v>3</v>
      </c>
      <c r="AY11" s="29">
        <v>21050</v>
      </c>
      <c r="AZ11" s="29"/>
      <c r="BA11" s="24">
        <f t="shared" si="8"/>
        <v>7016.666666666667</v>
      </c>
      <c r="BB11" s="29"/>
      <c r="BC11" s="29"/>
      <c r="BD11" s="29"/>
      <c r="BE11" s="24"/>
      <c r="BF11" s="29"/>
      <c r="BG11" s="29"/>
      <c r="BH11" s="29"/>
      <c r="BI11" s="24"/>
      <c r="BJ11" s="29"/>
      <c r="BK11" s="29"/>
      <c r="BL11" s="29"/>
      <c r="BM11" s="24"/>
      <c r="BN11" s="29"/>
      <c r="BO11" s="29"/>
      <c r="BP11" s="29"/>
      <c r="BQ11" s="26"/>
      <c r="BR11" s="27">
        <f t="shared" si="12"/>
        <v>23568.666666666668</v>
      </c>
      <c r="BS11" s="27">
        <f t="shared" si="13"/>
        <v>23568.666666666668</v>
      </c>
      <c r="BT11" s="28">
        <f t="shared" si="14"/>
        <v>0</v>
      </c>
      <c r="BU11" s="27">
        <f t="shared" si="15"/>
        <v>8149598</v>
      </c>
      <c r="BV11" s="27">
        <f t="shared" si="16"/>
        <v>8149596</v>
      </c>
      <c r="BW11" s="28">
        <f t="shared" si="17"/>
        <v>2</v>
      </c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88" ht="12.75">
      <c r="A12" s="7" t="s">
        <v>60</v>
      </c>
      <c r="B12" s="7"/>
      <c r="C12" s="29">
        <v>29225.8</v>
      </c>
      <c r="D12" s="29">
        <v>1343074</v>
      </c>
      <c r="E12" s="29">
        <v>65</v>
      </c>
      <c r="F12" s="26">
        <f t="shared" si="0"/>
        <v>45.95510302540905</v>
      </c>
      <c r="G12" s="29">
        <v>278648</v>
      </c>
      <c r="H12" s="29">
        <v>96</v>
      </c>
      <c r="I12" s="29"/>
      <c r="J12" s="29">
        <v>4918722</v>
      </c>
      <c r="K12" s="29">
        <v>34</v>
      </c>
      <c r="L12" s="29">
        <v>3</v>
      </c>
      <c r="M12" s="29">
        <v>15165484</v>
      </c>
      <c r="N12" s="29">
        <v>2</v>
      </c>
      <c r="O12" s="26">
        <f t="shared" si="18"/>
        <v>3.0832162022176113</v>
      </c>
      <c r="P12" s="29"/>
      <c r="Q12" s="29"/>
      <c r="R12" s="30"/>
      <c r="S12" s="29">
        <v>60</v>
      </c>
      <c r="T12" s="29">
        <v>20</v>
      </c>
      <c r="U12" s="29">
        <v>71</v>
      </c>
      <c r="V12" s="29">
        <v>15</v>
      </c>
      <c r="W12" s="29">
        <v>129.5</v>
      </c>
      <c r="X12" s="26">
        <f t="shared" si="1"/>
        <v>71.09672291092745</v>
      </c>
      <c r="Y12" s="29">
        <v>5517.5</v>
      </c>
      <c r="Z12" s="29">
        <v>1104</v>
      </c>
      <c r="AA12" s="29">
        <v>5699</v>
      </c>
      <c r="AB12" s="29">
        <v>22</v>
      </c>
      <c r="AC12" s="29">
        <v>126</v>
      </c>
      <c r="AD12" s="26">
        <f t="shared" si="2"/>
        <v>5699.140392561983</v>
      </c>
      <c r="AE12" s="29">
        <v>1558419</v>
      </c>
      <c r="AF12" s="29">
        <v>86</v>
      </c>
      <c r="AG12" s="26">
        <f t="shared" si="3"/>
        <v>273.4482312514906</v>
      </c>
      <c r="AH12" s="29">
        <v>4960.5</v>
      </c>
      <c r="AI12" s="29">
        <v>1090994</v>
      </c>
      <c r="AJ12" s="29">
        <v>74</v>
      </c>
      <c r="AK12" s="24">
        <f t="shared" si="4"/>
        <v>219.93644592279003</v>
      </c>
      <c r="AL12" s="29">
        <v>441</v>
      </c>
      <c r="AM12" s="29">
        <v>314758</v>
      </c>
      <c r="AN12" s="29">
        <v>70</v>
      </c>
      <c r="AO12" s="24">
        <f t="shared" si="5"/>
        <v>713.7385487528345</v>
      </c>
      <c r="AP12" s="29">
        <v>116</v>
      </c>
      <c r="AQ12" s="29">
        <v>152666</v>
      </c>
      <c r="AR12" s="29">
        <v>42</v>
      </c>
      <c r="AS12" s="24">
        <f t="shared" si="6"/>
        <v>1316.089827586207</v>
      </c>
      <c r="AT12" s="29"/>
      <c r="AU12" s="29"/>
      <c r="AV12" s="29"/>
      <c r="AW12" s="24"/>
      <c r="AX12" s="29"/>
      <c r="AY12" s="29"/>
      <c r="AZ12" s="29"/>
      <c r="BA12" s="24"/>
      <c r="BB12" s="29"/>
      <c r="BC12" s="29"/>
      <c r="BD12" s="29"/>
      <c r="BE12" s="24"/>
      <c r="BF12" s="29"/>
      <c r="BG12" s="29"/>
      <c r="BH12" s="29"/>
      <c r="BI12" s="24"/>
      <c r="BJ12" s="29"/>
      <c r="BK12" s="29"/>
      <c r="BL12" s="29"/>
      <c r="BM12" s="24"/>
      <c r="BN12" s="29"/>
      <c r="BO12" s="29"/>
      <c r="BP12" s="29"/>
      <c r="BQ12" s="26"/>
      <c r="BR12" s="27">
        <f t="shared" si="12"/>
        <v>5517.5</v>
      </c>
      <c r="BS12" s="27">
        <f t="shared" si="13"/>
        <v>5517.5</v>
      </c>
      <c r="BT12" s="28">
        <f t="shared" si="14"/>
        <v>0</v>
      </c>
      <c r="BU12" s="27">
        <f t="shared" si="15"/>
        <v>1558419</v>
      </c>
      <c r="BV12" s="27">
        <f t="shared" si="16"/>
        <v>1558418</v>
      </c>
      <c r="BW12" s="28">
        <f t="shared" si="17"/>
        <v>1</v>
      </c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88" ht="12.75">
      <c r="A13" s="7" t="s">
        <v>112</v>
      </c>
      <c r="B13" s="7"/>
      <c r="C13" s="29">
        <v>39993</v>
      </c>
      <c r="D13" s="29">
        <v>1144058</v>
      </c>
      <c r="E13" s="29">
        <v>25</v>
      </c>
      <c r="F13" s="26">
        <f t="shared" si="0"/>
        <v>28.60646238091666</v>
      </c>
      <c r="G13" s="29">
        <v>96542</v>
      </c>
      <c r="H13" s="29">
        <v>52</v>
      </c>
      <c r="I13" s="29">
        <v>261</v>
      </c>
      <c r="J13" s="29">
        <v>14408713</v>
      </c>
      <c r="K13" s="29">
        <v>14</v>
      </c>
      <c r="L13" s="29">
        <v>23</v>
      </c>
      <c r="M13" s="29">
        <v>71154480</v>
      </c>
      <c r="N13" s="29">
        <v>75</v>
      </c>
      <c r="O13" s="26">
        <f t="shared" si="18"/>
        <v>4.93829534360853</v>
      </c>
      <c r="P13" s="29">
        <v>18400</v>
      </c>
      <c r="Q13" s="29">
        <v>1004</v>
      </c>
      <c r="R13" s="30">
        <v>10026</v>
      </c>
      <c r="S13" s="29">
        <v>105</v>
      </c>
      <c r="T13" s="29">
        <v>13</v>
      </c>
      <c r="U13" s="29">
        <v>72</v>
      </c>
      <c r="V13" s="29">
        <v>121</v>
      </c>
      <c r="W13" s="29">
        <v>258</v>
      </c>
      <c r="X13" s="26">
        <f t="shared" si="1"/>
        <v>72.76217286501377</v>
      </c>
      <c r="Y13" s="29">
        <v>33187</v>
      </c>
      <c r="Z13" s="29">
        <v>6253</v>
      </c>
      <c r="AA13" s="29">
        <v>27832</v>
      </c>
      <c r="AB13" s="29">
        <v>27</v>
      </c>
      <c r="AC13" s="29">
        <v>232</v>
      </c>
      <c r="AD13" s="26">
        <f t="shared" si="2"/>
        <v>27832.174075987146</v>
      </c>
      <c r="AE13" s="29">
        <v>25398509</v>
      </c>
      <c r="AF13" s="29">
        <v>39</v>
      </c>
      <c r="AG13" s="26">
        <f t="shared" si="3"/>
        <v>912.559303511728</v>
      </c>
      <c r="AH13" s="29">
        <v>21413</v>
      </c>
      <c r="AI13" s="29">
        <v>5450898</v>
      </c>
      <c r="AJ13" s="29">
        <v>21</v>
      </c>
      <c r="AK13" s="24">
        <f t="shared" si="4"/>
        <v>254.56023023397</v>
      </c>
      <c r="AL13" s="29">
        <v>5640</v>
      </c>
      <c r="AM13" s="29">
        <v>4241014</v>
      </c>
      <c r="AN13" s="29">
        <v>87</v>
      </c>
      <c r="AO13" s="24">
        <f t="shared" si="5"/>
        <v>751.9529911347518</v>
      </c>
      <c r="AP13" s="29">
        <v>4561</v>
      </c>
      <c r="AQ13" s="29">
        <v>7313267</v>
      </c>
      <c r="AR13" s="29">
        <v>57</v>
      </c>
      <c r="AS13" s="24">
        <f t="shared" si="6"/>
        <v>1603.4351172988381</v>
      </c>
      <c r="AT13" s="29">
        <v>1180</v>
      </c>
      <c r="AU13" s="29">
        <v>5061173</v>
      </c>
      <c r="AV13" s="29">
        <v>24</v>
      </c>
      <c r="AW13" s="24">
        <f t="shared" si="7"/>
        <v>4289.12986440678</v>
      </c>
      <c r="AX13" s="29">
        <v>340</v>
      </c>
      <c r="AY13" s="29">
        <v>2586322</v>
      </c>
      <c r="AZ13" s="29"/>
      <c r="BA13" s="24">
        <f t="shared" si="8"/>
        <v>7606.829411764706</v>
      </c>
      <c r="BB13" s="29">
        <v>45</v>
      </c>
      <c r="BC13" s="29">
        <v>567300</v>
      </c>
      <c r="BD13" s="29"/>
      <c r="BE13" s="24">
        <f t="shared" si="9"/>
        <v>12606.666666666666</v>
      </c>
      <c r="BF13" s="29">
        <v>3</v>
      </c>
      <c r="BG13" s="29">
        <v>53500</v>
      </c>
      <c r="BH13" s="29"/>
      <c r="BI13" s="24">
        <f t="shared" si="10"/>
        <v>17833.333333333332</v>
      </c>
      <c r="BJ13" s="29">
        <v>4</v>
      </c>
      <c r="BK13" s="29">
        <v>92533</v>
      </c>
      <c r="BL13" s="29"/>
      <c r="BM13" s="24">
        <f t="shared" si="11"/>
        <v>23133.25</v>
      </c>
      <c r="BN13" s="29">
        <v>1</v>
      </c>
      <c r="BO13" s="29">
        <v>32500</v>
      </c>
      <c r="BP13" s="29"/>
      <c r="BQ13" s="26">
        <f>(BO13+BP13/100)/BN13</f>
        <v>32500</v>
      </c>
      <c r="BR13" s="27">
        <f t="shared" si="12"/>
        <v>33187</v>
      </c>
      <c r="BS13" s="27">
        <f t="shared" si="13"/>
        <v>33187</v>
      </c>
      <c r="BT13" s="28">
        <f t="shared" si="14"/>
        <v>0</v>
      </c>
      <c r="BU13" s="27">
        <f t="shared" si="15"/>
        <v>25398509</v>
      </c>
      <c r="BV13" s="27">
        <f t="shared" si="16"/>
        <v>25398507</v>
      </c>
      <c r="BW13" s="28">
        <f t="shared" si="17"/>
        <v>2</v>
      </c>
      <c r="BX13" s="27" t="s">
        <v>69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88" ht="12.75">
      <c r="A14" s="7" t="s">
        <v>61</v>
      </c>
      <c r="B14" s="7"/>
      <c r="C14" s="29">
        <v>11833.5</v>
      </c>
      <c r="D14" s="29">
        <v>628131</v>
      </c>
      <c r="E14" s="29"/>
      <c r="F14" s="26">
        <f t="shared" si="0"/>
        <v>53.08074534161491</v>
      </c>
      <c r="G14" s="29"/>
      <c r="H14" s="29"/>
      <c r="I14" s="29"/>
      <c r="J14" s="29">
        <v>2788281</v>
      </c>
      <c r="K14" s="29">
        <v>128</v>
      </c>
      <c r="L14" s="29">
        <v>99</v>
      </c>
      <c r="M14" s="29">
        <v>27367081</v>
      </c>
      <c r="N14" s="29">
        <v>44</v>
      </c>
      <c r="O14" s="26">
        <f t="shared" si="18"/>
        <v>9.815034268664347</v>
      </c>
      <c r="P14" s="29">
        <v>10128</v>
      </c>
      <c r="Q14" s="29">
        <v>7698</v>
      </c>
      <c r="R14" s="30">
        <v>2430</v>
      </c>
      <c r="S14" s="29">
        <v>12</v>
      </c>
      <c r="T14" s="29"/>
      <c r="U14" s="29">
        <v>24</v>
      </c>
      <c r="V14" s="29"/>
      <c r="W14" s="29"/>
      <c r="X14" s="26">
        <f t="shared" si="1"/>
        <v>24</v>
      </c>
      <c r="Y14" s="29">
        <v>19624</v>
      </c>
      <c r="Z14" s="29">
        <v>7123</v>
      </c>
      <c r="AA14" s="29">
        <v>31062</v>
      </c>
      <c r="AB14" s="29">
        <v>125</v>
      </c>
      <c r="AC14" s="29">
        <v>113</v>
      </c>
      <c r="AD14" s="26">
        <f t="shared" si="2"/>
        <v>31062.78384412305</v>
      </c>
      <c r="AE14" s="29">
        <v>9153343</v>
      </c>
      <c r="AF14" s="29">
        <v>54</v>
      </c>
      <c r="AG14" s="26">
        <f t="shared" si="3"/>
        <v>294.6723508727559</v>
      </c>
      <c r="AH14" s="29">
        <v>13997</v>
      </c>
      <c r="AI14" s="29">
        <v>3707870</v>
      </c>
      <c r="AJ14" s="29">
        <v>38</v>
      </c>
      <c r="AK14" s="24">
        <f t="shared" si="4"/>
        <v>264.9046495677645</v>
      </c>
      <c r="AL14" s="29">
        <v>4174</v>
      </c>
      <c r="AM14" s="29">
        <v>2957099</v>
      </c>
      <c r="AN14" s="29">
        <v>74</v>
      </c>
      <c r="AO14" s="24">
        <f t="shared" si="5"/>
        <v>708.457053186392</v>
      </c>
      <c r="AP14" s="29">
        <v>1360</v>
      </c>
      <c r="AQ14" s="29">
        <v>2109328</v>
      </c>
      <c r="AR14" s="29">
        <v>42</v>
      </c>
      <c r="AS14" s="24">
        <f t="shared" si="6"/>
        <v>1550.9767794117647</v>
      </c>
      <c r="AT14" s="29">
        <v>92</v>
      </c>
      <c r="AU14" s="29">
        <v>372545</v>
      </c>
      <c r="AV14" s="29"/>
      <c r="AW14" s="24">
        <f t="shared" si="7"/>
        <v>4049.4021739130435</v>
      </c>
      <c r="AX14" s="29">
        <v>1</v>
      </c>
      <c r="AY14" s="29">
        <v>6500</v>
      </c>
      <c r="AZ14" s="29"/>
      <c r="BA14" s="24">
        <f t="shared" si="8"/>
        <v>6500</v>
      </c>
      <c r="BB14" s="29"/>
      <c r="BC14" s="29"/>
      <c r="BD14" s="29"/>
      <c r="BE14" s="24"/>
      <c r="BF14" s="29"/>
      <c r="BG14" s="29"/>
      <c r="BH14" s="29"/>
      <c r="BI14" s="24"/>
      <c r="BJ14" s="29"/>
      <c r="BK14" s="29"/>
      <c r="BL14" s="29"/>
      <c r="BM14" s="24"/>
      <c r="BN14" s="29"/>
      <c r="BO14" s="29"/>
      <c r="BP14" s="29"/>
      <c r="BQ14" s="26"/>
      <c r="BR14" s="27">
        <f t="shared" si="12"/>
        <v>19624</v>
      </c>
      <c r="BS14" s="27">
        <f t="shared" si="13"/>
        <v>19624</v>
      </c>
      <c r="BT14" s="28">
        <f t="shared" si="14"/>
        <v>0</v>
      </c>
      <c r="BU14" s="27">
        <f t="shared" si="15"/>
        <v>9153343</v>
      </c>
      <c r="BV14" s="27">
        <f t="shared" si="16"/>
        <v>9153342</v>
      </c>
      <c r="BW14" s="28">
        <f t="shared" si="17"/>
        <v>1</v>
      </c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ht="12.75">
      <c r="A15" s="7" t="s">
        <v>62</v>
      </c>
      <c r="B15" s="7"/>
      <c r="C15" s="29">
        <v>30109</v>
      </c>
      <c r="D15" s="29">
        <v>855828</v>
      </c>
      <c r="E15" s="29">
        <v>73</v>
      </c>
      <c r="F15" s="26">
        <f t="shared" si="0"/>
        <v>28.424349197914243</v>
      </c>
      <c r="G15" s="29">
        <v>4342952</v>
      </c>
      <c r="H15" s="29">
        <v>528</v>
      </c>
      <c r="I15" s="29">
        <v>2698538</v>
      </c>
      <c r="J15" s="29">
        <v>11958626.5</v>
      </c>
      <c r="K15" s="29">
        <v>26100</v>
      </c>
      <c r="L15" s="29">
        <v>46886433</v>
      </c>
      <c r="M15" s="29">
        <v>72534746</v>
      </c>
      <c r="N15" s="29">
        <v>48</v>
      </c>
      <c r="O15" s="26">
        <f t="shared" si="18"/>
        <v>6.06484608977426</v>
      </c>
      <c r="P15" s="29">
        <v>1302</v>
      </c>
      <c r="Q15" s="29">
        <v>195</v>
      </c>
      <c r="R15" s="30">
        <v>1107</v>
      </c>
      <c r="S15" s="29">
        <v>163</v>
      </c>
      <c r="T15" s="29">
        <v>92</v>
      </c>
      <c r="U15" s="29">
        <v>109</v>
      </c>
      <c r="V15" s="29">
        <v>255</v>
      </c>
      <c r="W15" s="29">
        <v>316190</v>
      </c>
      <c r="X15" s="26">
        <f t="shared" si="1"/>
        <v>117.85247359963269</v>
      </c>
      <c r="Y15" s="29">
        <v>51739</v>
      </c>
      <c r="Z15" s="29">
        <v>28487</v>
      </c>
      <c r="AA15" s="29">
        <v>53777</v>
      </c>
      <c r="AB15" s="29">
        <v>42840.25</v>
      </c>
      <c r="AC15" s="29">
        <v>40811157.25</v>
      </c>
      <c r="AD15" s="26">
        <f t="shared" si="2"/>
        <v>54981.646816173095</v>
      </c>
      <c r="AE15" s="29">
        <v>29362721</v>
      </c>
      <c r="AF15" s="29">
        <v>94</v>
      </c>
      <c r="AG15" s="26">
        <f t="shared" si="3"/>
        <v>534.0458796763946</v>
      </c>
      <c r="AH15" s="29">
        <v>36125</v>
      </c>
      <c r="AI15" s="29">
        <v>9542443</v>
      </c>
      <c r="AJ15" s="29">
        <v>78</v>
      </c>
      <c r="AK15" s="24">
        <f t="shared" si="4"/>
        <v>264.1506928719723</v>
      </c>
      <c r="AL15" s="29">
        <v>9867</v>
      </c>
      <c r="AM15" s="29">
        <v>6902230</v>
      </c>
      <c r="AN15" s="29">
        <v>73</v>
      </c>
      <c r="AO15" s="24">
        <f t="shared" si="5"/>
        <v>699.5267791628662</v>
      </c>
      <c r="AP15" s="29">
        <v>4770</v>
      </c>
      <c r="AQ15" s="29">
        <v>7811208</v>
      </c>
      <c r="AR15" s="29">
        <v>19</v>
      </c>
      <c r="AS15" s="24">
        <f t="shared" si="6"/>
        <v>1637.56985115304</v>
      </c>
      <c r="AT15" s="29">
        <v>736</v>
      </c>
      <c r="AU15" s="29">
        <v>3175814</v>
      </c>
      <c r="AV15" s="29">
        <v>49</v>
      </c>
      <c r="AW15" s="24">
        <f t="shared" si="7"/>
        <v>4314.965339673913</v>
      </c>
      <c r="AX15" s="29">
        <v>219</v>
      </c>
      <c r="AY15" s="29">
        <v>1641456</v>
      </c>
      <c r="AZ15" s="29"/>
      <c r="BA15" s="24">
        <f t="shared" si="8"/>
        <v>7495.232876712329</v>
      </c>
      <c r="BB15" s="29">
        <v>19</v>
      </c>
      <c r="BC15" s="29">
        <v>229212</v>
      </c>
      <c r="BD15" s="29">
        <v>50</v>
      </c>
      <c r="BE15" s="24">
        <f t="shared" si="9"/>
        <v>12063.815789473685</v>
      </c>
      <c r="BF15" s="29">
        <v>2</v>
      </c>
      <c r="BG15" s="29">
        <v>33750</v>
      </c>
      <c r="BH15" s="29"/>
      <c r="BI15" s="24">
        <f t="shared" si="10"/>
        <v>16875</v>
      </c>
      <c r="BJ15" s="29">
        <v>1</v>
      </c>
      <c r="BK15" s="29">
        <v>26606</v>
      </c>
      <c r="BL15" s="29">
        <v>25</v>
      </c>
      <c r="BM15" s="24">
        <f t="shared" si="11"/>
        <v>26606.25</v>
      </c>
      <c r="BN15" s="29"/>
      <c r="BO15" s="29"/>
      <c r="BP15" s="29"/>
      <c r="BQ15" s="26"/>
      <c r="BR15" s="27">
        <f t="shared" si="12"/>
        <v>51739</v>
      </c>
      <c r="BS15" s="27">
        <f t="shared" si="13"/>
        <v>51739</v>
      </c>
      <c r="BT15" s="28">
        <f t="shared" si="14"/>
        <v>0</v>
      </c>
      <c r="BU15" s="27">
        <f t="shared" si="15"/>
        <v>29362721</v>
      </c>
      <c r="BV15" s="27">
        <f t="shared" si="16"/>
        <v>29362719</v>
      </c>
      <c r="BW15" s="28">
        <f t="shared" si="17"/>
        <v>2</v>
      </c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88" ht="12.75">
      <c r="A16" s="7" t="s">
        <v>63</v>
      </c>
      <c r="B16" s="7"/>
      <c r="C16" s="29">
        <v>4101</v>
      </c>
      <c r="D16" s="29">
        <v>75108</v>
      </c>
      <c r="E16" s="29">
        <v>46</v>
      </c>
      <c r="F16" s="26">
        <f t="shared" si="0"/>
        <v>18.31466959278225</v>
      </c>
      <c r="G16" s="29">
        <v>135</v>
      </c>
      <c r="H16" s="29">
        <v>40</v>
      </c>
      <c r="I16" s="29"/>
      <c r="J16" s="29">
        <v>1074105</v>
      </c>
      <c r="K16" s="29">
        <v>27</v>
      </c>
      <c r="L16" s="29">
        <v>224</v>
      </c>
      <c r="M16" s="29">
        <v>4053268</v>
      </c>
      <c r="N16" s="29">
        <v>42</v>
      </c>
      <c r="O16" s="26">
        <f t="shared" si="18"/>
        <v>3.7736234016188592</v>
      </c>
      <c r="P16" s="29">
        <v>5516</v>
      </c>
      <c r="Q16" s="29">
        <v>2572</v>
      </c>
      <c r="R16" s="30">
        <v>3125</v>
      </c>
      <c r="S16" s="29">
        <v>1</v>
      </c>
      <c r="T16" s="29">
        <v>7</v>
      </c>
      <c r="U16" s="29">
        <v>12</v>
      </c>
      <c r="V16" s="29">
        <v>90</v>
      </c>
      <c r="W16" s="29">
        <v>148</v>
      </c>
      <c r="X16" s="26">
        <f t="shared" si="1"/>
        <v>12.565897612488522</v>
      </c>
      <c r="Y16" s="29">
        <v>5082</v>
      </c>
      <c r="Z16" s="29">
        <v>15084</v>
      </c>
      <c r="AA16" s="29">
        <v>7717</v>
      </c>
      <c r="AB16" s="29">
        <v>899</v>
      </c>
      <c r="AC16" s="29">
        <v>998</v>
      </c>
      <c r="AD16" s="26">
        <f t="shared" si="2"/>
        <v>7722.641660927456</v>
      </c>
      <c r="AE16" s="29">
        <v>2180165</v>
      </c>
      <c r="AF16" s="29">
        <v>83</v>
      </c>
      <c r="AG16" s="26">
        <f t="shared" si="3"/>
        <v>282.3082988597676</v>
      </c>
      <c r="AH16" s="29">
        <v>3794</v>
      </c>
      <c r="AI16" s="29">
        <v>835934</v>
      </c>
      <c r="AJ16" s="29"/>
      <c r="AK16" s="24">
        <f t="shared" si="4"/>
        <v>220.33052187664734</v>
      </c>
      <c r="AL16" s="29">
        <v>838</v>
      </c>
      <c r="AM16" s="29">
        <v>629910</v>
      </c>
      <c r="AN16" s="29"/>
      <c r="AO16" s="24">
        <f t="shared" si="5"/>
        <v>751.6825775656324</v>
      </c>
      <c r="AP16" s="29">
        <v>438</v>
      </c>
      <c r="AQ16" s="29">
        <v>670625</v>
      </c>
      <c r="AR16" s="29"/>
      <c r="AS16" s="24">
        <f t="shared" si="6"/>
        <v>1531.107305936073</v>
      </c>
      <c r="AT16" s="29">
        <v>12</v>
      </c>
      <c r="AU16" s="29">
        <v>43700</v>
      </c>
      <c r="AV16" s="29"/>
      <c r="AW16" s="24">
        <f t="shared" si="7"/>
        <v>3641.6666666666665</v>
      </c>
      <c r="AX16" s="29"/>
      <c r="AY16" s="29"/>
      <c r="AZ16" s="29"/>
      <c r="BA16" s="24"/>
      <c r="BB16" s="29"/>
      <c r="BC16" s="29"/>
      <c r="BD16" s="29"/>
      <c r="BE16" s="24"/>
      <c r="BF16" s="29"/>
      <c r="BG16" s="29"/>
      <c r="BH16" s="29"/>
      <c r="BI16" s="24"/>
      <c r="BJ16" s="29"/>
      <c r="BK16" s="29"/>
      <c r="BL16" s="29"/>
      <c r="BM16" s="24"/>
      <c r="BN16" s="29"/>
      <c r="BO16" s="29"/>
      <c r="BP16" s="29"/>
      <c r="BQ16" s="26"/>
      <c r="BR16" s="27">
        <f t="shared" si="12"/>
        <v>5082</v>
      </c>
      <c r="BS16" s="27">
        <f t="shared" si="13"/>
        <v>5082</v>
      </c>
      <c r="BT16" s="28">
        <f t="shared" si="14"/>
        <v>0</v>
      </c>
      <c r="BU16" s="27">
        <f t="shared" si="15"/>
        <v>2180165</v>
      </c>
      <c r="BV16" s="27">
        <f t="shared" si="16"/>
        <v>2180169</v>
      </c>
      <c r="BW16" s="28">
        <f t="shared" si="17"/>
        <v>-4</v>
      </c>
      <c r="BX16" s="27" t="s">
        <v>69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ht="12.75">
      <c r="A17" s="7" t="s">
        <v>64</v>
      </c>
      <c r="B17" s="7"/>
      <c r="C17" s="29">
        <v>14218</v>
      </c>
      <c r="D17" s="29">
        <v>568007</v>
      </c>
      <c r="E17" s="29">
        <v>2</v>
      </c>
      <c r="F17" s="26">
        <f t="shared" si="0"/>
        <v>39.94985370656914</v>
      </c>
      <c r="G17" s="29">
        <v>2467</v>
      </c>
      <c r="H17" s="29">
        <v>120</v>
      </c>
      <c r="I17" s="29"/>
      <c r="J17" s="29">
        <v>5442787</v>
      </c>
      <c r="K17" s="29">
        <v>13878</v>
      </c>
      <c r="L17" s="29">
        <v>60919015</v>
      </c>
      <c r="M17" s="29">
        <v>21552790</v>
      </c>
      <c r="N17" s="29">
        <v>58</v>
      </c>
      <c r="O17" s="26">
        <f t="shared" si="18"/>
        <v>3.958801031161154</v>
      </c>
      <c r="P17" s="29">
        <v>96760</v>
      </c>
      <c r="Q17" s="29">
        <v>753</v>
      </c>
      <c r="R17" s="30">
        <v>47940</v>
      </c>
      <c r="S17" s="29">
        <v>24</v>
      </c>
      <c r="T17" s="29">
        <v>33</v>
      </c>
      <c r="U17" s="29">
        <v>63</v>
      </c>
      <c r="V17" s="29">
        <v>120</v>
      </c>
      <c r="W17" s="29">
        <v>11</v>
      </c>
      <c r="X17" s="26">
        <f>U17+V17/160+W17/43560</f>
        <v>63.75025252525253</v>
      </c>
      <c r="Y17" s="29">
        <v>16892</v>
      </c>
      <c r="Z17" s="29">
        <v>36555</v>
      </c>
      <c r="AA17" s="29">
        <v>20330</v>
      </c>
      <c r="AB17" s="29">
        <v>11512</v>
      </c>
      <c r="AC17" s="29">
        <v>4330382</v>
      </c>
      <c r="AD17" s="26">
        <f>AA17+AB17/160+AC17/43560</f>
        <v>20501.36189164371</v>
      </c>
      <c r="AE17" s="29">
        <v>10645563</v>
      </c>
      <c r="AF17" s="29">
        <v>0</v>
      </c>
      <c r="AG17" s="26">
        <f t="shared" si="3"/>
        <v>519.2612596307125</v>
      </c>
      <c r="AH17" s="29">
        <v>12429</v>
      </c>
      <c r="AI17" s="29">
        <v>2739614</v>
      </c>
      <c r="AJ17" s="29"/>
      <c r="AK17" s="24">
        <f t="shared" si="4"/>
        <v>220.42111191568108</v>
      </c>
      <c r="AL17" s="29">
        <v>2271</v>
      </c>
      <c r="AM17" s="29">
        <v>1729410</v>
      </c>
      <c r="AN17" s="29"/>
      <c r="AO17" s="24">
        <f t="shared" si="5"/>
        <v>761.5191545574637</v>
      </c>
      <c r="AP17" s="29">
        <v>1566</v>
      </c>
      <c r="AQ17" s="29">
        <v>2822068</v>
      </c>
      <c r="AR17" s="29"/>
      <c r="AS17" s="24">
        <f t="shared" si="6"/>
        <v>1802.0868454661559</v>
      </c>
      <c r="AT17" s="29">
        <v>499</v>
      </c>
      <c r="AU17" s="29">
        <v>2217845</v>
      </c>
      <c r="AV17" s="29"/>
      <c r="AW17" s="24">
        <f t="shared" si="7"/>
        <v>4444.579158316633</v>
      </c>
      <c r="AX17" s="29">
        <v>104</v>
      </c>
      <c r="AY17" s="29">
        <v>837226</v>
      </c>
      <c r="AZ17" s="29"/>
      <c r="BA17" s="24">
        <f t="shared" si="8"/>
        <v>8050.25</v>
      </c>
      <c r="BB17" s="29">
        <v>19</v>
      </c>
      <c r="BC17" s="29">
        <v>229400</v>
      </c>
      <c r="BD17" s="29"/>
      <c r="BE17" s="24">
        <f t="shared" si="9"/>
        <v>12073.684210526315</v>
      </c>
      <c r="BF17" s="29">
        <v>3</v>
      </c>
      <c r="BG17" s="29">
        <v>48000</v>
      </c>
      <c r="BH17" s="29"/>
      <c r="BI17" s="24">
        <f t="shared" si="10"/>
        <v>16000</v>
      </c>
      <c r="BJ17" s="29">
        <v>1</v>
      </c>
      <c r="BK17" s="29">
        <v>22000</v>
      </c>
      <c r="BL17" s="29"/>
      <c r="BM17" s="24">
        <f t="shared" si="11"/>
        <v>22000</v>
      </c>
      <c r="BN17" s="29"/>
      <c r="BO17" s="29"/>
      <c r="BP17" s="29"/>
      <c r="BQ17" s="26"/>
      <c r="BR17" s="27">
        <f t="shared" si="12"/>
        <v>16892</v>
      </c>
      <c r="BS17" s="27">
        <f t="shared" si="13"/>
        <v>16892</v>
      </c>
      <c r="BT17" s="28">
        <f t="shared" si="14"/>
        <v>0</v>
      </c>
      <c r="BU17" s="27">
        <f t="shared" si="15"/>
        <v>10645563</v>
      </c>
      <c r="BV17" s="27">
        <f t="shared" si="16"/>
        <v>10645563</v>
      </c>
      <c r="BW17" s="28">
        <f t="shared" si="17"/>
        <v>0</v>
      </c>
      <c r="BX17" s="27" t="s">
        <v>69</v>
      </c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ht="12.75">
      <c r="A18" s="7" t="s">
        <v>70</v>
      </c>
      <c r="B18" s="7"/>
      <c r="C18" s="29"/>
      <c r="D18" s="29"/>
      <c r="E18" s="29"/>
      <c r="F18" s="26"/>
      <c r="G18" s="29"/>
      <c r="H18" s="29"/>
      <c r="I18" s="29"/>
      <c r="J18" s="29">
        <v>40458644</v>
      </c>
      <c r="K18" s="29">
        <v>8</v>
      </c>
      <c r="L18" s="29">
        <v>205</v>
      </c>
      <c r="M18" s="29">
        <v>61249084</v>
      </c>
      <c r="N18" s="29">
        <v>30</v>
      </c>
      <c r="O18" s="26">
        <f t="shared" si="18"/>
        <v>1.5138689328585027</v>
      </c>
      <c r="P18" s="29">
        <v>152158</v>
      </c>
      <c r="Q18" s="29"/>
      <c r="R18" s="30"/>
      <c r="S18" s="29"/>
      <c r="T18" s="29"/>
      <c r="U18" s="29"/>
      <c r="V18" s="29"/>
      <c r="W18" s="29"/>
      <c r="X18" s="26">
        <f>U18+V18/160+W18/43560</f>
        <v>0</v>
      </c>
      <c r="Y18" s="29">
        <v>27693</v>
      </c>
      <c r="Z18" s="29">
        <v>55779</v>
      </c>
      <c r="AA18" s="29">
        <v>34600</v>
      </c>
      <c r="AB18" s="29">
        <v>84</v>
      </c>
      <c r="AC18" s="29">
        <v>49</v>
      </c>
      <c r="AD18" s="26">
        <f>AA18+AB18/160+AC18/43560</f>
        <v>34600.52612488522</v>
      </c>
      <c r="AE18" s="29">
        <v>11172171</v>
      </c>
      <c r="AF18" s="29">
        <v>53</v>
      </c>
      <c r="AG18" s="26">
        <f t="shared" si="3"/>
        <v>322.8902210814883</v>
      </c>
      <c r="AH18" s="29">
        <v>22591</v>
      </c>
      <c r="AI18" s="29">
        <v>4768422</v>
      </c>
      <c r="AJ18" s="29">
        <v>2</v>
      </c>
      <c r="AK18" s="24">
        <f t="shared" si="4"/>
        <v>211.0761816652649</v>
      </c>
      <c r="AL18" s="29">
        <v>3032</v>
      </c>
      <c r="AM18" s="29">
        <v>2193397</v>
      </c>
      <c r="AN18" s="29">
        <v>28</v>
      </c>
      <c r="AO18" s="24">
        <f t="shared" si="5"/>
        <v>723.4159894459102</v>
      </c>
      <c r="AP18" s="29">
        <v>1729</v>
      </c>
      <c r="AQ18" s="29">
        <v>2836677</v>
      </c>
      <c r="AR18" s="29">
        <v>60</v>
      </c>
      <c r="AS18" s="24">
        <f t="shared" si="6"/>
        <v>1640.6463851937538</v>
      </c>
      <c r="AT18" s="29">
        <v>222</v>
      </c>
      <c r="AU18" s="29">
        <v>1007018</v>
      </c>
      <c r="AV18" s="29">
        <v>35</v>
      </c>
      <c r="AW18" s="24">
        <f t="shared" si="7"/>
        <v>4536.118693693694</v>
      </c>
      <c r="AX18" s="29">
        <v>22</v>
      </c>
      <c r="AY18" s="29">
        <v>163258</v>
      </c>
      <c r="AZ18" s="29"/>
      <c r="BA18" s="24">
        <f t="shared" si="8"/>
        <v>7420.818181818182</v>
      </c>
      <c r="BB18" s="29">
        <v>6</v>
      </c>
      <c r="BC18" s="29">
        <v>86566</v>
      </c>
      <c r="BD18" s="29"/>
      <c r="BE18" s="24">
        <f t="shared" si="9"/>
        <v>14427.666666666666</v>
      </c>
      <c r="BF18" s="29">
        <v>2</v>
      </c>
      <c r="BG18" s="29">
        <v>38000</v>
      </c>
      <c r="BH18" s="29"/>
      <c r="BI18" s="24">
        <f t="shared" si="10"/>
        <v>19000</v>
      </c>
      <c r="BJ18" s="29">
        <v>1</v>
      </c>
      <c r="BK18" s="29">
        <v>23000</v>
      </c>
      <c r="BL18" s="29"/>
      <c r="BM18" s="24">
        <f t="shared" si="11"/>
        <v>23000</v>
      </c>
      <c r="BN18" s="29"/>
      <c r="BO18" s="29"/>
      <c r="BP18" s="29"/>
      <c r="BQ18" s="26"/>
      <c r="BR18" s="27">
        <f t="shared" si="12"/>
        <v>27693</v>
      </c>
      <c r="BS18" s="27">
        <f t="shared" si="13"/>
        <v>27605</v>
      </c>
      <c r="BT18" s="28">
        <f t="shared" si="14"/>
        <v>88</v>
      </c>
      <c r="BU18" s="27">
        <f t="shared" si="15"/>
        <v>11172171</v>
      </c>
      <c r="BV18" s="27">
        <f t="shared" si="16"/>
        <v>11116338</v>
      </c>
      <c r="BW18" s="28">
        <f t="shared" si="17"/>
        <v>55833</v>
      </c>
      <c r="BX18" s="27" t="s">
        <v>78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ht="12.75">
      <c r="A19" s="7" t="s">
        <v>71</v>
      </c>
      <c r="B19" s="7"/>
      <c r="C19" s="29">
        <v>12801</v>
      </c>
      <c r="D19" s="29">
        <v>256988</v>
      </c>
      <c r="E19" s="29">
        <f>11+2/3</f>
        <v>11.666666666666666</v>
      </c>
      <c r="F19" s="26">
        <f t="shared" si="0"/>
        <v>20.07562820612973</v>
      </c>
      <c r="G19" s="29">
        <v>1215</v>
      </c>
      <c r="H19" s="29"/>
      <c r="I19" s="29"/>
      <c r="J19" s="29">
        <v>17674634</v>
      </c>
      <c r="K19" s="29">
        <v>20</v>
      </c>
      <c r="L19" s="29">
        <v>6.75</v>
      </c>
      <c r="M19" s="29">
        <v>21016849</v>
      </c>
      <c r="N19" s="29">
        <v>38</v>
      </c>
      <c r="O19" s="26">
        <f t="shared" si="18"/>
        <v>1.1890967151669818</v>
      </c>
      <c r="P19" s="29">
        <v>28517</v>
      </c>
      <c r="Q19" s="29">
        <v>164</v>
      </c>
      <c r="R19" s="30">
        <v>15858</v>
      </c>
      <c r="S19" s="29">
        <v>16</v>
      </c>
      <c r="T19" s="29">
        <v>5</v>
      </c>
      <c r="U19" s="29">
        <v>1</v>
      </c>
      <c r="V19" s="29">
        <v>61</v>
      </c>
      <c r="W19" s="29">
        <v>5.5</v>
      </c>
      <c r="X19" s="26">
        <f>U19+V19/160+W19/43560</f>
        <v>1.3813762626262627</v>
      </c>
      <c r="Y19" s="29">
        <v>3071</v>
      </c>
      <c r="Z19" s="29">
        <v>4568</v>
      </c>
      <c r="AA19" s="29">
        <v>3203</v>
      </c>
      <c r="AB19" s="29">
        <v>128</v>
      </c>
      <c r="AC19" s="29">
        <f>12+2/3</f>
        <v>12.666666666666666</v>
      </c>
      <c r="AD19" s="26">
        <f>AA19+AB19/160+AC19/43560</f>
        <v>3203.8002907866544</v>
      </c>
      <c r="AE19" s="29">
        <v>1121925</v>
      </c>
      <c r="AF19" s="29">
        <f>64+1/3</f>
        <v>64.33333333333333</v>
      </c>
      <c r="AG19" s="26">
        <f t="shared" si="3"/>
        <v>350.18588598038303</v>
      </c>
      <c r="AH19" s="29">
        <v>2607</v>
      </c>
      <c r="AI19" s="29">
        <v>547241</v>
      </c>
      <c r="AJ19" s="29">
        <f>87+2/3</f>
        <v>87.66666666666667</v>
      </c>
      <c r="AK19" s="24">
        <f t="shared" si="4"/>
        <v>209.91249584452117</v>
      </c>
      <c r="AL19" s="29">
        <v>288</v>
      </c>
      <c r="AM19" s="29">
        <v>218779</v>
      </c>
      <c r="AN19" s="29">
        <v>60</v>
      </c>
      <c r="AO19" s="24">
        <f t="shared" si="5"/>
        <v>759.651388888889</v>
      </c>
      <c r="AP19" s="29">
        <v>172</v>
      </c>
      <c r="AQ19" s="29">
        <v>292649</v>
      </c>
      <c r="AR19" s="29">
        <f>66+2/3</f>
        <v>66.66666666666667</v>
      </c>
      <c r="AS19" s="24">
        <f t="shared" si="6"/>
        <v>1701.451550387597</v>
      </c>
      <c r="AT19" s="29">
        <v>13</v>
      </c>
      <c r="AU19" s="29">
        <v>56752</v>
      </c>
      <c r="AV19" s="29"/>
      <c r="AW19" s="24">
        <f t="shared" si="7"/>
        <v>4365.538461538462</v>
      </c>
      <c r="AX19" s="29">
        <v>1</v>
      </c>
      <c r="AY19" s="29">
        <v>6500</v>
      </c>
      <c r="AZ19" s="29"/>
      <c r="BA19" s="24">
        <f t="shared" si="8"/>
        <v>6500</v>
      </c>
      <c r="BB19" s="29"/>
      <c r="BC19" s="29"/>
      <c r="BD19" s="29"/>
      <c r="BE19" s="24"/>
      <c r="BF19" s="29"/>
      <c r="BG19" s="29"/>
      <c r="BH19" s="29"/>
      <c r="BI19" s="24"/>
      <c r="BJ19" s="29"/>
      <c r="BK19" s="29"/>
      <c r="BL19" s="29"/>
      <c r="BM19" s="24"/>
      <c r="BN19" s="29"/>
      <c r="BO19" s="29"/>
      <c r="BP19" s="29"/>
      <c r="BQ19" s="26"/>
      <c r="BR19" s="27">
        <f t="shared" si="12"/>
        <v>3071</v>
      </c>
      <c r="BS19" s="27">
        <f t="shared" si="13"/>
        <v>3081</v>
      </c>
      <c r="BT19" s="28">
        <f t="shared" si="14"/>
        <v>-10</v>
      </c>
      <c r="BU19" s="27">
        <f t="shared" si="15"/>
        <v>1121925</v>
      </c>
      <c r="BV19" s="27">
        <f t="shared" si="16"/>
        <v>1121921</v>
      </c>
      <c r="BW19" s="28">
        <f t="shared" si="17"/>
        <v>4</v>
      </c>
      <c r="BX19" s="27" t="s">
        <v>79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</row>
    <row r="20" spans="1:88" ht="12.75">
      <c r="A20" s="7" t="s">
        <v>72</v>
      </c>
      <c r="B20" s="7"/>
      <c r="C20" s="29">
        <v>10168</v>
      </c>
      <c r="D20" s="29">
        <v>169189</v>
      </c>
      <c r="E20" s="29">
        <v>25</v>
      </c>
      <c r="F20" s="26">
        <f t="shared" si="0"/>
        <v>16.639383359559403</v>
      </c>
      <c r="G20" s="29"/>
      <c r="H20" s="29"/>
      <c r="I20" s="29"/>
      <c r="J20" s="29">
        <v>3951357</v>
      </c>
      <c r="K20" s="29">
        <v>66</v>
      </c>
      <c r="L20" s="29">
        <v>341.25</v>
      </c>
      <c r="M20" s="29">
        <v>5830273</v>
      </c>
      <c r="N20" s="29">
        <v>75</v>
      </c>
      <c r="O20" s="26">
        <f t="shared" si="18"/>
        <v>1.475511610262568</v>
      </c>
      <c r="P20" s="29">
        <v>10072</v>
      </c>
      <c r="Q20" s="29">
        <v>4715</v>
      </c>
      <c r="R20" s="30">
        <v>5357</v>
      </c>
      <c r="S20" s="29"/>
      <c r="T20" s="29"/>
      <c r="U20" s="29"/>
      <c r="V20" s="29"/>
      <c r="W20" s="29"/>
      <c r="X20" s="26">
        <f>U20+V20/160+W20/43560</f>
        <v>0</v>
      </c>
      <c r="Y20" s="29">
        <v>1030</v>
      </c>
      <c r="Z20" s="29">
        <v>2290</v>
      </c>
      <c r="AA20" s="29">
        <v>1759</v>
      </c>
      <c r="AB20" s="29">
        <v>60</v>
      </c>
      <c r="AC20" s="29">
        <v>22179</v>
      </c>
      <c r="AD20" s="26">
        <f>AA20+AB20/160+AC20/43560</f>
        <v>1759.8841597796143</v>
      </c>
      <c r="AE20" s="29">
        <v>286446</v>
      </c>
      <c r="AF20" s="29">
        <f>33+1/3</f>
        <v>33.333333333333336</v>
      </c>
      <c r="AG20" s="26">
        <f t="shared" si="3"/>
        <v>162.76431135626805</v>
      </c>
      <c r="AH20" s="29">
        <v>926</v>
      </c>
      <c r="AI20" s="29">
        <v>179510</v>
      </c>
      <c r="AJ20" s="29"/>
      <c r="AK20" s="24">
        <f t="shared" si="4"/>
        <v>193.85529157667386</v>
      </c>
      <c r="AL20" s="29">
        <v>71</v>
      </c>
      <c r="AM20" s="29">
        <v>52899</v>
      </c>
      <c r="AN20" s="29"/>
      <c r="AO20" s="24">
        <f t="shared" si="5"/>
        <v>745.056338028169</v>
      </c>
      <c r="AP20" s="29">
        <v>32</v>
      </c>
      <c r="AQ20" s="29">
        <v>50704</v>
      </c>
      <c r="AR20" s="29"/>
      <c r="AS20" s="24">
        <f t="shared" si="6"/>
        <v>1584.5</v>
      </c>
      <c r="AT20" s="29">
        <v>1</v>
      </c>
      <c r="AU20" s="29">
        <v>3333</v>
      </c>
      <c r="AV20" s="29">
        <f>33+1/3</f>
        <v>33.333333333333336</v>
      </c>
      <c r="AW20" s="24">
        <f t="shared" si="7"/>
        <v>3333.3333333333335</v>
      </c>
      <c r="AX20" s="29"/>
      <c r="AY20" s="29"/>
      <c r="AZ20" s="29"/>
      <c r="BA20" s="24"/>
      <c r="BB20" s="29"/>
      <c r="BC20" s="29"/>
      <c r="BD20" s="29"/>
      <c r="BE20" s="24"/>
      <c r="BF20" s="29"/>
      <c r="BG20" s="29"/>
      <c r="BH20" s="29"/>
      <c r="BI20" s="24"/>
      <c r="BJ20" s="29"/>
      <c r="BK20" s="29"/>
      <c r="BL20" s="29"/>
      <c r="BM20" s="24"/>
      <c r="BN20" s="29"/>
      <c r="BO20" s="29"/>
      <c r="BP20" s="29"/>
      <c r="BQ20" s="26"/>
      <c r="BR20" s="27">
        <f t="shared" si="12"/>
        <v>1030</v>
      </c>
      <c r="BS20" s="27">
        <f t="shared" si="13"/>
        <v>1030</v>
      </c>
      <c r="BT20" s="28">
        <f t="shared" si="14"/>
        <v>0</v>
      </c>
      <c r="BU20" s="27">
        <f t="shared" si="15"/>
        <v>286446</v>
      </c>
      <c r="BV20" s="27">
        <f t="shared" si="16"/>
        <v>286446</v>
      </c>
      <c r="BW20" s="28">
        <f t="shared" si="17"/>
        <v>0</v>
      </c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</row>
    <row r="21" spans="1:69" ht="12.75">
      <c r="A21" s="7"/>
      <c r="B21" s="7"/>
      <c r="C21" s="7"/>
      <c r="D21" s="7"/>
      <c r="E21" s="7"/>
      <c r="F21" s="7"/>
      <c r="G21" s="22"/>
      <c r="H21" s="22"/>
      <c r="I21" s="22"/>
      <c r="J21" s="22"/>
      <c r="K21" s="22"/>
      <c r="L21" s="22"/>
      <c r="M21" s="22"/>
      <c r="N21" s="22"/>
      <c r="O21" s="7"/>
      <c r="P21" s="22"/>
      <c r="Q21" s="22"/>
      <c r="R21" s="22"/>
      <c r="S21" s="22"/>
      <c r="T21" s="22"/>
      <c r="U21" s="22"/>
      <c r="V21" s="22"/>
      <c r="W21" s="22"/>
      <c r="X21" s="7"/>
      <c r="Y21" s="22"/>
      <c r="Z21" s="22"/>
      <c r="AA21" s="22"/>
      <c r="AB21" s="22"/>
      <c r="AC21" s="22"/>
      <c r="AD21" s="7"/>
      <c r="AE21" s="23"/>
      <c r="AF21" s="23"/>
      <c r="AG21" s="7"/>
      <c r="AH21" s="23"/>
      <c r="AI21" s="23"/>
      <c r="AJ21" s="23"/>
      <c r="AK21" s="7"/>
      <c r="AL21" s="23"/>
      <c r="AM21" s="23"/>
      <c r="AN21" s="23"/>
      <c r="AO21" s="7"/>
      <c r="AP21" s="23"/>
      <c r="AQ21" s="23"/>
      <c r="AR21" s="23"/>
      <c r="AS21" s="7"/>
      <c r="AT21" s="23"/>
      <c r="AU21" s="23"/>
      <c r="AV21" s="23"/>
      <c r="AW21" s="7"/>
      <c r="AX21" s="23"/>
      <c r="AY21" s="23"/>
      <c r="AZ21" s="23"/>
      <c r="BA21" s="7"/>
      <c r="BB21" s="23"/>
      <c r="BC21" s="23"/>
      <c r="BD21" s="23"/>
      <c r="BE21" s="7"/>
      <c r="BF21" s="23"/>
      <c r="BG21" s="23"/>
      <c r="BH21" s="23"/>
      <c r="BI21" s="22"/>
      <c r="BJ21" s="29"/>
      <c r="BK21" s="29"/>
      <c r="BL21" s="29"/>
      <c r="BM21" s="22"/>
      <c r="BN21" s="29"/>
      <c r="BO21" s="29"/>
      <c r="BP21" s="29"/>
      <c r="BQ21" s="7"/>
    </row>
    <row r="22" spans="1:6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2"/>
      <c r="Q22" s="22"/>
      <c r="R22" s="22"/>
      <c r="S22" s="22"/>
      <c r="T22" s="22"/>
      <c r="U22" s="22"/>
      <c r="V22" s="22"/>
      <c r="W22" s="22"/>
      <c r="X22" s="7"/>
      <c r="Y22" s="22"/>
      <c r="Z22" s="22"/>
      <c r="AA22" s="22"/>
      <c r="AB22" s="22"/>
      <c r="AC22" s="22"/>
      <c r="AD22" s="7"/>
      <c r="AE22" s="23"/>
      <c r="AF22" s="23"/>
      <c r="AG22" s="7"/>
      <c r="AH22" s="23"/>
      <c r="AI22" s="23"/>
      <c r="AJ22" s="23"/>
      <c r="AK22" s="7"/>
      <c r="AL22" s="23"/>
      <c r="AM22" s="23"/>
      <c r="AN22" s="23"/>
      <c r="AO22" s="7"/>
      <c r="AP22" s="23"/>
      <c r="AQ22" s="23"/>
      <c r="AR22" s="23"/>
      <c r="AS22" s="7"/>
      <c r="AT22" s="23"/>
      <c r="AU22" s="23"/>
      <c r="AV22" s="23"/>
      <c r="AW22" s="7"/>
      <c r="AX22" s="23"/>
      <c r="AY22" s="23"/>
      <c r="AZ22" s="23"/>
      <c r="BA22" s="7"/>
      <c r="BB22" s="23"/>
      <c r="BC22" s="23"/>
      <c r="BD22" s="23"/>
      <c r="BE22" s="7"/>
      <c r="BF22" s="23"/>
      <c r="BG22" s="23"/>
      <c r="BH22" s="23"/>
      <c r="BI22" s="22"/>
      <c r="BJ22" s="29"/>
      <c r="BK22" s="29"/>
      <c r="BL22" s="29"/>
      <c r="BM22" s="22"/>
      <c r="BN22" s="23"/>
      <c r="BO22" s="23"/>
      <c r="BP22" s="23"/>
      <c r="BQ22" s="7"/>
    </row>
    <row r="23" spans="1:6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2"/>
      <c r="Q23" s="22"/>
      <c r="R23" s="22"/>
      <c r="S23" s="22"/>
      <c r="T23" s="22"/>
      <c r="U23" s="22"/>
      <c r="V23" s="22"/>
      <c r="W23" s="22"/>
      <c r="X23" s="7"/>
      <c r="Y23" s="22"/>
      <c r="Z23" s="22"/>
      <c r="AA23" s="22"/>
      <c r="AB23" s="22"/>
      <c r="AC23" s="22"/>
      <c r="AD23" s="7"/>
      <c r="AE23" s="23"/>
      <c r="AF23" s="23"/>
      <c r="AG23" s="7"/>
      <c r="AH23" s="23"/>
      <c r="AI23" s="23"/>
      <c r="AJ23" s="23"/>
      <c r="AK23" s="7"/>
      <c r="AL23" s="23"/>
      <c r="AM23" s="23"/>
      <c r="AN23" s="23"/>
      <c r="AO23" s="7"/>
      <c r="AP23" s="23"/>
      <c r="AQ23" s="23"/>
      <c r="AR23" s="23"/>
      <c r="AS23" s="7"/>
      <c r="AT23" s="23"/>
      <c r="AU23" s="23"/>
      <c r="AV23" s="23"/>
      <c r="AW23" s="7"/>
      <c r="AX23" s="23"/>
      <c r="AY23" s="23"/>
      <c r="AZ23" s="23"/>
      <c r="BA23" s="7"/>
      <c r="BB23" s="23"/>
      <c r="BC23" s="23"/>
      <c r="BD23" s="23"/>
      <c r="BE23" s="7"/>
      <c r="BF23" s="23"/>
      <c r="BG23" s="23"/>
      <c r="BH23" s="23"/>
      <c r="BI23" s="22"/>
      <c r="BJ23" s="23"/>
      <c r="BK23" s="23"/>
      <c r="BL23" s="23"/>
      <c r="BM23" s="22"/>
      <c r="BN23" s="23"/>
      <c r="BO23" s="23"/>
      <c r="BP23" s="23"/>
      <c r="BQ23" s="7"/>
    </row>
    <row r="24" spans="1:6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2"/>
      <c r="Q24" s="22"/>
      <c r="R24" s="22"/>
      <c r="S24" s="22"/>
      <c r="T24" s="22"/>
      <c r="U24" s="22"/>
      <c r="V24" s="22"/>
      <c r="W24" s="22"/>
      <c r="X24" s="7"/>
      <c r="Y24" s="22"/>
      <c r="Z24" s="22"/>
      <c r="AA24" s="22"/>
      <c r="AB24" s="22"/>
      <c r="AC24" s="22"/>
      <c r="AD24" s="7"/>
      <c r="AE24" s="23"/>
      <c r="AF24" s="23"/>
      <c r="AG24" s="7"/>
      <c r="AH24" s="23"/>
      <c r="AI24" s="23"/>
      <c r="AJ24" s="23"/>
      <c r="AK24" s="7"/>
      <c r="AL24" s="23"/>
      <c r="AM24" s="23"/>
      <c r="AN24" s="23"/>
      <c r="AO24" s="7"/>
      <c r="AP24" s="23"/>
      <c r="AQ24" s="23"/>
      <c r="AR24" s="23"/>
      <c r="AS24" s="7"/>
      <c r="AT24" s="23"/>
      <c r="AU24" s="23"/>
      <c r="AV24" s="23"/>
      <c r="AW24" s="7"/>
      <c r="AX24" s="23"/>
      <c r="AY24" s="23"/>
      <c r="AZ24" s="23"/>
      <c r="BA24" s="7"/>
      <c r="BB24" s="23"/>
      <c r="BC24" s="23"/>
      <c r="BD24" s="23"/>
      <c r="BE24" s="7"/>
      <c r="BF24" s="23"/>
      <c r="BG24" s="23"/>
      <c r="BH24" s="23"/>
      <c r="BI24" s="22"/>
      <c r="BJ24" s="23"/>
      <c r="BK24" s="23"/>
      <c r="BL24" s="23"/>
      <c r="BM24" s="22"/>
      <c r="BN24" s="23"/>
      <c r="BO24" s="23"/>
      <c r="BP24" s="23"/>
      <c r="BQ24" s="7"/>
    </row>
    <row r="25" spans="1:6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2"/>
      <c r="Q25" s="22"/>
      <c r="R25" s="22"/>
      <c r="S25" s="22"/>
      <c r="T25" s="22"/>
      <c r="U25" s="22"/>
      <c r="V25" s="22"/>
      <c r="W25" s="22"/>
      <c r="X25" s="7"/>
      <c r="Y25" s="22"/>
      <c r="Z25" s="22"/>
      <c r="AA25" s="22"/>
      <c r="AB25" s="22"/>
      <c r="AC25" s="22"/>
      <c r="AD25" s="7"/>
      <c r="AE25" s="23"/>
      <c r="AF25" s="23"/>
      <c r="AG25" s="7"/>
      <c r="AH25" s="23"/>
      <c r="AI25" s="23"/>
      <c r="AJ25" s="23"/>
      <c r="AK25" s="7"/>
      <c r="AL25" s="23"/>
      <c r="AM25" s="23"/>
      <c r="AN25" s="23"/>
      <c r="AO25" s="7"/>
      <c r="AP25" s="23"/>
      <c r="AQ25" s="23"/>
      <c r="AR25" s="23"/>
      <c r="AS25" s="7"/>
      <c r="AT25" s="23"/>
      <c r="AU25" s="23"/>
      <c r="AV25" s="23"/>
      <c r="AW25" s="7"/>
      <c r="AX25" s="23"/>
      <c r="AY25" s="23"/>
      <c r="AZ25" s="23"/>
      <c r="BA25" s="7"/>
      <c r="BB25" s="23"/>
      <c r="BC25" s="23"/>
      <c r="BD25" s="23"/>
      <c r="BE25" s="7"/>
      <c r="BF25" s="23"/>
      <c r="BG25" s="23"/>
      <c r="BH25" s="23"/>
      <c r="BI25" s="22"/>
      <c r="BJ25" s="23"/>
      <c r="BK25" s="23"/>
      <c r="BL25" s="23"/>
      <c r="BM25" s="22"/>
      <c r="BN25" s="23"/>
      <c r="BO25" s="23"/>
      <c r="BP25" s="23"/>
      <c r="BQ25" s="7"/>
    </row>
    <row r="26" spans="1:6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2"/>
      <c r="Q26" s="22"/>
      <c r="R26" s="22"/>
      <c r="S26" s="22"/>
      <c r="T26" s="22"/>
      <c r="U26" s="22"/>
      <c r="V26" s="22"/>
      <c r="W26" s="22"/>
      <c r="X26" s="7"/>
      <c r="Y26" s="22"/>
      <c r="Z26" s="22"/>
      <c r="AA26" s="22"/>
      <c r="AB26" s="22"/>
      <c r="AC26" s="22"/>
      <c r="AD26" s="7"/>
      <c r="AE26" s="23"/>
      <c r="AF26" s="23"/>
      <c r="AG26" s="7"/>
      <c r="AH26" s="23"/>
      <c r="AI26" s="23"/>
      <c r="AJ26" s="23"/>
      <c r="AK26" s="7"/>
      <c r="AL26" s="23"/>
      <c r="AM26" s="23"/>
      <c r="AN26" s="23"/>
      <c r="AO26" s="7"/>
      <c r="AP26" s="23"/>
      <c r="AQ26" s="23"/>
      <c r="AR26" s="23"/>
      <c r="AS26" s="7"/>
      <c r="AT26" s="23"/>
      <c r="AU26" s="23"/>
      <c r="AV26" s="23"/>
      <c r="AW26" s="7"/>
      <c r="AX26" s="23"/>
      <c r="AY26" s="23"/>
      <c r="AZ26" s="23"/>
      <c r="BA26" s="7"/>
      <c r="BB26" s="23"/>
      <c r="BC26" s="23"/>
      <c r="BD26" s="23"/>
      <c r="BE26" s="7"/>
      <c r="BF26" s="23"/>
      <c r="BG26" s="23"/>
      <c r="BH26" s="23"/>
      <c r="BI26" s="22"/>
      <c r="BJ26" s="23"/>
      <c r="BK26" s="23"/>
      <c r="BL26" s="23"/>
      <c r="BM26" s="22"/>
      <c r="BN26" s="23"/>
      <c r="BO26" s="23"/>
      <c r="BP26" s="23"/>
      <c r="BQ26" s="7"/>
    </row>
    <row r="27" spans="1:6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2"/>
      <c r="Z27" s="22"/>
      <c r="AA27" s="22"/>
      <c r="AB27" s="22"/>
      <c r="AC27" s="22"/>
      <c r="AD27" s="7"/>
      <c r="AE27" s="23"/>
      <c r="AF27" s="23"/>
      <c r="AG27" s="7"/>
      <c r="AH27" s="23"/>
      <c r="AI27" s="23"/>
      <c r="AJ27" s="23"/>
      <c r="AK27" s="7"/>
      <c r="AL27" s="23"/>
      <c r="AM27" s="23"/>
      <c r="AN27" s="23"/>
      <c r="AO27" s="7"/>
      <c r="AP27" s="23"/>
      <c r="AQ27" s="23"/>
      <c r="AR27" s="23"/>
      <c r="AS27" s="7"/>
      <c r="AT27" s="23"/>
      <c r="AU27" s="23"/>
      <c r="AV27" s="23"/>
      <c r="AW27" s="7"/>
      <c r="AX27" s="23"/>
      <c r="AY27" s="23"/>
      <c r="AZ27" s="23"/>
      <c r="BA27" s="7"/>
      <c r="BB27" s="23"/>
      <c r="BC27" s="23"/>
      <c r="BD27" s="23"/>
      <c r="BE27" s="7"/>
      <c r="BF27" s="23"/>
      <c r="BG27" s="23"/>
      <c r="BH27" s="23"/>
      <c r="BI27" s="22"/>
      <c r="BJ27" s="23"/>
      <c r="BK27" s="23"/>
      <c r="BL27" s="23"/>
      <c r="BM27" s="22"/>
      <c r="BN27" s="23"/>
      <c r="BO27" s="23"/>
      <c r="BP27" s="23"/>
      <c r="BQ27" s="7"/>
    </row>
    <row r="28" spans="1:6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22"/>
      <c r="Z28" s="22"/>
      <c r="AA28" s="22"/>
      <c r="AB28" s="22"/>
      <c r="AC28" s="22"/>
      <c r="AD28" s="7"/>
      <c r="AE28" s="23"/>
      <c r="AF28" s="23"/>
      <c r="AG28" s="7"/>
      <c r="AH28" s="23"/>
      <c r="AI28" s="23"/>
      <c r="AJ28" s="23"/>
      <c r="AK28" s="7"/>
      <c r="AL28" s="23"/>
      <c r="AM28" s="23"/>
      <c r="AN28" s="23"/>
      <c r="AO28" s="7"/>
      <c r="AP28" s="23"/>
      <c r="AQ28" s="23"/>
      <c r="AR28" s="23"/>
      <c r="AS28" s="7"/>
      <c r="AT28" s="23"/>
      <c r="AU28" s="23"/>
      <c r="AV28" s="23"/>
      <c r="AW28" s="7"/>
      <c r="AX28" s="23"/>
      <c r="AY28" s="23"/>
      <c r="AZ28" s="23"/>
      <c r="BA28" s="7"/>
      <c r="BB28" s="23"/>
      <c r="BC28" s="23"/>
      <c r="BD28" s="23"/>
      <c r="BE28" s="7"/>
      <c r="BF28" s="23"/>
      <c r="BG28" s="23"/>
      <c r="BH28" s="23"/>
      <c r="BI28" s="22"/>
      <c r="BJ28" s="23"/>
      <c r="BK28" s="23"/>
      <c r="BL28" s="23"/>
      <c r="BM28" s="22"/>
      <c r="BN28" s="23"/>
      <c r="BO28" s="23"/>
      <c r="BP28" s="23"/>
      <c r="BQ28" s="7"/>
    </row>
    <row r="29" spans="1:6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22"/>
      <c r="Z29" s="22"/>
      <c r="AA29" s="22"/>
      <c r="AB29" s="22"/>
      <c r="AC29" s="22"/>
      <c r="AD29" s="7"/>
      <c r="AE29" s="23"/>
      <c r="AF29" s="23"/>
      <c r="AG29" s="7"/>
      <c r="AH29" s="23"/>
      <c r="AI29" s="23"/>
      <c r="AJ29" s="23"/>
      <c r="AK29" s="7"/>
      <c r="AL29" s="23"/>
      <c r="AM29" s="23"/>
      <c r="AN29" s="23"/>
      <c r="AO29" s="7"/>
      <c r="AP29" s="23"/>
      <c r="AQ29" s="23"/>
      <c r="AR29" s="23"/>
      <c r="AS29" s="7"/>
      <c r="AT29" s="23"/>
      <c r="AU29" s="23"/>
      <c r="AV29" s="23"/>
      <c r="AW29" s="7"/>
      <c r="AX29" s="23"/>
      <c r="AY29" s="23"/>
      <c r="AZ29" s="23"/>
      <c r="BA29" s="7"/>
      <c r="BB29" s="23"/>
      <c r="BC29" s="23"/>
      <c r="BD29" s="23"/>
      <c r="BE29" s="7"/>
      <c r="BF29" s="23"/>
      <c r="BG29" s="23"/>
      <c r="BH29" s="23"/>
      <c r="BI29" s="22"/>
      <c r="BJ29" s="23"/>
      <c r="BK29" s="23"/>
      <c r="BL29" s="23"/>
      <c r="BM29" s="22"/>
      <c r="BN29" s="23"/>
      <c r="BO29" s="23"/>
      <c r="BP29" s="23"/>
      <c r="BQ29" s="7"/>
    </row>
    <row r="30" spans="1:6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2"/>
      <c r="Z30" s="22"/>
      <c r="AA30" s="22"/>
      <c r="AB30" s="22"/>
      <c r="AC30" s="22"/>
      <c r="AD30" s="7"/>
      <c r="AE30" s="23"/>
      <c r="AF30" s="23"/>
      <c r="AG30" s="7"/>
      <c r="AH30" s="23"/>
      <c r="AI30" s="23"/>
      <c r="AJ30" s="23"/>
      <c r="AK30" s="7"/>
      <c r="AL30" s="23"/>
      <c r="AM30" s="23"/>
      <c r="AN30" s="23"/>
      <c r="AO30" s="7"/>
      <c r="AP30" s="23"/>
      <c r="AQ30" s="23"/>
      <c r="AR30" s="23"/>
      <c r="AS30" s="7"/>
      <c r="AT30" s="23"/>
      <c r="AU30" s="23"/>
      <c r="AV30" s="23"/>
      <c r="AW30" s="7"/>
      <c r="AX30" s="23"/>
      <c r="AY30" s="23"/>
      <c r="AZ30" s="23"/>
      <c r="BA30" s="7"/>
      <c r="BB30" s="23"/>
      <c r="BC30" s="23"/>
      <c r="BD30" s="23"/>
      <c r="BE30" s="7"/>
      <c r="BF30" s="23"/>
      <c r="BG30" s="23"/>
      <c r="BH30" s="23"/>
      <c r="BI30" s="22"/>
      <c r="BJ30" s="23"/>
      <c r="BK30" s="23"/>
      <c r="BL30" s="23"/>
      <c r="BM30" s="22"/>
      <c r="BN30" s="23"/>
      <c r="BO30" s="23"/>
      <c r="BP30" s="23"/>
      <c r="BQ30" s="7"/>
    </row>
    <row r="31" spans="1:6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2"/>
      <c r="Z31" s="22"/>
      <c r="AA31" s="22"/>
      <c r="AB31" s="22"/>
      <c r="AC31" s="22"/>
      <c r="AD31" s="7"/>
      <c r="AE31" s="23"/>
      <c r="AF31" s="23"/>
      <c r="AG31" s="7"/>
      <c r="AH31" s="23"/>
      <c r="AI31" s="23"/>
      <c r="AJ31" s="23"/>
      <c r="AK31" s="7"/>
      <c r="AL31" s="23"/>
      <c r="AM31" s="23"/>
      <c r="AN31" s="23"/>
      <c r="AO31" s="7"/>
      <c r="AP31" s="23"/>
      <c r="AQ31" s="23"/>
      <c r="AR31" s="23"/>
      <c r="AS31" s="7"/>
      <c r="AT31" s="23"/>
      <c r="AU31" s="23"/>
      <c r="AV31" s="23"/>
      <c r="AW31" s="7"/>
      <c r="AX31" s="23"/>
      <c r="AY31" s="23"/>
      <c r="AZ31" s="23"/>
      <c r="BA31" s="7"/>
      <c r="BB31" s="23"/>
      <c r="BC31" s="23"/>
      <c r="BD31" s="23"/>
      <c r="BE31" s="7"/>
      <c r="BF31" s="23"/>
      <c r="BG31" s="23"/>
      <c r="BH31" s="23"/>
      <c r="BI31" s="22"/>
      <c r="BJ31" s="23"/>
      <c r="BK31" s="23"/>
      <c r="BL31" s="23"/>
      <c r="BM31" s="22"/>
      <c r="BN31" s="23"/>
      <c r="BO31" s="23"/>
      <c r="BP31" s="23"/>
      <c r="BQ31" s="7"/>
    </row>
    <row r="32" spans="1:6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3"/>
      <c r="AF32" s="23"/>
      <c r="AG32" s="7"/>
      <c r="AH32" s="23"/>
      <c r="AI32" s="23"/>
      <c r="AJ32" s="23"/>
      <c r="AK32" s="7"/>
      <c r="AL32" s="23"/>
      <c r="AM32" s="23"/>
      <c r="AN32" s="23"/>
      <c r="AO32" s="7"/>
      <c r="AP32" s="23"/>
      <c r="AQ32" s="23"/>
      <c r="AR32" s="23"/>
      <c r="AS32" s="7"/>
      <c r="AT32" s="23"/>
      <c r="AU32" s="23"/>
      <c r="AV32" s="23"/>
      <c r="AW32" s="7"/>
      <c r="AX32" s="23"/>
      <c r="AY32" s="23"/>
      <c r="AZ32" s="23"/>
      <c r="BA32" s="7"/>
      <c r="BB32" s="23"/>
      <c r="BC32" s="23"/>
      <c r="BD32" s="23"/>
      <c r="BE32" s="7"/>
      <c r="BF32" s="23"/>
      <c r="BG32" s="23"/>
      <c r="BH32" s="23"/>
      <c r="BI32" s="22"/>
      <c r="BJ32" s="23"/>
      <c r="BK32" s="23"/>
      <c r="BL32" s="23"/>
      <c r="BM32" s="22"/>
      <c r="BN32" s="23"/>
      <c r="BO32" s="23"/>
      <c r="BP32" s="23"/>
      <c r="BQ32" s="7"/>
    </row>
    <row r="33" spans="1:6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3"/>
      <c r="AF33" s="23"/>
      <c r="AG33" s="7"/>
      <c r="AH33" s="23"/>
      <c r="AI33" s="23"/>
      <c r="AJ33" s="23"/>
      <c r="AK33" s="7"/>
      <c r="AL33" s="23"/>
      <c r="AM33" s="23"/>
      <c r="AN33" s="23"/>
      <c r="AO33" s="7"/>
      <c r="AP33" s="23"/>
      <c r="AQ33" s="23"/>
      <c r="AR33" s="23"/>
      <c r="AS33" s="7"/>
      <c r="AT33" s="23"/>
      <c r="AU33" s="23"/>
      <c r="AV33" s="23"/>
      <c r="AW33" s="7"/>
      <c r="AX33" s="23"/>
      <c r="AY33" s="23"/>
      <c r="AZ33" s="23"/>
      <c r="BA33" s="7"/>
      <c r="BB33" s="23"/>
      <c r="BC33" s="23"/>
      <c r="BD33" s="23"/>
      <c r="BE33" s="7"/>
      <c r="BF33" s="23"/>
      <c r="BG33" s="23"/>
      <c r="BH33" s="23"/>
      <c r="BI33" s="22"/>
      <c r="BJ33" s="23"/>
      <c r="BK33" s="23"/>
      <c r="BL33" s="23"/>
      <c r="BM33" s="22"/>
      <c r="BN33" s="23"/>
      <c r="BO33" s="23"/>
      <c r="BP33" s="23"/>
      <c r="BQ33" s="7"/>
    </row>
    <row r="34" spans="1:6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3"/>
      <c r="AF34" s="23"/>
      <c r="AG34" s="7"/>
      <c r="AH34" s="23"/>
      <c r="AI34" s="23"/>
      <c r="AJ34" s="23"/>
      <c r="AK34" s="7"/>
      <c r="AL34" s="23"/>
      <c r="AM34" s="23"/>
      <c r="AN34" s="23"/>
      <c r="AO34" s="7"/>
      <c r="AP34" s="23"/>
      <c r="AQ34" s="23"/>
      <c r="AR34" s="23"/>
      <c r="AS34" s="7"/>
      <c r="AT34" s="23"/>
      <c r="AU34" s="23"/>
      <c r="AV34" s="23"/>
      <c r="AW34" s="7"/>
      <c r="AX34" s="23"/>
      <c r="AY34" s="23"/>
      <c r="AZ34" s="23"/>
      <c r="BA34" s="7"/>
      <c r="BB34" s="23"/>
      <c r="BC34" s="23"/>
      <c r="BD34" s="23"/>
      <c r="BE34" s="7"/>
      <c r="BF34" s="23"/>
      <c r="BG34" s="23"/>
      <c r="BH34" s="23"/>
      <c r="BI34" s="22"/>
      <c r="BJ34" s="23"/>
      <c r="BK34" s="23"/>
      <c r="BL34" s="23"/>
      <c r="BM34" s="22"/>
      <c r="BN34" s="23"/>
      <c r="BO34" s="23"/>
      <c r="BP34" s="23"/>
      <c r="BQ34" s="7"/>
    </row>
    <row r="35" spans="1:6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3"/>
      <c r="AF35" s="23"/>
      <c r="AG35" s="7"/>
      <c r="AH35" s="23"/>
      <c r="AI35" s="23"/>
      <c r="AJ35" s="23"/>
      <c r="AK35" s="7"/>
      <c r="AL35" s="23"/>
      <c r="AM35" s="23"/>
      <c r="AN35" s="23"/>
      <c r="AO35" s="7"/>
      <c r="AP35" s="23"/>
      <c r="AQ35" s="23"/>
      <c r="AR35" s="23"/>
      <c r="AS35" s="7"/>
      <c r="AT35" s="23"/>
      <c r="AU35" s="23"/>
      <c r="AV35" s="23"/>
      <c r="AW35" s="7"/>
      <c r="AX35" s="23"/>
      <c r="AY35" s="23"/>
      <c r="AZ35" s="23"/>
      <c r="BA35" s="7"/>
      <c r="BB35" s="23"/>
      <c r="BC35" s="23"/>
      <c r="BD35" s="23"/>
      <c r="BE35" s="7"/>
      <c r="BF35" s="23"/>
      <c r="BG35" s="23"/>
      <c r="BH35" s="23"/>
      <c r="BI35" s="22"/>
      <c r="BJ35" s="23"/>
      <c r="BK35" s="23"/>
      <c r="BL35" s="23"/>
      <c r="BM35" s="22"/>
      <c r="BN35" s="23"/>
      <c r="BO35" s="23"/>
      <c r="BP35" s="23"/>
      <c r="BQ35" s="7"/>
    </row>
    <row r="36" spans="1:6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3"/>
      <c r="AF36" s="23"/>
      <c r="AG36" s="7"/>
      <c r="AH36" s="23"/>
      <c r="AI36" s="23"/>
      <c r="AJ36" s="23"/>
      <c r="AK36" s="7"/>
      <c r="AL36" s="23"/>
      <c r="AM36" s="23"/>
      <c r="AN36" s="23"/>
      <c r="AO36" s="7"/>
      <c r="AP36" s="23"/>
      <c r="AQ36" s="23"/>
      <c r="AR36" s="23"/>
      <c r="AS36" s="7"/>
      <c r="AT36" s="23"/>
      <c r="AU36" s="23"/>
      <c r="AV36" s="23"/>
      <c r="AW36" s="7"/>
      <c r="AX36" s="23"/>
      <c r="AY36" s="23"/>
      <c r="AZ36" s="23"/>
      <c r="BA36" s="7"/>
      <c r="BB36" s="23"/>
      <c r="BC36" s="23"/>
      <c r="BD36" s="23"/>
      <c r="BE36" s="7"/>
      <c r="BF36" s="23"/>
      <c r="BG36" s="23"/>
      <c r="BH36" s="23"/>
      <c r="BI36" s="22"/>
      <c r="BJ36" s="23"/>
      <c r="BK36" s="23"/>
      <c r="BL36" s="23"/>
      <c r="BM36" s="22"/>
      <c r="BN36" s="23"/>
      <c r="BO36" s="23"/>
      <c r="BP36" s="23"/>
      <c r="BQ36" s="7"/>
    </row>
    <row r="37" spans="1:6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1:69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1:6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1:69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1:6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1:6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1:69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1:69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1:69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1:6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1:69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1:6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1:6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1:69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1:69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</row>
    <row r="76" spans="1:6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</row>
    <row r="77" spans="1:69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1:6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</row>
    <row r="79" spans="1:69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1:69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1:69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3" spans="1:69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1:6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</row>
    <row r="85" spans="1:69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1:69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</row>
    <row r="88" spans="1:6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</row>
    <row r="89" spans="1:6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6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</row>
    <row r="91" spans="1:6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</row>
    <row r="92" spans="1:6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1:6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</row>
    <row r="94" spans="1:6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</row>
    <row r="95" spans="1:6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1:6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</row>
    <row r="98" spans="1:6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1:6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</row>
    <row r="100" spans="1:6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</row>
    <row r="101" spans="1:6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</row>
    <row r="104" spans="1:6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1:6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</row>
    <row r="106" spans="1:6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</row>
    <row r="107" spans="1:6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1:6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</row>
    <row r="109" spans="1:6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6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6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1:6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1:6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</row>
    <row r="116" spans="1:6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1:6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</row>
    <row r="118" spans="1:6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</row>
    <row r="119" spans="1:6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1:6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</row>
    <row r="121" spans="1:6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</row>
    <row r="122" spans="1:6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</row>
    <row r="123" spans="1:6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</row>
    <row r="124" spans="1:6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</row>
    <row r="125" spans="1:6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</row>
    <row r="126" spans="1:6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</row>
    <row r="127" spans="1:6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</row>
    <row r="128" spans="1:6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</row>
    <row r="129" spans="1:6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</row>
    <row r="130" spans="1:6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</row>
    <row r="131" spans="1:6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</row>
    <row r="132" spans="1:6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</row>
    <row r="133" spans="1:6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</row>
    <row r="134" spans="1:6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</row>
    <row r="135" spans="1:6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</row>
    <row r="136" spans="1:6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</row>
    <row r="137" spans="1:6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</row>
    <row r="138" spans="1:6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</row>
    <row r="139" spans="1:6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</row>
    <row r="140" spans="1:6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</row>
    <row r="141" spans="1:6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</row>
    <row r="142" spans="1:6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</row>
    <row r="143" spans="1:6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</row>
    <row r="144" spans="1:6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</row>
    <row r="145" spans="1:6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</row>
    <row r="146" spans="1:6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</row>
    <row r="147" spans="1:6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</row>
    <row r="148" spans="1:6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</row>
    <row r="149" spans="1:6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</row>
    <row r="150" spans="1:6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</row>
    <row r="151" spans="1:6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</row>
    <row r="152" spans="1:6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</row>
    <row r="153" spans="1:6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</row>
    <row r="154" spans="1:6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</row>
    <row r="155" spans="1:6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</row>
    <row r="156" spans="1:6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</row>
    <row r="157" spans="1:6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</row>
    <row r="158" spans="1:6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</row>
    <row r="159" spans="1:6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</row>
    <row r="160" spans="1:6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</row>
    <row r="161" spans="1:6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</row>
    <row r="162" spans="1:6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</row>
    <row r="163" spans="1:6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</row>
    <row r="164" spans="1:6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</row>
    <row r="165" spans="1:6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</row>
    <row r="166" spans="1:6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</row>
    <row r="167" spans="1:6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</row>
    <row r="168" spans="1:6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</row>
    <row r="169" spans="1:6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</row>
    <row r="170" spans="1:6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</row>
    <row r="171" spans="1:6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</row>
    <row r="172" spans="1:6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</row>
    <row r="173" spans="1:6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</row>
    <row r="174" spans="1:6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</row>
    <row r="175" spans="1:6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</row>
    <row r="176" spans="1:6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</row>
    <row r="177" spans="1:6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</row>
    <row r="178" spans="1:6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</row>
    <row r="179" spans="1:6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</row>
    <row r="180" spans="1:6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</row>
    <row r="181" spans="1:6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</row>
    <row r="182" spans="1:6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</row>
    <row r="183" spans="1:6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</row>
    <row r="184" spans="1:6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</row>
    <row r="185" spans="1:6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</row>
    <row r="186" spans="1:6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</row>
    <row r="187" spans="1:6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</row>
    <row r="188" spans="1:6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</row>
    <row r="189" spans="1:6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</row>
    <row r="190" spans="1:6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</row>
    <row r="191" spans="1:6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</row>
    <row r="192" spans="1:6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</row>
    <row r="193" spans="1:6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</row>
    <row r="194" spans="1:6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</row>
    <row r="195" spans="1:6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</row>
    <row r="196" spans="1:6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</row>
    <row r="197" spans="1:6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</row>
    <row r="198" spans="1:6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</row>
    <row r="199" spans="1:6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</row>
    <row r="200" spans="1:6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</row>
    <row r="201" spans="1:6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</row>
    <row r="202" spans="1:6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</row>
    <row r="203" spans="1:6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</row>
    <row r="204" spans="1:6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</row>
    <row r="205" spans="1:6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</row>
    <row r="206" spans="1:6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</row>
    <row r="207" spans="1:6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</row>
    <row r="208" spans="1:6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</row>
    <row r="209" spans="1:6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</row>
    <row r="210" spans="1:6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</row>
    <row r="211" spans="1:6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</row>
    <row r="212" spans="1:6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</row>
    <row r="213" spans="1:6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</row>
    <row r="214" spans="1:6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</row>
    <row r="215" spans="1:6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</row>
    <row r="216" spans="1:6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</row>
    <row r="217" spans="1:6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</row>
    <row r="218" spans="1:6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</row>
    <row r="219" spans="1:6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</row>
    <row r="220" spans="1:6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</row>
    <row r="221" spans="1:6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</row>
    <row r="223" spans="1:6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</row>
    <row r="224" spans="1:6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</row>
    <row r="225" spans="1:6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</row>
    <row r="226" spans="1:6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</row>
    <row r="227" spans="1:6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</row>
    <row r="228" spans="1:6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</row>
    <row r="229" spans="1:6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</row>
    <row r="230" spans="1:6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</row>
    <row r="231" spans="1:6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</row>
    <row r="232" spans="1:6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</row>
    <row r="233" spans="1:6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</row>
    <row r="234" spans="1:6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</row>
    <row r="235" spans="1:6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</row>
    <row r="236" spans="1:6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</row>
    <row r="237" spans="1:6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</row>
    <row r="238" spans="1:6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</row>
    <row r="239" spans="1:6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</row>
    <row r="240" spans="1:6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</row>
    <row r="241" spans="1:6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</row>
    <row r="242" spans="1:6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</row>
    <row r="243" spans="1:6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</row>
    <row r="244" spans="1:6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</row>
    <row r="245" spans="1:6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</row>
    <row r="246" spans="1:6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</row>
    <row r="247" spans="1:6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</row>
    <row r="248" spans="1:6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</row>
    <row r="249" spans="1:6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</row>
    <row r="250" spans="1:6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</row>
    <row r="251" spans="1:6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</row>
    <row r="252" spans="1:6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</row>
    <row r="253" spans="1:6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</row>
    <row r="254" spans="1:6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</row>
    <row r="255" spans="1:6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</row>
    <row r="256" spans="1:6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</row>
    <row r="257" spans="1:6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</row>
    <row r="258" spans="1:6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</row>
    <row r="259" spans="1:6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</row>
    <row r="260" spans="1:6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</row>
    <row r="261" spans="1:6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</row>
    <row r="262" spans="1:6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</row>
    <row r="263" spans="1:6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</row>
    <row r="264" spans="1:6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</row>
    <row r="265" spans="1:6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</row>
    <row r="266" spans="1:6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</row>
    <row r="267" spans="1:6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</row>
    <row r="268" spans="1:6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  <row r="269" spans="1:6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</row>
    <row r="270" spans="1:6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</row>
    <row r="272" spans="1:6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</row>
    <row r="273" spans="1:6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</row>
    <row r="274" spans="1:6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</row>
    <row r="275" spans="1:6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</row>
    <row r="276" spans="1:6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</row>
    <row r="277" spans="1:6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</row>
    <row r="278" spans="1:6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</row>
    <row r="279" spans="1:6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</row>
    <row r="280" spans="1:6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</row>
    <row r="281" spans="1:6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</row>
    <row r="282" spans="1:6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</row>
    <row r="283" spans="1:6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</row>
    <row r="284" spans="1:6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</row>
    <row r="285" spans="1:6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</row>
    <row r="286" spans="1:6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</row>
    <row r="287" spans="1:6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</row>
    <row r="288" spans="1:6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</row>
    <row r="289" spans="1:6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</row>
    <row r="290" spans="1:6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</row>
    <row r="291" spans="1:6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</row>
    <row r="292" spans="1:6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</row>
    <row r="293" spans="1:6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</row>
    <row r="294" spans="1:6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</row>
    <row r="295" spans="1:6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</row>
    <row r="296" spans="1:6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</row>
    <row r="297" spans="1:6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</row>
    <row r="298" spans="1:6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</row>
    <row r="299" spans="1:6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</row>
    <row r="300" spans="1:6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</row>
    <row r="301" spans="1:6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</row>
    <row r="302" spans="1:6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</row>
    <row r="303" spans="1:6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</row>
    <row r="304" spans="1:6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</row>
    <row r="305" spans="1:6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</row>
    <row r="306" spans="1:6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</row>
    <row r="307" spans="1:6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</row>
    <row r="308" spans="1:6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</row>
    <row r="309" spans="1:6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</row>
    <row r="310" spans="1:6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</row>
    <row r="311" spans="1:6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</row>
    <row r="312" spans="1:6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</row>
    <row r="313" spans="1:6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</row>
    <row r="314" spans="1:6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</row>
    <row r="315" spans="1:6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</row>
    <row r="316" spans="1:6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UC-Davis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Zolas</dc:creator>
  <cp:keywords/>
  <dc:description/>
  <cp:lastModifiedBy>Peter Lindert</cp:lastModifiedBy>
  <dcterms:created xsi:type="dcterms:W3CDTF">2010-09-14T17:38:25Z</dcterms:created>
  <dcterms:modified xsi:type="dcterms:W3CDTF">2010-09-21T18:02:12Z</dcterms:modified>
  <cp:category/>
  <cp:version/>
  <cp:contentType/>
  <cp:contentStatus/>
</cp:coreProperties>
</file>