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580" windowHeight="11280" activeTab="1"/>
  </bookViews>
  <sheets>
    <sheet name="eclectic" sheetId="1" r:id="rId1"/>
    <sheet name="USDA crop ratios" sheetId="2" r:id="rId2"/>
  </sheets>
  <definedNames/>
  <calcPr fullCalcOnLoad="1"/>
</workbook>
</file>

<file path=xl/sharedStrings.xml><?xml version="1.0" encoding="utf-8"?>
<sst xmlns="http://schemas.openxmlformats.org/spreadsheetml/2006/main" count="220" uniqueCount="167">
  <si>
    <r>
      <t xml:space="preserve">Zupko, </t>
    </r>
    <r>
      <rPr>
        <i/>
        <sz val="12"/>
        <rFont val="Times New Roman"/>
        <family val="0"/>
      </rPr>
      <t>British Isles</t>
    </r>
    <r>
      <rPr>
        <sz val="12"/>
        <rFont val="Times New Roman"/>
        <family val="0"/>
      </rPr>
      <t>, pp. 55-60, official Winchester grain bu. (=35.328 l.)</t>
    </r>
  </si>
  <si>
    <r>
      <t xml:space="preserve">Marianne Ward, citing Zupko, </t>
    </r>
    <r>
      <rPr>
        <i/>
        <sz val="12"/>
        <rFont val="Times New Roman"/>
        <family val="0"/>
      </rPr>
      <t>British Isles</t>
    </r>
    <r>
      <rPr>
        <sz val="12"/>
        <rFont val="Times New Roman"/>
        <family val="0"/>
      </rPr>
      <t>, p. 265.</t>
    </r>
  </si>
  <si>
    <t>Reminder:  these are physical output/input ratios, not ratios of output price to input price.</t>
  </si>
  <si>
    <t>Peter Lindert</t>
  </si>
  <si>
    <t>Japan</t>
  </si>
  <si>
    <t>1750, 1884</t>
  </si>
  <si>
    <t>liters or 150 kg</t>
  </si>
  <si>
    <t xml:space="preserve">koku = 180 </t>
  </si>
  <si>
    <t xml:space="preserve">   An International Comparison," (Utrecht conference paper, August 2004, p. 7).</t>
  </si>
  <si>
    <t>But in many localities the local bushel weighed more (p. 59).</t>
  </si>
  <si>
    <t>1800-1900</t>
  </si>
  <si>
    <t>bu. = 56 lb, SE,</t>
  </si>
  <si>
    <t>but 80-90 lb.</t>
  </si>
  <si>
    <t>Firewood</t>
  </si>
  <si>
    <t>U.S practice</t>
  </si>
  <si>
    <t>current</t>
  </si>
  <si>
    <t>31 lb./cu. foot</t>
  </si>
  <si>
    <t>Jan Luiten van Zanden, 12 August 2002</t>
  </si>
  <si>
    <t>but up to</t>
  </si>
  <si>
    <t>1.03-1.16</t>
  </si>
  <si>
    <t>Calico cloth</t>
  </si>
  <si>
    <t>Metric weight/volume ratios implied by the U.S. Department of Agriculture's crop units</t>
  </si>
  <si>
    <t>Bread/flour</t>
  </si>
  <si>
    <t>Bread/wheat</t>
  </si>
  <si>
    <t>kilograms (@ 0.72 from above), or 447.49 lb.</t>
  </si>
  <si>
    <t>(jvz@iisg.nl)</t>
  </si>
  <si>
    <t>(The fact that grain or peas would sink doesn't not contradict their</t>
  </si>
  <si>
    <t>Holland</t>
  </si>
  <si>
    <t>1400-1850</t>
  </si>
  <si>
    <t>2160 kg per last</t>
  </si>
  <si>
    <t>Potatoes</t>
  </si>
  <si>
    <t>1700-1900</t>
  </si>
  <si>
    <t>40 kg per sack</t>
  </si>
  <si>
    <t>(See also the attached worksheet on USDA estimates by crop.)</t>
  </si>
  <si>
    <t>Jean-Pascal Bassino and Debin Ma, "Japanese Wages and Living Standards in 1720-1913:</t>
  </si>
  <si>
    <r>
      <t xml:space="preserve">U.S. Department of Agriculture, Statistical Reporting Service, </t>
    </r>
    <r>
      <rPr>
        <i/>
        <sz val="12"/>
        <rFont val="Times New Roman"/>
        <family val="0"/>
      </rPr>
      <t>Agricultural Statistics</t>
    </r>
    <r>
      <rPr>
        <sz val="12"/>
        <rFont val="Times New Roman"/>
        <family val="0"/>
      </rPr>
      <t xml:space="preserve"> (Washington, 1967), pp. v-viii; and </t>
    </r>
  </si>
  <si>
    <r>
      <t xml:space="preserve">National Agricultural Statistics Service, </t>
    </r>
    <r>
      <rPr>
        <i/>
        <sz val="12"/>
        <rFont val="Times New Roman"/>
        <family val="0"/>
      </rPr>
      <t>Agricultural Statistics</t>
    </r>
    <r>
      <rPr>
        <sz val="12"/>
        <rFont val="Times New Roman"/>
        <family val="0"/>
      </rPr>
      <t xml:space="preserve"> 2000, pp. 1v-ix; as cited in </t>
    </r>
  </si>
  <si>
    <r>
      <t>Sources</t>
    </r>
    <r>
      <rPr>
        <sz val="12"/>
        <rFont val="Times New Roman"/>
        <family val="0"/>
      </rPr>
      <t xml:space="preserve">: </t>
    </r>
  </si>
  <si>
    <t>Pepper, sugar,</t>
  </si>
  <si>
    <t>meeat, stockfish</t>
  </si>
  <si>
    <t>"general"</t>
  </si>
  <si>
    <t xml:space="preserve">100 pounds = </t>
  </si>
  <si>
    <t>49 kg</t>
  </si>
  <si>
    <t>n.a.</t>
  </si>
  <si>
    <t>Peas</t>
  </si>
  <si>
    <t>2200 kg per last</t>
  </si>
  <si>
    <t xml:space="preserve">6 December 2002:  Liam Brunt says this bread/flour ratio is controversial.  </t>
  </si>
  <si>
    <t>dry measures generally</t>
  </si>
  <si>
    <t>elewhere</t>
  </si>
  <si>
    <t>kilograms</t>
  </si>
  <si>
    <t xml:space="preserve">One quarter of wheat = 8 bushels before 1824 = (8 * 35.239) liters = 281.912 liters = </t>
  </si>
  <si>
    <t>commodity measures include the air between the grains or the peas.)</t>
  </si>
  <si>
    <t xml:space="preserve">being less "dense" than water in the measures above, since these </t>
  </si>
  <si>
    <t>Weight/volume Ratios for Commodities</t>
  </si>
  <si>
    <t>Wheat</t>
  </si>
  <si>
    <t>1870s</t>
  </si>
  <si>
    <t>1 barrel = 88.904 kg</t>
  </si>
  <si>
    <t xml:space="preserve">Alternative estimates of </t>
  </si>
  <si>
    <t>Gregory Clark's current research</t>
  </si>
  <si>
    <t>Product</t>
  </si>
  <si>
    <t>Place</t>
  </si>
  <si>
    <t xml:space="preserve">Year </t>
  </si>
  <si>
    <t>or era</t>
  </si>
  <si>
    <t>Weight per</t>
  </si>
  <si>
    <t>volume,</t>
  </si>
  <si>
    <t>local units</t>
  </si>
  <si>
    <t>Implied</t>
  </si>
  <si>
    <t>Rye</t>
  </si>
  <si>
    <t xml:space="preserve">This offers an initial order of magnitude for converting water-based </t>
  </si>
  <si>
    <t>liquid commodities from volume into weight.</t>
  </si>
  <si>
    <t>England</t>
  </si>
  <si>
    <t>since 17th c?</t>
  </si>
  <si>
    <t>56 lb/bu</t>
  </si>
  <si>
    <t>Source</t>
  </si>
  <si>
    <t>Jan Luiten van Zanden, 14 Dec. 2001</t>
  </si>
  <si>
    <t>Wheat and flour</t>
  </si>
  <si>
    <t>Turkey</t>
  </si>
  <si>
    <t>Ottoman</t>
  </si>
  <si>
    <t>using def'ns of oka</t>
  </si>
  <si>
    <r>
      <t xml:space="preserve">S. Ozmucur and S. Pamuk, “Real Wages and the Standards of Living in the Ottoman Empire, 1469-1914”, </t>
    </r>
    <r>
      <rPr>
        <i/>
        <sz val="12"/>
        <rFont val="Times New Roman"/>
        <family val="0"/>
      </rPr>
      <t>Journal of Economic History</t>
    </r>
    <r>
      <rPr>
        <sz val="12"/>
        <rFont val="Times New Roman"/>
        <family val="0"/>
      </rPr>
      <t xml:space="preserve"> June 2002.</t>
    </r>
  </si>
  <si>
    <r>
      <t xml:space="preserve">Zupko, </t>
    </r>
    <r>
      <rPr>
        <i/>
        <sz val="12"/>
        <rFont val="Times New Roman"/>
        <family val="0"/>
      </rPr>
      <t>British Isles</t>
    </r>
    <r>
      <rPr>
        <sz val="12"/>
        <rFont val="Times New Roman"/>
        <family val="0"/>
      </rPr>
      <t>, p. 59.l.)</t>
    </r>
  </si>
  <si>
    <r>
      <t>kg/meter</t>
    </r>
    <r>
      <rPr>
        <sz val="12"/>
        <rFont val="Times New Roman"/>
        <family val="0"/>
      </rPr>
      <t xml:space="preserve"> =</t>
    </r>
  </si>
  <si>
    <t xml:space="preserve">Charles Feinstein used 0.80. </t>
  </si>
  <si>
    <t>Soybean oil</t>
  </si>
  <si>
    <t>Soybeans</t>
  </si>
  <si>
    <t>kg per packed dozen</t>
  </si>
  <si>
    <r>
      <t xml:space="preserve">Susan Carter, Scott Gartner, Michael Haines, Alan Olmstead, Richard Sutch, and Gavin Wright (eds.), </t>
    </r>
    <r>
      <rPr>
        <i/>
        <sz val="12"/>
        <rFont val="Times New Roman"/>
        <family val="0"/>
      </rPr>
      <t xml:space="preserve">Historical Statistics </t>
    </r>
  </si>
  <si>
    <t>Commodity</t>
  </si>
  <si>
    <t>Unit</t>
  </si>
  <si>
    <t>Metric volume</t>
  </si>
  <si>
    <t>equivalent (liters)</t>
  </si>
  <si>
    <t>Approximate net weight</t>
  </si>
  <si>
    <t>in</t>
  </si>
  <si>
    <t>pounds</t>
  </si>
  <si>
    <t>Weight/volume</t>
  </si>
  <si>
    <t>ratio</t>
  </si>
  <si>
    <t>kg per liter</t>
  </si>
  <si>
    <t>q.v. for additional crops.</t>
  </si>
  <si>
    <r>
      <t>of the United States, Millennial Edition</t>
    </r>
    <r>
      <rPr>
        <sz val="12"/>
        <rFont val="Times New Roman"/>
        <family val="0"/>
      </rPr>
      <t xml:space="preserve"> (Cambridge: Cambridge University Press, 2006), vol. 5, pp. 5-812 and 5-813;</t>
    </r>
  </si>
  <si>
    <t>Apples</t>
  </si>
  <si>
    <t>bushel</t>
  </si>
  <si>
    <t>NW boxes</t>
  </si>
  <si>
    <t>Barley</t>
  </si>
  <si>
    <t>Beans - lima, unshelled</t>
  </si>
  <si>
    <t>Bean - lima, dry</t>
  </si>
  <si>
    <t>Beans - other, dry</t>
  </si>
  <si>
    <t>Beans - snap</t>
  </si>
  <si>
    <t>Buckwheat</t>
  </si>
  <si>
    <t>Corn - ear, husked</t>
  </si>
  <si>
    <t>(Maize)</t>
  </si>
  <si>
    <t>Corn - meal</t>
  </si>
  <si>
    <t>Corn - oil</t>
  </si>
  <si>
    <t>Corn - shelled</t>
  </si>
  <si>
    <t>gallon</t>
  </si>
  <si>
    <t>Cotton</t>
  </si>
  <si>
    <t>bale, gross</t>
  </si>
  <si>
    <t>bale, net</t>
  </si>
  <si>
    <t>?</t>
  </si>
  <si>
    <t>Cottonseed</t>
  </si>
  <si>
    <t>Cottonseed oil</t>
  </si>
  <si>
    <t>Cowpeas</t>
  </si>
  <si>
    <t>Eggs - average size</t>
  </si>
  <si>
    <t>Case, 30 dozen</t>
  </si>
  <si>
    <t>Grapes - eastern</t>
  </si>
  <si>
    <t>12-quart basket</t>
  </si>
  <si>
    <t>Grapes - western</t>
  </si>
  <si>
    <t>Lug</t>
  </si>
  <si>
    <t>Honey</t>
  </si>
  <si>
    <t>Lemons</t>
  </si>
  <si>
    <t>carton</t>
  </si>
  <si>
    <t>Lentils</t>
  </si>
  <si>
    <t>Malt</t>
  </si>
  <si>
    <t>Milk</t>
  </si>
  <si>
    <t>Millet</t>
  </si>
  <si>
    <t>Molasses</t>
  </si>
  <si>
    <t>Oats</t>
  </si>
  <si>
    <t>Olive oil</t>
  </si>
  <si>
    <t>Peas - dry</t>
  </si>
  <si>
    <t>Peas - green, unshelled</t>
  </si>
  <si>
    <t>Rice - rough</t>
  </si>
  <si>
    <t>Sesame seed</t>
  </si>
  <si>
    <t>Java</t>
  </si>
  <si>
    <t>19th century</t>
  </si>
  <si>
    <t>2.5 kg = 6 times</t>
  </si>
  <si>
    <t>0.68781 meters</t>
  </si>
  <si>
    <t>Cholla, Korea</t>
  </si>
  <si>
    <t>Rice,, unhulled</t>
  </si>
  <si>
    <t>Sok = 50 kg or 120 l.</t>
  </si>
  <si>
    <t>Jun and Lewis (Utrecht conference paper, August 2004, p. 10).</t>
  </si>
  <si>
    <t xml:space="preserve"> kilos/cubic m.</t>
  </si>
  <si>
    <t>kilos/liter</t>
  </si>
  <si>
    <t>kg./liter</t>
  </si>
  <si>
    <t>of 3003 liter</t>
  </si>
  <si>
    <t>of 65.6 liters</t>
  </si>
  <si>
    <t>of 3003 liters</t>
  </si>
  <si>
    <t xml:space="preserve">Its wheaten flour = 385.375 lb. = </t>
  </si>
  <si>
    <t>One quarter of wheat made 385.375 lb. of flour, or 518.31 lb. of bread in 1767, per Beveridge, p. 541.</t>
  </si>
  <si>
    <t>Its wheaten bread = 518.31 lb. =</t>
  </si>
  <si>
    <t>SeongHo Jun and James Lewis (Utrecht conference paper, August 2004, p. 4).</t>
  </si>
  <si>
    <r>
      <t xml:space="preserve">•• Also, by definition, a liter of distilled </t>
    </r>
    <r>
      <rPr>
        <b/>
        <sz val="12"/>
        <rFont val="Times New Roman"/>
        <family val="0"/>
      </rPr>
      <t>water</t>
    </r>
    <r>
      <rPr>
        <sz val="12"/>
        <rFont val="Times New Roman"/>
        <family val="0"/>
      </rPr>
      <t xml:space="preserve"> at 4 degrees Celsius (and at sea-level</t>
    </r>
  </si>
  <si>
    <r>
      <t xml:space="preserve">average atmospheric pressure?) weighs </t>
    </r>
    <r>
      <rPr>
        <b/>
        <sz val="12"/>
        <rFont val="Times New Roman"/>
        <family val="0"/>
      </rPr>
      <t>1.00</t>
    </r>
    <r>
      <rPr>
        <sz val="12"/>
        <rFont val="Times New Roman"/>
        <family val="0"/>
      </rPr>
      <t xml:space="preserve"> kilogram.  </t>
    </r>
  </si>
  <si>
    <r>
      <t xml:space="preserve">Output/input weight-to-weight ratios, </t>
    </r>
    <r>
      <rPr>
        <b/>
        <u val="single"/>
        <sz val="12"/>
        <rFont val="Times New Roman"/>
        <family val="0"/>
      </rPr>
      <t>bread/flour/wheat</t>
    </r>
    <r>
      <rPr>
        <u val="single"/>
        <sz val="12"/>
        <rFont val="Times New Roman"/>
        <family val="1"/>
      </rPr>
      <t>, in England</t>
    </r>
    <r>
      <rPr>
        <sz val="12"/>
        <rFont val="Times New Roman"/>
        <family val="0"/>
      </rPr>
      <t>:</t>
    </r>
  </si>
  <si>
    <r>
      <t>Rice</t>
    </r>
    <r>
      <rPr>
        <sz val="12"/>
        <rFont val="Times New Roman"/>
        <family val="0"/>
      </rPr>
      <t>, white</t>
    </r>
  </si>
  <si>
    <r>
      <t>Rice</t>
    </r>
    <r>
      <rPr>
        <sz val="12"/>
        <rFont val="Times New Roman"/>
        <family val="0"/>
      </rPr>
      <t>, hulled</t>
    </r>
  </si>
  <si>
    <r>
      <t>Wheat,</t>
    </r>
    <r>
      <rPr>
        <sz val="12"/>
        <rFont val="Times New Roman"/>
        <family val="0"/>
      </rPr>
      <t xml:space="preserve"> and </t>
    </r>
  </si>
  <si>
    <t>So the weight/weight ratios are</t>
  </si>
  <si>
    <t>Flour/wheat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</si>
</sst>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m/d/yyyy"/>
    <numFmt numFmtId="171" formatCode="dd\-mmm\-yy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0"/>
    </font>
    <font>
      <i/>
      <sz val="12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71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9" fontId="7" fillId="0" borderId="0" xfId="0" applyNumberFormat="1" applyFont="1" applyAlignment="1">
      <alignment vertical="top"/>
    </xf>
    <xf numFmtId="16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169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="125" zoomScaleNormal="125" workbookViewId="0" topLeftCell="A27">
      <selection activeCell="A3" sqref="A3"/>
    </sheetView>
  </sheetViews>
  <sheetFormatPr defaultColWidth="11.00390625" defaultRowHeight="12"/>
  <cols>
    <col min="1" max="1" width="15.125" style="2" customWidth="1"/>
    <col min="2" max="2" width="12.375" style="2" customWidth="1"/>
    <col min="3" max="3" width="10.875" style="2" customWidth="1"/>
    <col min="4" max="4" width="18.00390625" style="2" customWidth="1"/>
    <col min="5" max="5" width="10.875" style="2" customWidth="1"/>
    <col min="6" max="6" width="2.875" style="2" customWidth="1"/>
    <col min="7" max="8" width="10.875" style="2" customWidth="1"/>
    <col min="9" max="9" width="14.875" style="2" customWidth="1"/>
    <col min="10" max="16384" width="10.875" style="2" customWidth="1"/>
  </cols>
  <sheetData>
    <row r="1" spans="1:7" ht="15">
      <c r="A1" s="2" t="s">
        <v>3</v>
      </c>
      <c r="C1" s="2" t="s">
        <v>57</v>
      </c>
      <c r="G1" s="2" t="s">
        <v>33</v>
      </c>
    </row>
    <row r="2" spans="1:3" ht="15">
      <c r="A2" s="4">
        <v>37354</v>
      </c>
      <c r="C2" s="1" t="s">
        <v>53</v>
      </c>
    </row>
    <row r="4" ht="15">
      <c r="D4" s="2" t="s">
        <v>63</v>
      </c>
    </row>
    <row r="5" spans="3:5" ht="15">
      <c r="C5" s="2" t="s">
        <v>61</v>
      </c>
      <c r="D5" s="2" t="s">
        <v>64</v>
      </c>
      <c r="E5" s="5" t="s">
        <v>66</v>
      </c>
    </row>
    <row r="6" spans="1:7" ht="15">
      <c r="A6" s="6" t="s">
        <v>59</v>
      </c>
      <c r="B6" s="6" t="s">
        <v>60</v>
      </c>
      <c r="C6" s="6" t="s">
        <v>62</v>
      </c>
      <c r="D6" s="6" t="s">
        <v>65</v>
      </c>
      <c r="E6" s="7" t="s">
        <v>151</v>
      </c>
      <c r="G6" s="6" t="s">
        <v>73</v>
      </c>
    </row>
    <row r="8" spans="1:7" s="9" customFormat="1" ht="15">
      <c r="A8" s="8" t="s">
        <v>162</v>
      </c>
      <c r="B8" s="9" t="s">
        <v>4</v>
      </c>
      <c r="C8" s="9" t="s">
        <v>5</v>
      </c>
      <c r="D8" s="10" t="s">
        <v>7</v>
      </c>
      <c r="E8" s="11">
        <f>150/180</f>
        <v>0.8333333333333334</v>
      </c>
      <c r="G8" s="9" t="s">
        <v>34</v>
      </c>
    </row>
    <row r="9" spans="4:7" s="9" customFormat="1" ht="15">
      <c r="D9" s="10" t="s">
        <v>6</v>
      </c>
      <c r="E9" s="11"/>
      <c r="G9" s="9" t="s">
        <v>8</v>
      </c>
    </row>
    <row r="10" spans="1:7" ht="15">
      <c r="A10" s="1" t="s">
        <v>163</v>
      </c>
      <c r="B10" s="2" t="s">
        <v>145</v>
      </c>
      <c r="C10" s="2" t="s">
        <v>31</v>
      </c>
      <c r="E10" s="1">
        <v>0.8495</v>
      </c>
      <c r="G10" s="2" t="s">
        <v>158</v>
      </c>
    </row>
    <row r="11" spans="1:7" ht="15">
      <c r="A11" s="2" t="s">
        <v>146</v>
      </c>
      <c r="B11" s="2" t="s">
        <v>145</v>
      </c>
      <c r="C11" s="2" t="s">
        <v>31</v>
      </c>
      <c r="D11" s="2" t="s">
        <v>147</v>
      </c>
      <c r="E11" s="12">
        <f>50/120</f>
        <v>0.4166666666666667</v>
      </c>
      <c r="G11" s="2" t="s">
        <v>148</v>
      </c>
    </row>
    <row r="13" spans="1:7" ht="15">
      <c r="A13" s="1" t="s">
        <v>164</v>
      </c>
      <c r="B13" s="2" t="s">
        <v>70</v>
      </c>
      <c r="C13" s="2" t="s">
        <v>71</v>
      </c>
      <c r="D13" s="2" t="s">
        <v>72</v>
      </c>
      <c r="E13" s="13">
        <f>56/(2.2046*35.238)</f>
        <v>0.7208534356829874</v>
      </c>
      <c r="G13" s="2" t="s">
        <v>0</v>
      </c>
    </row>
    <row r="14" spans="1:7" ht="15">
      <c r="A14" s="2" t="s">
        <v>47</v>
      </c>
      <c r="G14" s="2" t="s">
        <v>9</v>
      </c>
    </row>
    <row r="16" spans="1:7" ht="15">
      <c r="A16" s="1" t="s">
        <v>54</v>
      </c>
      <c r="B16" s="2" t="s">
        <v>70</v>
      </c>
      <c r="C16" s="2" t="s">
        <v>55</v>
      </c>
      <c r="D16" s="2" t="s">
        <v>56</v>
      </c>
      <c r="E16" s="12">
        <v>0.7456</v>
      </c>
      <c r="G16" s="2" t="s">
        <v>1</v>
      </c>
    </row>
    <row r="18" spans="1:7" ht="15">
      <c r="A18" s="1" t="s">
        <v>75</v>
      </c>
      <c r="B18" s="2" t="s">
        <v>76</v>
      </c>
      <c r="C18" s="2" t="s">
        <v>77</v>
      </c>
      <c r="D18" s="2" t="s">
        <v>78</v>
      </c>
      <c r="E18" s="1">
        <v>0.6935</v>
      </c>
      <c r="G18" s="19" t="s">
        <v>79</v>
      </c>
    </row>
    <row r="20" spans="1:7" ht="15">
      <c r="A20" s="1" t="s">
        <v>67</v>
      </c>
      <c r="B20" s="2" t="s">
        <v>27</v>
      </c>
      <c r="C20" s="2" t="s">
        <v>28</v>
      </c>
      <c r="D20" s="2" t="s">
        <v>29</v>
      </c>
      <c r="E20" s="13">
        <f>2160/3003</f>
        <v>0.7192807192807192</v>
      </c>
      <c r="G20" s="2" t="s">
        <v>74</v>
      </c>
    </row>
    <row r="21" spans="1:7" ht="15">
      <c r="A21" s="1"/>
      <c r="D21" s="2" t="s">
        <v>152</v>
      </c>
      <c r="E21" s="13"/>
      <c r="G21" s="2" t="s">
        <v>25</v>
      </c>
    </row>
    <row r="22" spans="1:5" ht="15">
      <c r="A22" s="1"/>
      <c r="E22" s="13"/>
    </row>
    <row r="23" spans="1:7" ht="15">
      <c r="A23" s="1" t="s">
        <v>30</v>
      </c>
      <c r="B23" s="2" t="s">
        <v>27</v>
      </c>
      <c r="C23" s="2" t="s">
        <v>31</v>
      </c>
      <c r="D23" s="2" t="s">
        <v>32</v>
      </c>
      <c r="E23" s="13">
        <f>40/65.6</f>
        <v>0.6097560975609757</v>
      </c>
      <c r="G23" s="2" t="s">
        <v>74</v>
      </c>
    </row>
    <row r="24" spans="1:5" ht="15">
      <c r="A24" s="1"/>
      <c r="D24" s="2" t="s">
        <v>153</v>
      </c>
      <c r="E24" s="13"/>
    </row>
    <row r="25" spans="1:7" ht="15">
      <c r="A25" s="1" t="s">
        <v>30</v>
      </c>
      <c r="B25" s="2" t="s">
        <v>70</v>
      </c>
      <c r="C25" s="2" t="s">
        <v>10</v>
      </c>
      <c r="D25" s="2" t="s">
        <v>11</v>
      </c>
      <c r="E25" s="13">
        <f>56/(2.2046*35.238)</f>
        <v>0.7208534356829874</v>
      </c>
      <c r="G25" s="2" t="s">
        <v>80</v>
      </c>
    </row>
    <row r="26" spans="1:5" ht="15">
      <c r="A26" s="1"/>
      <c r="D26" s="2" t="s">
        <v>12</v>
      </c>
      <c r="E26" s="14" t="s">
        <v>18</v>
      </c>
    </row>
    <row r="27" spans="1:5" ht="15">
      <c r="A27" s="1"/>
      <c r="D27" s="2" t="s">
        <v>48</v>
      </c>
      <c r="E27" s="14" t="s">
        <v>19</v>
      </c>
    </row>
    <row r="28" spans="1:5" ht="15">
      <c r="A28" s="1"/>
      <c r="E28" s="1"/>
    </row>
    <row r="29" spans="1:7" ht="15">
      <c r="A29" s="1" t="s">
        <v>44</v>
      </c>
      <c r="B29" s="2" t="s">
        <v>27</v>
      </c>
      <c r="C29" s="2" t="s">
        <v>28</v>
      </c>
      <c r="D29" s="2" t="s">
        <v>45</v>
      </c>
      <c r="E29" s="13">
        <f>2200/3003</f>
        <v>0.7326007326007326</v>
      </c>
      <c r="G29" s="2" t="s">
        <v>74</v>
      </c>
    </row>
    <row r="30" spans="4:5" ht="15">
      <c r="D30" s="2" t="s">
        <v>154</v>
      </c>
      <c r="E30" s="15"/>
    </row>
    <row r="31" ht="15">
      <c r="E31" s="15"/>
    </row>
    <row r="32" spans="1:8" ht="15">
      <c r="A32" s="1" t="s">
        <v>13</v>
      </c>
      <c r="B32" s="2" t="s">
        <v>14</v>
      </c>
      <c r="C32" s="2" t="s">
        <v>15</v>
      </c>
      <c r="D32" s="2" t="s">
        <v>16</v>
      </c>
      <c r="E32" s="15">
        <f>31*0.37324/(0.3048^3)</f>
        <v>408.6062324209804</v>
      </c>
      <c r="F32" s="2" t="s">
        <v>149</v>
      </c>
      <c r="H32" s="2" t="s">
        <v>58</v>
      </c>
    </row>
    <row r="33" spans="5:6" ht="15">
      <c r="E33" s="13">
        <f>E32/1000</f>
        <v>0.40860623242098043</v>
      </c>
      <c r="F33" s="2" t="s">
        <v>150</v>
      </c>
    </row>
    <row r="34" spans="1:5" ht="15">
      <c r="A34" s="1"/>
      <c r="E34" s="15"/>
    </row>
    <row r="35" spans="1:7" ht="15">
      <c r="A35" s="1" t="s">
        <v>38</v>
      </c>
      <c r="B35" s="2" t="s">
        <v>27</v>
      </c>
      <c r="C35" s="2" t="s">
        <v>40</v>
      </c>
      <c r="D35" s="2" t="s">
        <v>41</v>
      </c>
      <c r="E35" s="16" t="s">
        <v>43</v>
      </c>
      <c r="G35" s="2" t="s">
        <v>74</v>
      </c>
    </row>
    <row r="36" spans="1:5" ht="15">
      <c r="A36" s="1" t="s">
        <v>39</v>
      </c>
      <c r="D36" s="2" t="s">
        <v>42</v>
      </c>
      <c r="E36" s="15"/>
    </row>
    <row r="37" spans="1:5" ht="15">
      <c r="A37" s="1"/>
      <c r="E37" s="15"/>
    </row>
    <row r="38" spans="1:5" ht="15">
      <c r="A38" s="1"/>
      <c r="E38" s="6" t="s">
        <v>81</v>
      </c>
    </row>
    <row r="39" spans="1:7" ht="15">
      <c r="A39" s="1" t="s">
        <v>20</v>
      </c>
      <c r="B39" s="2" t="s">
        <v>141</v>
      </c>
      <c r="C39" s="2" t="s">
        <v>142</v>
      </c>
      <c r="D39" s="2" t="s">
        <v>143</v>
      </c>
      <c r="E39" s="2">
        <v>0.6057874</v>
      </c>
      <c r="G39" s="2" t="s">
        <v>17</v>
      </c>
    </row>
    <row r="40" spans="1:4" ht="15">
      <c r="A40" s="1"/>
      <c r="D40" s="2" t="s">
        <v>144</v>
      </c>
    </row>
    <row r="41" spans="1:6" ht="15">
      <c r="A41" s="17"/>
      <c r="B41" s="17"/>
      <c r="C41" s="17"/>
      <c r="D41" s="17"/>
      <c r="E41" s="17"/>
      <c r="F41" s="17"/>
    </row>
    <row r="43" ht="15">
      <c r="A43" s="2" t="s">
        <v>159</v>
      </c>
    </row>
    <row r="44" ht="15">
      <c r="B44" s="2" t="s">
        <v>160</v>
      </c>
    </row>
    <row r="45" ht="15">
      <c r="B45" s="2" t="s">
        <v>68</v>
      </c>
    </row>
    <row r="46" ht="15">
      <c r="B46" s="2" t="s">
        <v>69</v>
      </c>
    </row>
    <row r="47" ht="15">
      <c r="B47" s="2" t="s">
        <v>26</v>
      </c>
    </row>
    <row r="48" ht="15">
      <c r="B48" s="2" t="s">
        <v>52</v>
      </c>
    </row>
    <row r="49" ht="15">
      <c r="B49" s="2" t="s">
        <v>51</v>
      </c>
    </row>
    <row r="50" spans="1:4" ht="15">
      <c r="A50" s="18"/>
      <c r="B50" s="18"/>
      <c r="C50" s="18"/>
      <c r="D50" s="18"/>
    </row>
    <row r="51" spans="1:4" ht="15">
      <c r="A51" s="3" t="s">
        <v>161</v>
      </c>
      <c r="B51" s="18"/>
      <c r="C51" s="18"/>
      <c r="D51" s="18"/>
    </row>
    <row r="52" spans="1:4" ht="15">
      <c r="A52" s="18" t="s">
        <v>156</v>
      </c>
      <c r="B52" s="18"/>
      <c r="C52" s="18"/>
      <c r="D52" s="18"/>
    </row>
    <row r="53" spans="1:4" ht="15">
      <c r="A53" s="18"/>
      <c r="B53" s="18"/>
      <c r="C53" s="18"/>
      <c r="D53" s="18"/>
    </row>
    <row r="54" spans="1:8" ht="15">
      <c r="A54" s="18" t="s">
        <v>50</v>
      </c>
      <c r="B54" s="18"/>
      <c r="C54" s="18"/>
      <c r="D54" s="18"/>
      <c r="G54" s="15">
        <f>281.912*0.72</f>
        <v>202.97663999999997</v>
      </c>
      <c r="H54" s="2" t="s">
        <v>24</v>
      </c>
    </row>
    <row r="55" spans="1:8" ht="15">
      <c r="A55" s="18" t="s">
        <v>155</v>
      </c>
      <c r="B55" s="18"/>
      <c r="C55" s="18"/>
      <c r="D55" s="18"/>
      <c r="G55" s="15">
        <f>385.375/2.2046</f>
        <v>174.80495327950646</v>
      </c>
      <c r="H55" s="2" t="s">
        <v>49</v>
      </c>
    </row>
    <row r="56" spans="1:8" ht="15">
      <c r="A56" s="18" t="s">
        <v>157</v>
      </c>
      <c r="B56" s="18"/>
      <c r="C56" s="18"/>
      <c r="D56" s="18"/>
      <c r="G56" s="15">
        <f>518.31/2.2046</f>
        <v>235.10387371858837</v>
      </c>
      <c r="H56" s="2" t="s">
        <v>49</v>
      </c>
    </row>
    <row r="58" ht="15">
      <c r="A58" s="2" t="s">
        <v>165</v>
      </c>
    </row>
    <row r="59" spans="2:3" ht="15">
      <c r="B59" s="2" t="s">
        <v>166</v>
      </c>
      <c r="C59" s="13">
        <f>G55/G54</f>
        <v>0.8612072467033964</v>
      </c>
    </row>
    <row r="60" spans="2:3" ht="15">
      <c r="B60" s="2" t="s">
        <v>22</v>
      </c>
      <c r="C60" s="13">
        <f>G56/G55</f>
        <v>1.3449497242945183</v>
      </c>
    </row>
    <row r="61" spans="2:3" ht="15">
      <c r="B61" s="2" t="s">
        <v>23</v>
      </c>
      <c r="C61" s="13">
        <f>C60*C59</f>
        <v>1.1582804490141743</v>
      </c>
    </row>
    <row r="62" ht="15">
      <c r="A62" s="2" t="s">
        <v>2</v>
      </c>
    </row>
    <row r="63" ht="15">
      <c r="B63" s="2" t="s">
        <v>46</v>
      </c>
    </row>
    <row r="64" ht="15">
      <c r="B64" s="2" t="s">
        <v>82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0"/>
  <sheetViews>
    <sheetView tabSelected="1" workbookViewId="0" topLeftCell="A1">
      <selection activeCell="A3" sqref="A3"/>
    </sheetView>
  </sheetViews>
  <sheetFormatPr defaultColWidth="11.00390625" defaultRowHeight="12"/>
  <cols>
    <col min="1" max="1" width="19.125" style="2" customWidth="1"/>
    <col min="2" max="2" width="10.875" style="2" customWidth="1"/>
    <col min="3" max="3" width="15.625" style="2" customWidth="1"/>
    <col min="4" max="4" width="11.375" style="2" customWidth="1"/>
    <col min="5" max="5" width="10.875" style="2" customWidth="1"/>
    <col min="6" max="6" width="3.125" style="2" customWidth="1"/>
    <col min="7" max="16384" width="10.875" style="2" customWidth="1"/>
  </cols>
  <sheetData>
    <row r="2" ht="15.75">
      <c r="A2" s="20" t="s">
        <v>21</v>
      </c>
    </row>
    <row r="4" ht="15">
      <c r="A4" s="6" t="s">
        <v>37</v>
      </c>
    </row>
    <row r="5" ht="15">
      <c r="A5" s="2" t="s">
        <v>35</v>
      </c>
    </row>
    <row r="6" ht="15">
      <c r="A6" s="2" t="s">
        <v>36</v>
      </c>
    </row>
    <row r="7" ht="15">
      <c r="A7" s="2" t="s">
        <v>86</v>
      </c>
    </row>
    <row r="8" ht="15">
      <c r="A8" s="21" t="s">
        <v>98</v>
      </c>
    </row>
    <row r="9" ht="15">
      <c r="A9" s="2" t="s">
        <v>97</v>
      </c>
    </row>
    <row r="11" spans="4:7" ht="15">
      <c r="D11" s="2" t="s">
        <v>91</v>
      </c>
      <c r="G11" s="2" t="s">
        <v>94</v>
      </c>
    </row>
    <row r="12" spans="3:7" ht="15">
      <c r="C12" s="2" t="s">
        <v>89</v>
      </c>
      <c r="D12" s="14" t="s">
        <v>92</v>
      </c>
      <c r="E12" s="14" t="s">
        <v>92</v>
      </c>
      <c r="G12" s="2" t="s">
        <v>95</v>
      </c>
    </row>
    <row r="13" spans="1:16" s="6" customFormat="1" ht="15">
      <c r="A13" s="6" t="s">
        <v>87</v>
      </c>
      <c r="B13" s="6" t="s">
        <v>88</v>
      </c>
      <c r="C13" s="6" t="s">
        <v>90</v>
      </c>
      <c r="D13" s="22" t="s">
        <v>93</v>
      </c>
      <c r="E13" s="22" t="s">
        <v>49</v>
      </c>
      <c r="G13" s="6" t="s">
        <v>96</v>
      </c>
      <c r="J13" s="2"/>
      <c r="K13" s="2"/>
      <c r="L13" s="2"/>
      <c r="M13" s="2"/>
      <c r="N13" s="2"/>
      <c r="O13" s="2"/>
      <c r="P13" s="2"/>
    </row>
    <row r="14" spans="1:7" ht="15">
      <c r="A14" s="2" t="s">
        <v>99</v>
      </c>
      <c r="B14" s="2" t="s">
        <v>100</v>
      </c>
      <c r="C14" s="2">
        <v>35.239</v>
      </c>
      <c r="D14" s="2">
        <v>60</v>
      </c>
      <c r="E14" s="15">
        <f>D14*0.45359</f>
        <v>27.2154</v>
      </c>
      <c r="G14" s="12">
        <f>E14/C14</f>
        <v>0.7723090893612191</v>
      </c>
    </row>
    <row r="15" spans="1:7" ht="15">
      <c r="A15" s="2" t="s">
        <v>99</v>
      </c>
      <c r="B15" s="2" t="s">
        <v>101</v>
      </c>
      <c r="C15" s="23">
        <v>35.617283603999994</v>
      </c>
      <c r="D15" s="2">
        <v>44</v>
      </c>
      <c r="E15" s="15">
        <f aca="true" t="shared" si="0" ref="E15:E50">D15*0.45359</f>
        <v>19.95796</v>
      </c>
      <c r="G15" s="12">
        <f aca="true" t="shared" si="1" ref="G15:G25">E15/C15</f>
        <v>0.560344809612562</v>
      </c>
    </row>
    <row r="16" spans="1:7" ht="15">
      <c r="A16" s="2" t="s">
        <v>102</v>
      </c>
      <c r="B16" s="2" t="s">
        <v>100</v>
      </c>
      <c r="C16" s="2">
        <v>35.239</v>
      </c>
      <c r="D16" s="2">
        <v>48</v>
      </c>
      <c r="E16" s="15">
        <f t="shared" si="0"/>
        <v>21.77232</v>
      </c>
      <c r="G16" s="12">
        <f t="shared" si="1"/>
        <v>0.6178472714889753</v>
      </c>
    </row>
    <row r="17" spans="1:7" ht="15">
      <c r="A17" s="2" t="s">
        <v>103</v>
      </c>
      <c r="B17" s="2" t="s">
        <v>100</v>
      </c>
      <c r="C17" s="2">
        <v>35.239</v>
      </c>
      <c r="D17" s="2">
        <v>30</v>
      </c>
      <c r="E17" s="15">
        <f t="shared" si="0"/>
        <v>13.6077</v>
      </c>
      <c r="G17" s="12">
        <f t="shared" si="1"/>
        <v>0.38615454468060956</v>
      </c>
    </row>
    <row r="18" spans="1:7" ht="15">
      <c r="A18" s="2" t="s">
        <v>104</v>
      </c>
      <c r="B18" s="2" t="s">
        <v>100</v>
      </c>
      <c r="C18" s="2">
        <v>35.239</v>
      </c>
      <c r="D18" s="2">
        <v>56</v>
      </c>
      <c r="E18" s="15">
        <f t="shared" si="0"/>
        <v>25.40104</v>
      </c>
      <c r="G18" s="12">
        <f t="shared" si="1"/>
        <v>0.7208218167371379</v>
      </c>
    </row>
    <row r="19" spans="1:7" ht="15">
      <c r="A19" s="2" t="s">
        <v>105</v>
      </c>
      <c r="B19" s="2" t="s">
        <v>100</v>
      </c>
      <c r="C19" s="2">
        <v>35.239</v>
      </c>
      <c r="D19" s="2">
        <v>60</v>
      </c>
      <c r="E19" s="15">
        <f t="shared" si="0"/>
        <v>27.2154</v>
      </c>
      <c r="G19" s="12">
        <f t="shared" si="1"/>
        <v>0.7723090893612191</v>
      </c>
    </row>
    <row r="20" spans="1:7" ht="15">
      <c r="A20" s="2" t="s">
        <v>106</v>
      </c>
      <c r="B20" s="2" t="s">
        <v>100</v>
      </c>
      <c r="C20" s="2">
        <v>35.239</v>
      </c>
      <c r="D20" s="2">
        <v>30</v>
      </c>
      <c r="E20" s="15">
        <f t="shared" si="0"/>
        <v>13.6077</v>
      </c>
      <c r="G20" s="12">
        <f t="shared" si="1"/>
        <v>0.38615454468060956</v>
      </c>
    </row>
    <row r="21" spans="1:7" ht="15">
      <c r="A21" s="2" t="s">
        <v>107</v>
      </c>
      <c r="B21" s="2" t="s">
        <v>100</v>
      </c>
      <c r="C21" s="2">
        <v>35.239</v>
      </c>
      <c r="D21" s="2">
        <v>48</v>
      </c>
      <c r="E21" s="15">
        <f t="shared" si="0"/>
        <v>21.77232</v>
      </c>
      <c r="G21" s="12">
        <f t="shared" si="1"/>
        <v>0.6178472714889753</v>
      </c>
    </row>
    <row r="22" spans="1:8" ht="15">
      <c r="A22" s="2" t="s">
        <v>108</v>
      </c>
      <c r="B22" s="2" t="s">
        <v>100</v>
      </c>
      <c r="C22" s="2">
        <v>35.239</v>
      </c>
      <c r="D22" s="2">
        <v>70</v>
      </c>
      <c r="E22" s="15">
        <f t="shared" si="0"/>
        <v>31.7513</v>
      </c>
      <c r="G22" s="12">
        <f t="shared" si="1"/>
        <v>0.9010272709214223</v>
      </c>
      <c r="H22" s="2" t="s">
        <v>109</v>
      </c>
    </row>
    <row r="23" spans="1:7" ht="15">
      <c r="A23" s="2" t="s">
        <v>110</v>
      </c>
      <c r="B23" s="2" t="s">
        <v>100</v>
      </c>
      <c r="C23" s="2">
        <v>35.239</v>
      </c>
      <c r="D23" s="2">
        <v>50</v>
      </c>
      <c r="E23" s="15">
        <f t="shared" si="0"/>
        <v>22.6795</v>
      </c>
      <c r="G23" s="12">
        <f t="shared" si="1"/>
        <v>0.643590907801016</v>
      </c>
    </row>
    <row r="24" spans="1:7" ht="15">
      <c r="A24" s="2" t="s">
        <v>111</v>
      </c>
      <c r="B24" s="2" t="s">
        <v>113</v>
      </c>
      <c r="C24" s="23">
        <v>3.7854</v>
      </c>
      <c r="D24" s="2">
        <v>7.7</v>
      </c>
      <c r="E24" s="15">
        <f t="shared" si="0"/>
        <v>3.492643</v>
      </c>
      <c r="G24" s="12">
        <f t="shared" si="1"/>
        <v>0.9226615417128969</v>
      </c>
    </row>
    <row r="25" spans="1:8" ht="15">
      <c r="A25" s="2" t="s">
        <v>112</v>
      </c>
      <c r="B25" s="2" t="s">
        <v>100</v>
      </c>
      <c r="C25" s="2">
        <v>35.239</v>
      </c>
      <c r="D25" s="2">
        <v>56</v>
      </c>
      <c r="E25" s="15">
        <f t="shared" si="0"/>
        <v>25.40104</v>
      </c>
      <c r="G25" s="12">
        <f t="shared" si="1"/>
        <v>0.7208218167371379</v>
      </c>
      <c r="H25" s="2" t="s">
        <v>109</v>
      </c>
    </row>
    <row r="26" spans="1:7" ht="15">
      <c r="A26" s="2" t="s">
        <v>114</v>
      </c>
      <c r="B26" s="2" t="s">
        <v>115</v>
      </c>
      <c r="C26" s="14" t="s">
        <v>117</v>
      </c>
      <c r="D26" s="2">
        <v>500</v>
      </c>
      <c r="E26" s="15">
        <f t="shared" si="0"/>
        <v>226.795</v>
      </c>
      <c r="G26" s="5" t="s">
        <v>117</v>
      </c>
    </row>
    <row r="27" spans="1:7" ht="15">
      <c r="A27" s="2" t="s">
        <v>114</v>
      </c>
      <c r="B27" s="2" t="s">
        <v>116</v>
      </c>
      <c r="C27" s="14" t="s">
        <v>117</v>
      </c>
      <c r="D27" s="2">
        <v>480</v>
      </c>
      <c r="E27" s="15">
        <f t="shared" si="0"/>
        <v>217.7232</v>
      </c>
      <c r="G27" s="5" t="s">
        <v>117</v>
      </c>
    </row>
    <row r="28" spans="1:7" ht="15">
      <c r="A28" s="2" t="s">
        <v>118</v>
      </c>
      <c r="B28" s="2" t="s">
        <v>100</v>
      </c>
      <c r="C28" s="2">
        <v>35.239</v>
      </c>
      <c r="D28" s="2">
        <v>32</v>
      </c>
      <c r="E28" s="2">
        <f t="shared" si="0"/>
        <v>14.51488</v>
      </c>
      <c r="G28" s="12">
        <f>E28/C28</f>
        <v>0.41189818099265024</v>
      </c>
    </row>
    <row r="29" spans="1:7" ht="15">
      <c r="A29" s="2" t="s">
        <v>119</v>
      </c>
      <c r="B29" s="2" t="s">
        <v>113</v>
      </c>
      <c r="C29" s="23">
        <v>3.7854</v>
      </c>
      <c r="D29" s="2">
        <v>7.7</v>
      </c>
      <c r="E29" s="2">
        <f t="shared" si="0"/>
        <v>3.492643</v>
      </c>
      <c r="G29" s="12">
        <f>E29/C29</f>
        <v>0.9226615417128969</v>
      </c>
    </row>
    <row r="30" spans="1:7" ht="15">
      <c r="A30" s="2" t="s">
        <v>120</v>
      </c>
      <c r="B30" s="2" t="s">
        <v>100</v>
      </c>
      <c r="C30" s="2">
        <v>35.239</v>
      </c>
      <c r="D30" s="2">
        <v>60</v>
      </c>
      <c r="E30" s="2">
        <f t="shared" si="0"/>
        <v>27.2154</v>
      </c>
      <c r="G30" s="12">
        <f>E30/C30</f>
        <v>0.7723090893612191</v>
      </c>
    </row>
    <row r="31" spans="1:8" ht="15">
      <c r="A31" s="2" t="s">
        <v>121</v>
      </c>
      <c r="B31" s="2" t="s">
        <v>122</v>
      </c>
      <c r="C31" s="14" t="s">
        <v>43</v>
      </c>
      <c r="D31" s="2">
        <v>47</v>
      </c>
      <c r="E31" s="2">
        <f t="shared" si="0"/>
        <v>21.31873</v>
      </c>
      <c r="G31" s="13">
        <v>0.7106243333333333</v>
      </c>
      <c r="H31" s="2" t="s">
        <v>85</v>
      </c>
    </row>
    <row r="32" spans="1:7" ht="15">
      <c r="A32" s="2" t="s">
        <v>123</v>
      </c>
      <c r="B32" s="2" t="s">
        <v>124</v>
      </c>
      <c r="C32" s="23">
        <f>12*1.1012</f>
        <v>13.2144</v>
      </c>
      <c r="D32" s="2">
        <v>19</v>
      </c>
      <c r="E32" s="2">
        <f t="shared" si="0"/>
        <v>8.61821</v>
      </c>
      <c r="G32" s="12">
        <f>E32/C32</f>
        <v>0.6521832243613028</v>
      </c>
    </row>
    <row r="33" spans="1:7" ht="15">
      <c r="A33" s="2" t="s">
        <v>125</v>
      </c>
      <c r="B33" s="2" t="s">
        <v>126</v>
      </c>
      <c r="C33" s="23">
        <v>20.511739218375</v>
      </c>
      <c r="D33" s="2">
        <v>28</v>
      </c>
      <c r="E33" s="2">
        <f t="shared" si="0"/>
        <v>12.70052</v>
      </c>
      <c r="G33" s="12">
        <f aca="true" t="shared" si="2" ref="G33:G50">E33/C33</f>
        <v>0.6191829890574326</v>
      </c>
    </row>
    <row r="34" spans="1:7" ht="15">
      <c r="A34" s="2" t="s">
        <v>127</v>
      </c>
      <c r="B34" s="2" t="s">
        <v>113</v>
      </c>
      <c r="C34" s="23">
        <v>3.7854</v>
      </c>
      <c r="D34" s="2">
        <v>11.84</v>
      </c>
      <c r="E34" s="2">
        <f t="shared" si="0"/>
        <v>5.3705055999999995</v>
      </c>
      <c r="G34" s="12">
        <f t="shared" si="2"/>
        <v>1.4187419031013895</v>
      </c>
    </row>
    <row r="35" spans="1:7" ht="15">
      <c r="A35" s="2" t="s">
        <v>128</v>
      </c>
      <c r="B35" s="2" t="s">
        <v>129</v>
      </c>
      <c r="C35" s="23">
        <v>29.395608295359374</v>
      </c>
      <c r="D35" s="2">
        <v>38</v>
      </c>
      <c r="E35" s="2">
        <f t="shared" si="0"/>
        <v>17.23642</v>
      </c>
      <c r="G35" s="12">
        <f t="shared" si="2"/>
        <v>0.5863603782855237</v>
      </c>
    </row>
    <row r="36" spans="1:7" ht="15">
      <c r="A36" s="2" t="s">
        <v>130</v>
      </c>
      <c r="B36" s="2" t="s">
        <v>100</v>
      </c>
      <c r="C36" s="2">
        <v>35.239</v>
      </c>
      <c r="D36" s="2">
        <v>60</v>
      </c>
      <c r="E36" s="2">
        <f t="shared" si="0"/>
        <v>27.2154</v>
      </c>
      <c r="G36" s="12">
        <f t="shared" si="2"/>
        <v>0.7723090893612191</v>
      </c>
    </row>
    <row r="37" spans="1:7" ht="15">
      <c r="A37" s="2" t="s">
        <v>131</v>
      </c>
      <c r="B37" s="2" t="s">
        <v>100</v>
      </c>
      <c r="C37" s="2">
        <v>35.239</v>
      </c>
      <c r="D37" s="2">
        <v>34</v>
      </c>
      <c r="E37" s="2">
        <f t="shared" si="0"/>
        <v>15.42206</v>
      </c>
      <c r="G37" s="12">
        <f t="shared" si="2"/>
        <v>0.43764181730469087</v>
      </c>
    </row>
    <row r="38" spans="1:7" ht="15">
      <c r="A38" s="2" t="s">
        <v>132</v>
      </c>
      <c r="B38" s="2" t="s">
        <v>113</v>
      </c>
      <c r="C38" s="23">
        <v>3.7854</v>
      </c>
      <c r="D38" s="2">
        <v>8.6</v>
      </c>
      <c r="E38" s="2">
        <f t="shared" si="0"/>
        <v>3.900874</v>
      </c>
      <c r="G38" s="12">
        <f t="shared" si="2"/>
        <v>1.0305050985364823</v>
      </c>
    </row>
    <row r="39" spans="1:7" ht="15">
      <c r="A39" s="2" t="s">
        <v>133</v>
      </c>
      <c r="B39" s="2" t="s">
        <v>100</v>
      </c>
      <c r="C39" s="2">
        <v>35.239</v>
      </c>
      <c r="D39" s="2">
        <v>54</v>
      </c>
      <c r="E39" s="2">
        <f t="shared" si="0"/>
        <v>24.493859999999998</v>
      </c>
      <c r="G39" s="12">
        <f t="shared" si="2"/>
        <v>0.6950781804250972</v>
      </c>
    </row>
    <row r="40" spans="1:7" ht="15">
      <c r="A40" s="2" t="s">
        <v>134</v>
      </c>
      <c r="B40" s="2" t="s">
        <v>113</v>
      </c>
      <c r="C40" s="23">
        <v>3.7854</v>
      </c>
      <c r="D40" s="2">
        <v>11.74</v>
      </c>
      <c r="E40" s="2">
        <f t="shared" si="0"/>
        <v>5.3251466</v>
      </c>
      <c r="G40" s="12">
        <f t="shared" si="2"/>
        <v>1.4067592856765467</v>
      </c>
    </row>
    <row r="41" spans="1:7" ht="15">
      <c r="A41" s="2" t="s">
        <v>135</v>
      </c>
      <c r="B41" s="2" t="s">
        <v>100</v>
      </c>
      <c r="C41" s="2">
        <v>35.239</v>
      </c>
      <c r="D41" s="2">
        <v>32</v>
      </c>
      <c r="E41" s="2">
        <f t="shared" si="0"/>
        <v>14.51488</v>
      </c>
      <c r="G41" s="12">
        <f t="shared" si="2"/>
        <v>0.41189818099265024</v>
      </c>
    </row>
    <row r="42" spans="1:7" ht="15">
      <c r="A42" s="2" t="s">
        <v>136</v>
      </c>
      <c r="B42" s="2" t="s">
        <v>113</v>
      </c>
      <c r="C42" s="23">
        <v>3.7854</v>
      </c>
      <c r="D42" s="2">
        <v>7.6</v>
      </c>
      <c r="E42" s="2">
        <f t="shared" si="0"/>
        <v>3.447284</v>
      </c>
      <c r="G42" s="12">
        <f t="shared" si="2"/>
        <v>0.910678924288054</v>
      </c>
    </row>
    <row r="43" spans="1:7" ht="15">
      <c r="A43" s="2" t="s">
        <v>137</v>
      </c>
      <c r="B43" s="2" t="s">
        <v>100</v>
      </c>
      <c r="C43" s="2">
        <v>35.239</v>
      </c>
      <c r="D43" s="2">
        <v>60</v>
      </c>
      <c r="E43" s="2">
        <f t="shared" si="0"/>
        <v>27.2154</v>
      </c>
      <c r="G43" s="12">
        <f t="shared" si="2"/>
        <v>0.7723090893612191</v>
      </c>
    </row>
    <row r="44" spans="1:7" ht="15">
      <c r="A44" s="2" t="s">
        <v>138</v>
      </c>
      <c r="B44" s="2" t="s">
        <v>100</v>
      </c>
      <c r="C44" s="2">
        <v>35.239</v>
      </c>
      <c r="D44" s="2">
        <v>29</v>
      </c>
      <c r="E44" s="2">
        <f t="shared" si="0"/>
        <v>13.15411</v>
      </c>
      <c r="G44" s="12">
        <f t="shared" si="2"/>
        <v>0.37328272652458927</v>
      </c>
    </row>
    <row r="45" spans="1:7" ht="15">
      <c r="A45" s="2" t="s">
        <v>139</v>
      </c>
      <c r="B45" s="2" t="s">
        <v>100</v>
      </c>
      <c r="C45" s="2">
        <v>35.239</v>
      </c>
      <c r="D45" s="2">
        <v>45</v>
      </c>
      <c r="E45" s="2">
        <f t="shared" si="0"/>
        <v>20.41155</v>
      </c>
      <c r="G45" s="12">
        <f t="shared" si="2"/>
        <v>0.5792318170209143</v>
      </c>
    </row>
    <row r="46" spans="1:7" ht="15">
      <c r="A46" s="2" t="s">
        <v>67</v>
      </c>
      <c r="B46" s="2" t="s">
        <v>100</v>
      </c>
      <c r="C46" s="2">
        <v>35.239</v>
      </c>
      <c r="D46" s="2">
        <v>56</v>
      </c>
      <c r="E46" s="2">
        <f t="shared" si="0"/>
        <v>25.40104</v>
      </c>
      <c r="G46" s="12">
        <f t="shared" si="2"/>
        <v>0.7208218167371379</v>
      </c>
    </row>
    <row r="47" spans="1:7" ht="15">
      <c r="A47" s="2" t="s">
        <v>140</v>
      </c>
      <c r="B47" s="2" t="s">
        <v>100</v>
      </c>
      <c r="C47" s="2">
        <v>35.239</v>
      </c>
      <c r="D47" s="2">
        <v>46</v>
      </c>
      <c r="E47" s="2">
        <f t="shared" si="0"/>
        <v>20.86514</v>
      </c>
      <c r="G47" s="12">
        <f t="shared" si="2"/>
        <v>0.5921036351769347</v>
      </c>
    </row>
    <row r="48" spans="1:7" ht="15">
      <c r="A48" s="2" t="s">
        <v>83</v>
      </c>
      <c r="B48" s="2" t="s">
        <v>113</v>
      </c>
      <c r="C48" s="23">
        <v>3.7854</v>
      </c>
      <c r="D48" s="2">
        <v>7.7</v>
      </c>
      <c r="E48" s="2">
        <f t="shared" si="0"/>
        <v>3.492643</v>
      </c>
      <c r="G48" s="12">
        <f t="shared" si="2"/>
        <v>0.9226615417128969</v>
      </c>
    </row>
    <row r="49" spans="1:7" ht="15">
      <c r="A49" s="2" t="s">
        <v>84</v>
      </c>
      <c r="B49" s="2" t="s">
        <v>100</v>
      </c>
      <c r="C49" s="2">
        <v>35.239</v>
      </c>
      <c r="D49" s="2">
        <v>60</v>
      </c>
      <c r="E49" s="2">
        <f t="shared" si="0"/>
        <v>27.2154</v>
      </c>
      <c r="G49" s="12">
        <f t="shared" si="2"/>
        <v>0.7723090893612191</v>
      </c>
    </row>
    <row r="50" spans="1:7" ht="15">
      <c r="A50" s="2" t="s">
        <v>54</v>
      </c>
      <c r="B50" s="2" t="s">
        <v>100</v>
      </c>
      <c r="C50" s="2">
        <v>35.239</v>
      </c>
      <c r="D50" s="2">
        <v>60</v>
      </c>
      <c r="E50" s="2">
        <f t="shared" si="0"/>
        <v>27.2154</v>
      </c>
      <c r="G50" s="12">
        <f t="shared" si="2"/>
        <v>0.7723090893612191</v>
      </c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cp:lastPrinted>2002-12-06T20:46:26Z</cp:lastPrinted>
  <dcterms:created xsi:type="dcterms:W3CDTF">2001-12-14T18:59:09Z</dcterms:created>
  <cp:category/>
  <cp:version/>
  <cp:contentType/>
  <cp:contentStatus/>
</cp:coreProperties>
</file>