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1640" tabRatio="819" activeTab="0"/>
  </bookViews>
  <sheets>
    <sheet name="Notes" sheetId="1" r:id="rId1"/>
    <sheet name="P's 1351-1500" sheetId="2" r:id="rId2"/>
    <sheet name="P's 1501-1650" sheetId="3" r:id="rId3"/>
    <sheet name="P's 1651-1800" sheetId="4" r:id="rId4"/>
    <sheet name="Wages 1351-1800" sheetId="5" r:id="rId5"/>
    <sheet name="Silver Conversion" sheetId="6" r:id="rId6"/>
  </sheets>
  <definedNames/>
  <calcPr fullCalcOnLoad="1"/>
</workbook>
</file>

<file path=xl/sharedStrings.xml><?xml version="1.0" encoding="utf-8"?>
<sst xmlns="http://schemas.openxmlformats.org/spreadsheetml/2006/main" count="871" uniqueCount="172">
  <si>
    <t>Silver conversion</t>
  </si>
  <si>
    <t>see sheet 'Silver conversion'</t>
  </si>
  <si>
    <t>meter</t>
  </si>
  <si>
    <t>Silver grams</t>
  </si>
  <si>
    <r>
      <t xml:space="preserve">1 </t>
    </r>
    <r>
      <rPr>
        <i/>
        <sz val="12"/>
        <rFont val="Times New Roman"/>
        <family val="1"/>
      </rPr>
      <t>fanega</t>
    </r>
    <r>
      <rPr>
        <sz val="12"/>
        <rFont val="Times New Roman"/>
        <family val="0"/>
      </rPr>
      <t xml:space="preserve"> = 55.5 liters; after 1435, Castille</t>
    </r>
  </si>
  <si>
    <r>
      <t xml:space="preserve">1 </t>
    </r>
    <r>
      <rPr>
        <i/>
        <sz val="12"/>
        <rFont val="Times New Roman"/>
        <family val="1"/>
      </rPr>
      <t>fanega</t>
    </r>
    <r>
      <rPr>
        <sz val="12"/>
        <rFont val="Times New Roman"/>
        <family val="0"/>
      </rPr>
      <t xml:space="preserve"> = 54.7 liters; Seville</t>
    </r>
  </si>
  <si>
    <r>
      <t xml:space="preserve">1 </t>
    </r>
    <r>
      <rPr>
        <i/>
        <sz val="12"/>
        <rFont val="Times New Roman"/>
        <family val="1"/>
      </rPr>
      <t>fanega</t>
    </r>
    <r>
      <rPr>
        <sz val="12"/>
        <rFont val="Times New Roman"/>
        <family val="0"/>
      </rPr>
      <t xml:space="preserve"> = 54.8 liters; Valladolid</t>
    </r>
  </si>
  <si>
    <t>Assumption: Cities used Toledo's conversion (p. 171)</t>
  </si>
  <si>
    <r>
      <t xml:space="preserve">1 </t>
    </r>
    <r>
      <rPr>
        <i/>
        <sz val="12"/>
        <rFont val="Times New Roman"/>
        <family val="1"/>
      </rPr>
      <t>cántara</t>
    </r>
    <r>
      <rPr>
        <sz val="12"/>
        <rFont val="Times New Roman"/>
        <family val="0"/>
      </rPr>
      <t xml:space="preserve"> = 16-16.24 liters; Toledo, most common 16.13 liters; for wine</t>
    </r>
  </si>
  <si>
    <r>
      <t xml:space="preserve">1 </t>
    </r>
    <r>
      <rPr>
        <i/>
        <sz val="12"/>
        <rFont val="Times New Roman"/>
        <family val="1"/>
      </rPr>
      <t>cántara</t>
    </r>
    <r>
      <rPr>
        <sz val="12"/>
        <rFont val="Times New Roman"/>
        <family val="0"/>
      </rPr>
      <t xml:space="preserve"> = 15.75 liters; Palencia; for wine</t>
    </r>
  </si>
  <si>
    <r>
      <t xml:space="preserve">1 </t>
    </r>
    <r>
      <rPr>
        <i/>
        <sz val="12"/>
        <rFont val="Times New Roman"/>
        <family val="1"/>
      </rPr>
      <t xml:space="preserve">cántara </t>
    </r>
    <r>
      <rPr>
        <sz val="12"/>
        <rFont val="Times New Roman"/>
        <family val="0"/>
      </rPr>
      <t>= 15.85; León; for wine</t>
    </r>
  </si>
  <si>
    <r>
      <t xml:space="preserve">1 </t>
    </r>
    <r>
      <rPr>
        <i/>
        <sz val="12"/>
        <rFont val="Times New Roman"/>
        <family val="1"/>
      </rPr>
      <t>vara</t>
    </r>
    <r>
      <rPr>
        <sz val="12"/>
        <rFont val="Times New Roman"/>
        <family val="0"/>
      </rPr>
      <t xml:space="preserve"> = 0.8359-0.8379 meters; Castille, Toledo, Valladolid</t>
    </r>
  </si>
  <si>
    <r>
      <t xml:space="preserve">1 liquid </t>
    </r>
    <r>
      <rPr>
        <i/>
        <sz val="12"/>
        <rFont val="Times New Roman"/>
        <family val="1"/>
      </rPr>
      <t>arroba</t>
    </r>
    <r>
      <rPr>
        <sz val="12"/>
        <rFont val="Times New Roman"/>
        <family val="0"/>
      </rPr>
      <t xml:space="preserve"> = 25 pounds; for olive oil=12.55 liters</t>
    </r>
  </si>
  <si>
    <r>
      <t xml:space="preserve">1 </t>
    </r>
    <r>
      <rPr>
        <i/>
        <sz val="12"/>
        <rFont val="Times New Roman"/>
        <family val="1"/>
      </rPr>
      <t>arroba menor</t>
    </r>
    <r>
      <rPr>
        <sz val="12"/>
        <rFont val="Times New Roman"/>
        <family val="0"/>
      </rPr>
      <t xml:space="preserve"> = 9.6 liters</t>
    </r>
  </si>
  <si>
    <r>
      <t xml:space="preserve">1 </t>
    </r>
    <r>
      <rPr>
        <i/>
        <sz val="12"/>
        <rFont val="Times New Roman"/>
        <family val="1"/>
      </rPr>
      <t>libra carnicera</t>
    </r>
    <r>
      <rPr>
        <sz val="12"/>
        <rFont val="Times New Roman"/>
        <family val="0"/>
      </rPr>
      <t xml:space="preserve"> = 32 ounces; for weight</t>
    </r>
  </si>
  <si>
    <r>
      <t xml:space="preserve">1 </t>
    </r>
    <r>
      <rPr>
        <i/>
        <sz val="12"/>
        <rFont val="Times New Roman"/>
        <family val="1"/>
      </rPr>
      <t>arroba</t>
    </r>
    <r>
      <rPr>
        <sz val="12"/>
        <rFont val="Times New Roman"/>
        <family val="0"/>
      </rPr>
      <t xml:space="preserve"> = 25 pounds; for weight</t>
    </r>
  </si>
  <si>
    <t>1 Castilian pound = 460.093 grams</t>
  </si>
  <si>
    <t>Castile</t>
  </si>
  <si>
    <t>Valencia</t>
  </si>
  <si>
    <r>
      <t xml:space="preserve">1 </t>
    </r>
    <r>
      <rPr>
        <i/>
        <sz val="12"/>
        <rFont val="Times New Roman"/>
        <family val="1"/>
      </rPr>
      <t>barchilla</t>
    </r>
    <r>
      <rPr>
        <sz val="12"/>
        <rFont val="Times New Roman"/>
        <family val="0"/>
      </rPr>
      <t xml:space="preserve"> = 16.75 liters; arid measure</t>
    </r>
  </si>
  <si>
    <r>
      <t xml:space="preserve">2 </t>
    </r>
    <r>
      <rPr>
        <i/>
        <sz val="12"/>
        <rFont val="Times New Roman"/>
        <family val="1"/>
      </rPr>
      <t>barchillas</t>
    </r>
    <r>
      <rPr>
        <sz val="12"/>
        <rFont val="Times New Roman"/>
        <family val="0"/>
      </rPr>
      <t xml:space="preserve"> = 1 </t>
    </r>
    <r>
      <rPr>
        <i/>
        <sz val="12"/>
        <rFont val="Times New Roman"/>
        <family val="1"/>
      </rPr>
      <t>fanega</t>
    </r>
  </si>
  <si>
    <r>
      <t>1</t>
    </r>
    <r>
      <rPr>
        <i/>
        <sz val="12"/>
        <rFont val="Times New Roman"/>
        <family val="1"/>
      </rPr>
      <t xml:space="preserve"> vara</t>
    </r>
    <r>
      <rPr>
        <sz val="12"/>
        <rFont val="Times New Roman"/>
        <family val="0"/>
      </rPr>
      <t xml:space="preserve"> = 0.91 meters</t>
    </r>
  </si>
  <si>
    <r>
      <t xml:space="preserve">1 </t>
    </r>
    <r>
      <rPr>
        <i/>
        <sz val="12"/>
        <rFont val="Times New Roman"/>
        <family val="1"/>
      </rPr>
      <t>cántara</t>
    </r>
    <r>
      <rPr>
        <sz val="12"/>
        <rFont val="Times New Roman"/>
        <family val="0"/>
      </rPr>
      <t xml:space="preserve"> = 10.77 liters; for wine</t>
    </r>
  </si>
  <si>
    <r>
      <t xml:space="preserve">1 </t>
    </r>
    <r>
      <rPr>
        <i/>
        <sz val="12"/>
        <rFont val="Times New Roman"/>
        <family val="1"/>
      </rPr>
      <t>arroba</t>
    </r>
    <r>
      <rPr>
        <sz val="12"/>
        <rFont val="Times New Roman"/>
        <family val="0"/>
      </rPr>
      <t xml:space="preserve"> = 11.93 liters; for olive oil</t>
    </r>
  </si>
  <si>
    <t>1 large fish pound = 18 ounces; for weight</t>
  </si>
  <si>
    <t>1 small fish pound = 16 ounces; for weight</t>
  </si>
  <si>
    <t>Location:</t>
  </si>
  <si>
    <t>Old Castile-Leon</t>
  </si>
  <si>
    <t>Wheat</t>
  </si>
  <si>
    <t>maravedís</t>
  </si>
  <si>
    <t>Rice</t>
  </si>
  <si>
    <t>Beef</t>
  </si>
  <si>
    <t>Wine</t>
  </si>
  <si>
    <t>Olive oil</t>
  </si>
  <si>
    <t>Sugar</t>
  </si>
  <si>
    <t>Soap</t>
  </si>
  <si>
    <t>libra carnicera</t>
  </si>
  <si>
    <t>fanega</t>
  </si>
  <si>
    <t>pound</t>
  </si>
  <si>
    <t>arroba</t>
  </si>
  <si>
    <t>diners</t>
  </si>
  <si>
    <t>Castilla y León</t>
  </si>
  <si>
    <t>liters</t>
  </si>
  <si>
    <t>kilogram</t>
  </si>
  <si>
    <r>
      <t xml:space="preserve">6 </t>
    </r>
    <r>
      <rPr>
        <i/>
        <sz val="12"/>
        <rFont val="Times New Roman"/>
        <family val="1"/>
      </rPr>
      <t>fanegas</t>
    </r>
    <r>
      <rPr>
        <sz val="12"/>
        <rFont val="Times New Roman"/>
        <family val="0"/>
      </rPr>
      <t xml:space="preserve"> = 1 </t>
    </r>
    <r>
      <rPr>
        <i/>
        <sz val="12"/>
        <rFont val="Times New Roman"/>
        <family val="1"/>
      </rPr>
      <t>cahiz</t>
    </r>
  </si>
  <si>
    <t>1 pound = 12 ounces=355 grams; for weight for all commodities except fish and meat</t>
  </si>
  <si>
    <t>1 arroba = 36 pounds = 12.78 kilograms; for soap</t>
  </si>
  <si>
    <t xml:space="preserve">Linen </t>
  </si>
  <si>
    <r>
      <t xml:space="preserve">1 </t>
    </r>
    <r>
      <rPr>
        <i/>
        <sz val="12"/>
        <rFont val="Times New Roman"/>
        <family val="1"/>
      </rPr>
      <t xml:space="preserve">carga </t>
    </r>
    <r>
      <rPr>
        <sz val="12"/>
        <rFont val="Times New Roman"/>
        <family val="0"/>
      </rPr>
      <t>= 15</t>
    </r>
    <r>
      <rPr>
        <i/>
        <sz val="12"/>
        <rFont val="Times New Roman"/>
        <family val="1"/>
      </rPr>
      <t xml:space="preserve"> cántaras</t>
    </r>
  </si>
  <si>
    <t>liter</t>
  </si>
  <si>
    <t>Notes on Spain, 1351-1800</t>
  </si>
  <si>
    <t>All prices are for New Castile</t>
  </si>
  <si>
    <r>
      <t xml:space="preserve">Hamilton, Earl. 1969. </t>
    </r>
    <r>
      <rPr>
        <i/>
        <sz val="12"/>
        <rFont val="Times New Roman"/>
        <family val="1"/>
      </rPr>
      <t>War and Prices in Spain, 1651-1800.</t>
    </r>
    <r>
      <rPr>
        <sz val="12"/>
        <rFont val="Times New Roman"/>
        <family val="1"/>
      </rPr>
      <t xml:space="preserve"> New York: Russell &amp; Russell.</t>
    </r>
  </si>
  <si>
    <t>Appendix V, starts in 1737</t>
  </si>
  <si>
    <t>Prices and wages for New Castille, Andalusia, Old Castile-Leon, Navarre, and Valencia</t>
  </si>
  <si>
    <r>
      <t xml:space="preserve">1 </t>
    </r>
    <r>
      <rPr>
        <i/>
        <sz val="12"/>
        <rFont val="Times New Roman"/>
        <family val="1"/>
      </rPr>
      <t>vara</t>
    </r>
    <r>
      <rPr>
        <sz val="12"/>
        <rFont val="Times New Roman"/>
        <family val="0"/>
      </rPr>
      <t>=0.84 meters</t>
    </r>
  </si>
  <si>
    <t>Assumption: Cities used 0.8369 vara/meter</t>
  </si>
  <si>
    <r>
      <t xml:space="preserve">2 </t>
    </r>
    <r>
      <rPr>
        <i/>
        <sz val="12"/>
        <rFont val="Times New Roman"/>
        <family val="1"/>
      </rPr>
      <t>arroba</t>
    </r>
    <r>
      <rPr>
        <sz val="12"/>
        <rFont val="Times New Roman"/>
        <family val="0"/>
      </rPr>
      <t xml:space="preserve"> = 11.502 kilograms; for weight</t>
    </r>
  </si>
  <si>
    <r>
      <t>1</t>
    </r>
    <r>
      <rPr>
        <i/>
        <sz val="12"/>
        <rFont val="Times New Roman"/>
        <family val="1"/>
      </rPr>
      <t xml:space="preserve"> cahiz</t>
    </r>
    <r>
      <rPr>
        <sz val="12"/>
        <rFont val="Times New Roman"/>
        <family val="0"/>
      </rPr>
      <t xml:space="preserve"> = 201 liters</t>
    </r>
  </si>
  <si>
    <t>Spain, 1501-1800</t>
  </si>
  <si>
    <t>Table B, p. 318; Table 10, p. 131</t>
  </si>
  <si>
    <r>
      <t xml:space="preserve">Hamilton, Earl. 1969. </t>
    </r>
    <r>
      <rPr>
        <i/>
        <sz val="12"/>
        <rFont val="Times New Roman"/>
        <family val="1"/>
      </rPr>
      <t>War and Prices in Spain, 1651-1800.</t>
    </r>
    <r>
      <rPr>
        <sz val="12"/>
        <rFont val="Times New Roman"/>
        <family val="0"/>
      </rPr>
      <t xml:space="preserve"> New York: Russell &amp; Russell.</t>
    </r>
  </si>
  <si>
    <t>Spain, 1501-1650</t>
  </si>
  <si>
    <r>
      <t xml:space="preserve">Hamilton, Earl. 1965. </t>
    </r>
    <r>
      <rPr>
        <i/>
        <sz val="12"/>
        <rFont val="Times New Roman"/>
        <family val="0"/>
      </rPr>
      <t>American Treasure and the Price Revolution in Spain, 1501-1650</t>
    </r>
    <r>
      <rPr>
        <sz val="12"/>
        <rFont val="Times New Roman"/>
        <family val="0"/>
      </rPr>
      <t>. New York: Octagon Books</t>
    </r>
  </si>
  <si>
    <t>Appendices VII</t>
  </si>
  <si>
    <r>
      <t>Local</t>
    </r>
    <r>
      <rPr>
        <sz val="12"/>
        <rFont val="Times New Roman"/>
        <family val="0"/>
      </rPr>
      <t xml:space="preserve"> Monetary Units</t>
    </r>
  </si>
  <si>
    <t>Occupation:</t>
  </si>
  <si>
    <t>Carpenter</t>
  </si>
  <si>
    <t>day</t>
  </si>
  <si>
    <t>Laborer</t>
  </si>
  <si>
    <t>Andalusia</t>
  </si>
  <si>
    <t>Silver</t>
  </si>
  <si>
    <r>
      <t xml:space="preserve">(1) Hamilton, Earl. 1965. </t>
    </r>
    <r>
      <rPr>
        <i/>
        <sz val="12"/>
        <rFont val="Times New Roman"/>
        <family val="1"/>
      </rPr>
      <t>American Treasure and the Price Revolution in Spain, 1501-1650</t>
    </r>
    <r>
      <rPr>
        <sz val="12"/>
        <rFont val="Times New Roman"/>
        <family val="0"/>
      </rPr>
      <t>. New York: Octagon Books</t>
    </r>
  </si>
  <si>
    <r>
      <t xml:space="preserve">(2) Hamilton, Earl. 1969. </t>
    </r>
    <r>
      <rPr>
        <i/>
        <sz val="12"/>
        <rFont val="Times New Roman"/>
        <family val="1"/>
      </rPr>
      <t>War and Prices in Spain, 1651-1800.</t>
    </r>
    <r>
      <rPr>
        <sz val="12"/>
        <rFont val="Times New Roman"/>
        <family val="1"/>
      </rPr>
      <t xml:space="preserve"> New York: Russell &amp; Russell.</t>
    </r>
  </si>
  <si>
    <t>158 commodity prices, 15 occupation wages</t>
  </si>
  <si>
    <t>Also in volume (1)</t>
  </si>
  <si>
    <t>Also in volume (2):</t>
  </si>
  <si>
    <r>
      <t>Metric</t>
    </r>
    <r>
      <rPr>
        <b/>
        <sz val="12"/>
        <rFont val="Times New Roman"/>
        <family val="0"/>
      </rPr>
      <t xml:space="preserve"> Physical &amp; </t>
    </r>
    <r>
      <rPr>
        <b/>
        <u val="single"/>
        <sz val="12"/>
        <rFont val="Times New Roman"/>
        <family val="0"/>
      </rPr>
      <t>Local</t>
    </r>
    <r>
      <rPr>
        <b/>
        <sz val="12"/>
        <rFont val="Times New Roman"/>
        <family val="0"/>
      </rPr>
      <t xml:space="preserve"> Monetary Units</t>
    </r>
  </si>
  <si>
    <r>
      <t>Local</t>
    </r>
    <r>
      <rPr>
        <b/>
        <sz val="12"/>
        <rFont val="Times New Roman"/>
        <family val="0"/>
      </rPr>
      <t xml:space="preserve"> Physical &amp; </t>
    </r>
    <r>
      <rPr>
        <b/>
        <u val="single"/>
        <sz val="12"/>
        <rFont val="Times New Roman"/>
        <family val="0"/>
      </rPr>
      <t>Local</t>
    </r>
    <r>
      <rPr>
        <b/>
        <sz val="12"/>
        <rFont val="Times New Roman"/>
        <family val="0"/>
      </rPr>
      <t xml:space="preserve"> Monetary Units</t>
    </r>
  </si>
  <si>
    <t>Eggs</t>
  </si>
  <si>
    <t>dozen</t>
  </si>
  <si>
    <t>maravedis</t>
  </si>
  <si>
    <t>vara</t>
  </si>
  <si>
    <t>Leticia Arroyo Abad, 2005</t>
  </si>
  <si>
    <t>Last revision date:</t>
  </si>
  <si>
    <t>Sources:</t>
  </si>
  <si>
    <t>Nails, large</t>
  </si>
  <si>
    <t>Paper</t>
  </si>
  <si>
    <t>ream</t>
  </si>
  <si>
    <t>mano</t>
  </si>
  <si>
    <t>pence</t>
  </si>
  <si>
    <t>Aragon</t>
  </si>
  <si>
    <t>Navarre</t>
  </si>
  <si>
    <t>White wine</t>
  </si>
  <si>
    <t>carapito</t>
  </si>
  <si>
    <t>Types of transactions:</t>
  </si>
  <si>
    <t>Underlying frequency:</t>
  </si>
  <si>
    <t>annual, years missing</t>
  </si>
  <si>
    <t>Special caveats:</t>
  </si>
  <si>
    <t>Conversions:</t>
  </si>
  <si>
    <t>Physical Conversions to metric system</t>
  </si>
  <si>
    <t>File preparers: Arroyo-Abad 2005</t>
  </si>
  <si>
    <t>Spain, 1651-1800</t>
  </si>
  <si>
    <t>Commodity:</t>
  </si>
  <si>
    <r>
      <t xml:space="preserve">(3) Hamilton, Earl. 1936. </t>
    </r>
    <r>
      <rPr>
        <i/>
        <sz val="12"/>
        <rFont val="Times New Roman"/>
        <family val="1"/>
      </rPr>
      <t>Money, Prices, and Wages in Valencia, Aragon, and Navarre, 1351-1500</t>
    </r>
    <r>
      <rPr>
        <sz val="12"/>
        <rFont val="Times New Roman"/>
        <family val="0"/>
      </rPr>
      <t>. Cambridge: Harvard University Press</t>
    </r>
  </si>
  <si>
    <t>Also in volume (3):</t>
  </si>
  <si>
    <t>70 commodity prices, 12 occupation wages</t>
  </si>
  <si>
    <t>cántara</t>
  </si>
  <si>
    <t>Physical Unit:</t>
  </si>
  <si>
    <t>Monetary Unit:</t>
  </si>
  <si>
    <r>
      <t>Local</t>
    </r>
    <r>
      <rPr>
        <sz val="11"/>
        <rFont val="Times New Roman"/>
        <family val="1"/>
      </rPr>
      <t xml:space="preserve"> Physical &amp; </t>
    </r>
    <r>
      <rPr>
        <u val="single"/>
        <sz val="11"/>
        <rFont val="Times New Roman"/>
        <family val="1"/>
      </rPr>
      <t>Local</t>
    </r>
    <r>
      <rPr>
        <sz val="11"/>
        <rFont val="Times New Roman"/>
        <family val="1"/>
      </rPr>
      <t xml:space="preserve"> Monetary Units</t>
    </r>
  </si>
  <si>
    <r>
      <t>Metric</t>
    </r>
    <r>
      <rPr>
        <sz val="11"/>
        <rFont val="Times New Roman"/>
        <family val="1"/>
      </rPr>
      <t xml:space="preserve"> Physical &amp; </t>
    </r>
    <r>
      <rPr>
        <u val="single"/>
        <sz val="11"/>
        <rFont val="Times New Roman"/>
        <family val="1"/>
      </rPr>
      <t>Local</t>
    </r>
    <r>
      <rPr>
        <sz val="11"/>
        <rFont val="Times New Roman"/>
        <family val="1"/>
      </rPr>
      <t xml:space="preserve"> Monetary Units</t>
    </r>
  </si>
  <si>
    <r>
      <t>Metric</t>
    </r>
    <r>
      <rPr>
        <b/>
        <sz val="12"/>
        <rFont val="Times New Roman"/>
        <family val="0"/>
      </rPr>
      <t xml:space="preserve"> Physical Units &amp; Silver</t>
    </r>
  </si>
  <si>
    <t>Appendix I</t>
  </si>
  <si>
    <t xml:space="preserve">Account books and financial records in public, private, and ecclesiastical archives in Spain </t>
  </si>
  <si>
    <t>Table 2, p. 34; Table 3, p. 53; Table 4, p. 77</t>
  </si>
  <si>
    <t>99 commodity prices, 12 occupation wages</t>
  </si>
  <si>
    <t>As shown on the silver conversions worksheet, we are uncertain about the gold/silver</t>
  </si>
  <si>
    <t xml:space="preserve">value ratio in Navarre before 1380.  The danger here is </t>
  </si>
  <si>
    <t>illustrated by the graph for paper prices below.</t>
  </si>
  <si>
    <r>
      <t xml:space="preserve">A </t>
    </r>
    <r>
      <rPr>
        <b/>
        <u val="single"/>
        <sz val="12"/>
        <rFont val="Times New Roman"/>
        <family val="0"/>
      </rPr>
      <t>CAUTION</t>
    </r>
    <r>
      <rPr>
        <u val="single"/>
        <sz val="12"/>
        <rFont val="Times New Roman"/>
        <family val="0"/>
      </rPr>
      <t xml:space="preserve"> about Navarre prices and wages before 1380: </t>
    </r>
  </si>
  <si>
    <r>
      <t>1</t>
    </r>
    <r>
      <rPr>
        <i/>
        <sz val="12"/>
        <rFont val="Times New Roman"/>
        <family val="1"/>
      </rPr>
      <t xml:space="preserve"> libra carnicera</t>
    </r>
    <r>
      <rPr>
        <sz val="12"/>
        <rFont val="Times New Roman"/>
        <family val="0"/>
      </rPr>
      <t xml:space="preserve"> = 36 ounces; for weight=1.065 kilograms</t>
    </r>
  </si>
  <si>
    <t>1 pound = 0.350 kilograms</t>
  </si>
  <si>
    <r>
      <t xml:space="preserve">1 </t>
    </r>
    <r>
      <rPr>
        <i/>
        <sz val="12"/>
        <rFont val="Times New Roman"/>
        <family val="1"/>
      </rPr>
      <t>arroba</t>
    </r>
    <r>
      <rPr>
        <sz val="12"/>
        <rFont val="Times New Roman"/>
        <family val="0"/>
      </rPr>
      <t xml:space="preserve"> = 24 liquid pounds; for olive oil= 13.93 liters</t>
    </r>
  </si>
  <si>
    <r>
      <t xml:space="preserve">1 </t>
    </r>
    <r>
      <rPr>
        <i/>
        <sz val="12"/>
        <rFont val="Times New Roman"/>
        <family val="1"/>
      </rPr>
      <t>mano</t>
    </r>
    <r>
      <rPr>
        <sz val="12"/>
        <rFont val="Times New Roman"/>
        <family val="0"/>
      </rPr>
      <t xml:space="preserve"> (quire) = 25 sheets; for paper</t>
    </r>
  </si>
  <si>
    <r>
      <t>1</t>
    </r>
    <r>
      <rPr>
        <i/>
        <sz val="12"/>
        <rFont val="Times New Roman"/>
        <family val="1"/>
      </rPr>
      <t xml:space="preserve"> cahiz</t>
    </r>
    <r>
      <rPr>
        <sz val="12"/>
        <rFont val="Times New Roman"/>
        <family val="0"/>
      </rPr>
      <t xml:space="preserve"> = 179.52 liters; for barley, oats, rye, and wheat</t>
    </r>
  </si>
  <si>
    <r>
      <t xml:space="preserve">1 </t>
    </r>
    <r>
      <rPr>
        <i/>
        <sz val="12"/>
        <rFont val="Times New Roman"/>
        <family val="1"/>
      </rPr>
      <t>fanega</t>
    </r>
    <r>
      <rPr>
        <sz val="12"/>
        <rFont val="Times New Roman"/>
        <family val="0"/>
      </rPr>
      <t xml:space="preserve"> = 1/4 </t>
    </r>
    <r>
      <rPr>
        <i/>
        <sz val="12"/>
        <rFont val="Times New Roman"/>
        <family val="1"/>
      </rPr>
      <t>cahiz</t>
    </r>
    <r>
      <rPr>
        <sz val="12"/>
        <rFont val="Times New Roman"/>
        <family val="0"/>
      </rPr>
      <t>; unitl 1446</t>
    </r>
  </si>
  <si>
    <r>
      <t xml:space="preserve">1 </t>
    </r>
    <r>
      <rPr>
        <i/>
        <sz val="12"/>
        <rFont val="Times New Roman"/>
        <family val="1"/>
      </rPr>
      <t>fanega</t>
    </r>
    <r>
      <rPr>
        <sz val="12"/>
        <rFont val="Times New Roman"/>
        <family val="0"/>
      </rPr>
      <t xml:space="preserve"> = 1/8 </t>
    </r>
    <r>
      <rPr>
        <i/>
        <sz val="12"/>
        <rFont val="Times New Roman"/>
        <family val="1"/>
      </rPr>
      <t>cahiz</t>
    </r>
    <r>
      <rPr>
        <sz val="12"/>
        <rFont val="Times New Roman"/>
        <family val="0"/>
      </rPr>
      <t>; after 1446</t>
    </r>
  </si>
  <si>
    <t>1 carapito = 11.7 liters</t>
  </si>
  <si>
    <t>1 pound = 0.375 kilograms</t>
  </si>
  <si>
    <t>1 mano (quire) = 20 sheets; for paper</t>
  </si>
  <si>
    <r>
      <t>1</t>
    </r>
    <r>
      <rPr>
        <i/>
        <sz val="12"/>
        <rFont val="Times New Roman"/>
        <family val="1"/>
      </rPr>
      <t xml:space="preserve"> libra carnicera</t>
    </r>
    <r>
      <rPr>
        <sz val="12"/>
        <rFont val="Times New Roman"/>
        <family val="0"/>
      </rPr>
      <t xml:space="preserve"> = 36 ounces; for weight=1.125 kilograms*</t>
    </r>
  </si>
  <si>
    <r>
      <t>(*) Assuming that follows Valencia's</t>
    </r>
    <r>
      <rPr>
        <i/>
        <sz val="12"/>
        <rFont val="Times New Roman"/>
        <family val="1"/>
      </rPr>
      <t xml:space="preserve"> libra carnicera</t>
    </r>
  </si>
  <si>
    <r>
      <t xml:space="preserve">Hamilton, Earl. 1936. </t>
    </r>
    <r>
      <rPr>
        <i/>
        <sz val="12"/>
        <rFont val="Times New Roman"/>
        <family val="1"/>
      </rPr>
      <t>Money, Prices, and Wages in Valencia, Aragon, and Navarre, 1351-1500</t>
    </r>
    <r>
      <rPr>
        <sz val="12"/>
        <rFont val="Times New Roman"/>
        <family val="0"/>
      </rPr>
      <t>. Cambridge: Harvard University Press</t>
    </r>
  </si>
  <si>
    <t>Aragonese penny</t>
  </si>
  <si>
    <t>in grams of fine gold</t>
  </si>
  <si>
    <t>gold pence</t>
  </si>
  <si>
    <t>Valencian penny</t>
  </si>
  <si>
    <t>in grams of silver</t>
  </si>
  <si>
    <t>Table 11, p. 94; Table 2, p. , Table 18, p. 141</t>
  </si>
  <si>
    <t xml:space="preserve">Navarrese penny </t>
  </si>
  <si>
    <t>in grams of gold</t>
  </si>
  <si>
    <t>Bimetallic ratios</t>
  </si>
  <si>
    <t>in Navarre</t>
  </si>
  <si>
    <t>Navarrese penny</t>
  </si>
  <si>
    <t>in grams of silver*</t>
  </si>
  <si>
    <t xml:space="preserve">(*) assuming that the gold to </t>
  </si>
  <si>
    <t>silver ratio follows Navarre</t>
  </si>
  <si>
    <t>Appendices III, IV &amp; V</t>
  </si>
  <si>
    <t xml:space="preserve">Aragonese penny </t>
  </si>
  <si>
    <t>pence/diners</t>
  </si>
  <si>
    <t>Appendices X, XI, and XII</t>
  </si>
  <si>
    <t>Spain, 1351-1500</t>
  </si>
  <si>
    <t>Navarre paper</t>
  </si>
  <si>
    <t>Year</t>
  </si>
  <si>
    <r>
      <t>Metric</t>
    </r>
    <r>
      <rPr>
        <b/>
        <sz val="12"/>
        <rFont val="Times New Roman"/>
        <family val="0"/>
      </rPr>
      <t xml:space="preserve"> Physical Units &amp; Silver, continued</t>
    </r>
  </si>
  <si>
    <r>
      <t xml:space="preserve">Hamilton, Earl. 1969. </t>
    </r>
    <r>
      <rPr>
        <i/>
        <sz val="12"/>
        <rFont val="Times New Roman"/>
        <family val="0"/>
      </rPr>
      <t>War and Prices in Spain, 1651-1800.</t>
    </r>
    <r>
      <rPr>
        <sz val="12"/>
        <rFont val="Times New Roman"/>
        <family val="1"/>
      </rPr>
      <t xml:space="preserve"> New York: Russell &amp; Russell.</t>
    </r>
  </si>
  <si>
    <t>Spain, 1351-1650</t>
  </si>
  <si>
    <t>Andalusía</t>
  </si>
  <si>
    <t>New Castile</t>
  </si>
  <si>
    <t>Linen</t>
  </si>
  <si>
    <t>cahiz</t>
  </si>
  <si>
    <t>carga</t>
  </si>
  <si>
    <t>cántaro</t>
  </si>
  <si>
    <t>alna</t>
  </si>
  <si>
    <r>
      <t xml:space="preserve">1 </t>
    </r>
    <r>
      <rPr>
        <i/>
        <sz val="12"/>
        <rFont val="Times New Roman"/>
        <family val="1"/>
      </rPr>
      <t xml:space="preserve">cántara </t>
    </r>
    <r>
      <rPr>
        <sz val="12"/>
        <rFont val="Times New Roman"/>
        <family val="1"/>
      </rPr>
      <t>or</t>
    </r>
    <r>
      <rPr>
        <i/>
        <sz val="12"/>
        <rFont val="Times New Roman"/>
        <family val="1"/>
      </rPr>
      <t xml:space="preserve"> arroba</t>
    </r>
    <r>
      <rPr>
        <sz val="12"/>
        <rFont val="Times New Roman"/>
        <family val="0"/>
      </rPr>
      <t xml:space="preserve"> = 15.65 liters; Valladolid &amp; Seville; for wine</t>
    </r>
  </si>
  <si>
    <t>Equivalents of the</t>
  </si>
  <si>
    <t xml:space="preserve"> in grams of fine silver</t>
  </si>
  <si>
    <t xml:space="preserve"> Vellon Maravedi</t>
  </si>
  <si>
    <t>Valencian diner</t>
  </si>
  <si>
    <t>Appendices I-VI</t>
  </si>
  <si>
    <r>
      <t xml:space="preserve">Hamilton, Earl. 1965. </t>
    </r>
    <r>
      <rPr>
        <i/>
        <sz val="12"/>
        <rFont val="Times New Roman"/>
        <family val="1"/>
      </rPr>
      <t>American Treasure and the Price Revolution in Spain, 1501-1650</t>
    </r>
    <r>
      <rPr>
        <sz val="12"/>
        <rFont val="Times New Roman"/>
        <family val="0"/>
      </rPr>
      <t>. New York: Octagon Books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</si>
</sst>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00"/>
    <numFmt numFmtId="166" formatCode="#,##0.0"/>
    <numFmt numFmtId="167" formatCode="0.0000"/>
    <numFmt numFmtId="168" formatCode="0.000"/>
    <numFmt numFmtId="169" formatCode="\(0\)"/>
    <numFmt numFmtId="170" formatCode="dd\-mmm\-yy"/>
    <numFmt numFmtId="171" formatCode="[$-409]dddd\,\ mmmm\ dd\,\ yyyy"/>
    <numFmt numFmtId="172" formatCode="[$-409]d\-mmm\-yy;@"/>
    <numFmt numFmtId="173" formatCode="0.00000"/>
    <numFmt numFmtId="174" formatCode="0.0000000"/>
    <numFmt numFmtId="175" formatCode="0.000000"/>
    <numFmt numFmtId="176" formatCode="0.00000000"/>
  </numFmts>
  <fonts count="17">
    <font>
      <sz val="10"/>
      <name val="Times New Roman"/>
      <family val="0"/>
    </font>
    <font>
      <sz val="8"/>
      <name val="Times New Roman"/>
      <family val="0"/>
    </font>
    <font>
      <sz val="12"/>
      <name val="Times New Roman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12"/>
      <name val="Times New Roman"/>
      <family val="1"/>
    </font>
    <font>
      <sz val="12"/>
      <name val="Palatino"/>
      <family val="0"/>
    </font>
    <font>
      <u val="single"/>
      <sz val="12"/>
      <name val="Times New Roman"/>
      <family val="0"/>
    </font>
    <font>
      <i/>
      <sz val="12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0.75"/>
      <name val="Times New Roman"/>
      <family val="0"/>
    </font>
    <font>
      <sz val="11"/>
      <name val="Geneva"/>
      <family val="0"/>
    </font>
    <font>
      <sz val="14.25"/>
      <name val="Geneva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165" fontId="3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6" fillId="0" borderId="0" xfId="23" applyFont="1">
      <alignment/>
      <protection/>
    </xf>
    <xf numFmtId="0" fontId="2" fillId="0" borderId="0" xfId="21" applyFont="1">
      <alignment/>
      <protection/>
    </xf>
    <xf numFmtId="172" fontId="2" fillId="0" borderId="0" xfId="21" applyNumberFormat="1" applyFont="1">
      <alignment/>
      <protection/>
    </xf>
    <xf numFmtId="0" fontId="7" fillId="0" borderId="0" xfId="21" applyFont="1">
      <alignment/>
      <protection/>
    </xf>
    <xf numFmtId="0" fontId="8" fillId="0" borderId="0" xfId="21" applyFont="1">
      <alignment/>
      <protection/>
    </xf>
    <xf numFmtId="0" fontId="2" fillId="0" borderId="0" xfId="23" applyFont="1">
      <alignment/>
      <protection/>
    </xf>
    <xf numFmtId="2" fontId="10" fillId="0" borderId="0" xfId="21" applyNumberFormat="1" applyFont="1" applyAlignment="1">
      <alignment horizontal="center"/>
      <protection/>
    </xf>
    <xf numFmtId="0" fontId="10" fillId="0" borderId="0" xfId="21" applyFont="1">
      <alignment/>
      <protection/>
    </xf>
    <xf numFmtId="165" fontId="10" fillId="0" borderId="0" xfId="22" applyFont="1" applyAlignment="1">
      <alignment horizontal="center"/>
      <protection/>
    </xf>
    <xf numFmtId="165" fontId="10" fillId="0" borderId="0" xfId="22" applyFont="1">
      <alignment/>
      <protection/>
    </xf>
    <xf numFmtId="165" fontId="11" fillId="0" borderId="0" xfId="22" applyFont="1" applyBorder="1">
      <alignment/>
      <protection/>
    </xf>
    <xf numFmtId="165" fontId="11" fillId="0" borderId="0" xfId="22" applyFont="1">
      <alignment/>
      <protection/>
    </xf>
    <xf numFmtId="165" fontId="2" fillId="0" borderId="0" xfId="22" applyFont="1" applyAlignment="1">
      <alignment horizontal="left"/>
      <protection/>
    </xf>
    <xf numFmtId="0" fontId="2" fillId="0" borderId="0" xfId="21" applyFont="1" applyAlignment="1">
      <alignment vertical="justify"/>
      <protection/>
    </xf>
    <xf numFmtId="0" fontId="9" fillId="0" borderId="0" xfId="21" applyFont="1">
      <alignment/>
      <protection/>
    </xf>
    <xf numFmtId="165" fontId="3" fillId="0" borderId="0" xfId="22">
      <alignment/>
      <protection/>
    </xf>
    <xf numFmtId="165" fontId="2" fillId="0" borderId="0" xfId="22" applyFont="1" applyAlignment="1">
      <alignment horizontal="left" indent="2"/>
      <protection/>
    </xf>
    <xf numFmtId="165" fontId="3" fillId="0" borderId="0" xfId="22" applyFont="1" applyAlignment="1">
      <alignment horizontal="left"/>
      <protection/>
    </xf>
    <xf numFmtId="165" fontId="7" fillId="0" borderId="0" xfId="22" applyFont="1" applyAlignment="1">
      <alignment horizontal="left" indent="4"/>
      <protection/>
    </xf>
    <xf numFmtId="165" fontId="7" fillId="0" borderId="0" xfId="22" applyFont="1" applyFill="1" applyBorder="1" applyAlignment="1">
      <alignment horizontal="left" vertical="top" wrapText="1"/>
      <protection/>
    </xf>
    <xf numFmtId="0" fontId="2" fillId="0" borderId="0" xfId="21" applyFont="1" applyFill="1" applyBorder="1" applyAlignment="1">
      <alignment vertical="justify"/>
      <protection/>
    </xf>
    <xf numFmtId="165" fontId="3" fillId="0" borderId="0" xfId="22" applyFill="1" applyBorder="1">
      <alignment/>
      <protection/>
    </xf>
    <xf numFmtId="165" fontId="7" fillId="0" borderId="0" xfId="22" applyFont="1" applyFill="1" applyBorder="1" applyAlignment="1">
      <alignment horizontal="left" vertical="justify" wrapText="1" indent="2"/>
      <protection/>
    </xf>
    <xf numFmtId="165" fontId="7" fillId="0" borderId="0" xfId="22" applyFont="1" applyFill="1" applyBorder="1" applyAlignment="1">
      <alignment horizontal="left" vertical="justify" wrapText="1"/>
      <protection/>
    </xf>
    <xf numFmtId="165" fontId="7" fillId="0" borderId="0" xfId="22" applyFont="1" applyFill="1" applyBorder="1">
      <alignment/>
      <protection/>
    </xf>
    <xf numFmtId="165" fontId="7" fillId="0" borderId="0" xfId="22" applyFont="1" applyAlignment="1">
      <alignment horizontal="left" indent="2"/>
      <protection/>
    </xf>
    <xf numFmtId="165" fontId="7" fillId="0" borderId="0" xfId="22" applyFont="1" applyFill="1" applyBorder="1" applyAlignment="1">
      <alignment vertical="justify" wrapText="1"/>
      <protection/>
    </xf>
    <xf numFmtId="165" fontId="7" fillId="0" borderId="0" xfId="22" applyFont="1" applyFill="1" applyBorder="1" applyAlignment="1">
      <alignment horizontal="left" vertical="justify" wrapText="1" indent="4"/>
      <protection/>
    </xf>
    <xf numFmtId="165" fontId="7" fillId="0" borderId="0" xfId="22" applyFont="1" applyFill="1" applyBorder="1" applyAlignment="1">
      <alignment vertical="justify"/>
      <protection/>
    </xf>
    <xf numFmtId="2" fontId="2" fillId="0" borderId="0" xfId="21" applyNumberFormat="1" applyFont="1" applyFill="1" applyBorder="1" applyAlignment="1">
      <alignment vertical="justify"/>
      <protection/>
    </xf>
    <xf numFmtId="0" fontId="2" fillId="0" borderId="0" xfId="21" applyFont="1" applyFill="1" applyBorder="1" applyAlignment="1">
      <alignment vertical="top"/>
      <protection/>
    </xf>
    <xf numFmtId="0" fontId="2" fillId="0" borderId="0" xfId="21" applyFont="1" applyAlignment="1">
      <alignment/>
      <protection/>
    </xf>
    <xf numFmtId="165" fontId="10" fillId="0" borderId="0" xfId="22" applyFont="1" applyAlignment="1">
      <alignment/>
      <protection/>
    </xf>
    <xf numFmtId="0" fontId="2" fillId="0" borderId="0" xfId="21" applyFont="1" applyFill="1" applyBorder="1">
      <alignment/>
      <protection/>
    </xf>
    <xf numFmtId="165" fontId="10" fillId="0" borderId="0" xfId="22" applyFont="1" applyFill="1" applyBorder="1">
      <alignment/>
      <protection/>
    </xf>
    <xf numFmtId="165" fontId="12" fillId="0" borderId="0" xfId="22" applyFont="1" applyFill="1" applyBorder="1" applyAlignment="1">
      <alignment horizontal="left"/>
      <protection/>
    </xf>
    <xf numFmtId="49" fontId="10" fillId="0" borderId="0" xfId="22" applyNumberFormat="1" applyFont="1" applyFill="1" applyBorder="1" applyAlignment="1">
      <alignment horizontal="left" indent="4"/>
      <protection/>
    </xf>
    <xf numFmtId="165" fontId="10" fillId="0" borderId="0" xfId="22" applyFont="1" applyFill="1" applyBorder="1" applyAlignment="1">
      <alignment horizontal="center"/>
      <protection/>
    </xf>
    <xf numFmtId="49" fontId="10" fillId="0" borderId="0" xfId="22" applyNumberFormat="1" applyFont="1" applyFill="1" applyBorder="1" applyAlignment="1">
      <alignment horizontal="left"/>
      <protection/>
    </xf>
    <xf numFmtId="165" fontId="10" fillId="0" borderId="0" xfId="22" applyFont="1" applyFill="1" applyBorder="1" applyAlignment="1">
      <alignment horizontal="left" vertical="top"/>
      <protection/>
    </xf>
    <xf numFmtId="49" fontId="10" fillId="0" borderId="0" xfId="22" applyNumberFormat="1" applyFont="1" applyFill="1" applyBorder="1" applyAlignment="1">
      <alignment horizontal="center"/>
      <protection/>
    </xf>
    <xf numFmtId="165" fontId="10" fillId="0" borderId="0" xfId="22" applyFont="1" applyAlignment="1">
      <alignment horizontal="left"/>
      <protection/>
    </xf>
    <xf numFmtId="165" fontId="11" fillId="0" borderId="0" xfId="22" applyFont="1" applyBorder="1" applyAlignment="1">
      <alignment horizontal="left"/>
      <protection/>
    </xf>
    <xf numFmtId="168" fontId="10" fillId="0" borderId="0" xfId="22" applyNumberFormat="1" applyFont="1" applyFill="1" applyBorder="1">
      <alignment/>
      <protection/>
    </xf>
    <xf numFmtId="49" fontId="10" fillId="0" borderId="0" xfId="0" applyNumberFormat="1" applyFont="1" applyAlignment="1">
      <alignment horizontal="right"/>
    </xf>
    <xf numFmtId="49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Alignment="1">
      <alignment horizontal="left"/>
    </xf>
    <xf numFmtId="0" fontId="13" fillId="0" borderId="0" xfId="0" applyFont="1" applyAlignment="1">
      <alignment/>
    </xf>
    <xf numFmtId="0" fontId="2" fillId="0" borderId="0" xfId="23" applyFont="1">
      <alignment/>
      <protection/>
    </xf>
    <xf numFmtId="173" fontId="2" fillId="0" borderId="0" xfId="0" applyNumberFormat="1" applyFont="1" applyAlignment="1">
      <alignment/>
    </xf>
    <xf numFmtId="0" fontId="9" fillId="0" borderId="0" xfId="21" applyFont="1">
      <alignment/>
      <protection/>
    </xf>
    <xf numFmtId="2" fontId="2" fillId="0" borderId="0" xfId="0" applyNumberFormat="1" applyFont="1" applyAlignment="1">
      <alignment/>
    </xf>
    <xf numFmtId="165" fontId="8" fillId="0" borderId="0" xfId="22" applyFont="1">
      <alignment/>
      <protection/>
    </xf>
    <xf numFmtId="165" fontId="3" fillId="0" borderId="0" xfId="22" applyFont="1">
      <alignment/>
      <protection/>
    </xf>
    <xf numFmtId="164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73" fontId="2" fillId="0" borderId="0" xfId="0" applyNumberFormat="1" applyFont="1" applyAlignment="1">
      <alignment horizontal="right"/>
    </xf>
    <xf numFmtId="165" fontId="9" fillId="0" borderId="0" xfId="22" applyFont="1" applyAlignment="1">
      <alignment horizontal="left" indent="4"/>
      <protection/>
    </xf>
    <xf numFmtId="2" fontId="2" fillId="0" borderId="2" xfId="0" applyNumberFormat="1" applyFont="1" applyBorder="1" applyAlignment="1">
      <alignment/>
    </xf>
    <xf numFmtId="2" fontId="13" fillId="0" borderId="0" xfId="0" applyNumberFormat="1" applyFont="1" applyAlignment="1">
      <alignment/>
    </xf>
    <xf numFmtId="2" fontId="2" fillId="0" borderId="0" xfId="0" applyNumberFormat="1" applyFont="1" applyBorder="1" applyAlignment="1">
      <alignment/>
    </xf>
    <xf numFmtId="2" fontId="2" fillId="0" borderId="0" xfId="23" applyNumberFormat="1" applyFont="1">
      <alignment/>
      <protection/>
    </xf>
    <xf numFmtId="2" fontId="8" fillId="0" borderId="0" xfId="0" applyNumberFormat="1" applyFont="1" applyAlignment="1">
      <alignment horizontal="left"/>
    </xf>
    <xf numFmtId="2" fontId="2" fillId="0" borderId="0" xfId="0" applyNumberFormat="1" applyFont="1" applyFill="1" applyAlignment="1">
      <alignment/>
    </xf>
    <xf numFmtId="2" fontId="6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1" fontId="2" fillId="0" borderId="1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" fontId="2" fillId="0" borderId="0" xfId="0" applyNumberFormat="1" applyFont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2" fillId="0" borderId="0" xfId="21" applyFont="1" applyAlignment="1">
      <alignment horizontal="left" vertical="justify" indent="2"/>
      <protection/>
    </xf>
    <xf numFmtId="164" fontId="2" fillId="0" borderId="2" xfId="0" applyNumberFormat="1" applyFont="1" applyBorder="1" applyAlignment="1">
      <alignment/>
    </xf>
    <xf numFmtId="164" fontId="13" fillId="0" borderId="0" xfId="0" applyNumberFormat="1" applyFont="1" applyAlignment="1">
      <alignment/>
    </xf>
    <xf numFmtId="164" fontId="2" fillId="0" borderId="0" xfId="0" applyNumberFormat="1" applyFont="1" applyBorder="1" applyAlignment="1">
      <alignment/>
    </xf>
    <xf numFmtId="164" fontId="2" fillId="0" borderId="0" xfId="23" applyNumberFormat="1" applyFont="1">
      <alignment/>
      <protection/>
    </xf>
    <xf numFmtId="164" fontId="11" fillId="0" borderId="0" xfId="0" applyNumberFormat="1" applyFont="1" applyAlignment="1">
      <alignment horizontal="left"/>
    </xf>
    <xf numFmtId="164" fontId="10" fillId="0" borderId="0" xfId="0" applyNumberFormat="1" applyFont="1" applyAlignment="1">
      <alignment/>
    </xf>
    <xf numFmtId="164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right"/>
    </xf>
    <xf numFmtId="2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167" fontId="2" fillId="0" borderId="0" xfId="0" applyNumberFormat="1" applyFont="1" applyAlignment="1">
      <alignment horizontal="right"/>
    </xf>
    <xf numFmtId="2" fontId="13" fillId="0" borderId="1" xfId="0" applyNumberFormat="1" applyFont="1" applyBorder="1" applyAlignment="1">
      <alignment horizontal="right"/>
    </xf>
    <xf numFmtId="2" fontId="13" fillId="0" borderId="3" xfId="0" applyNumberFormat="1" applyFont="1" applyBorder="1" applyAlignment="1">
      <alignment horizontal="right"/>
    </xf>
    <xf numFmtId="2" fontId="13" fillId="0" borderId="2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left"/>
    </xf>
    <xf numFmtId="2" fontId="8" fillId="0" borderId="0" xfId="0" applyNumberFormat="1" applyFont="1" applyBorder="1" applyAlignment="1">
      <alignment horizontal="left"/>
    </xf>
    <xf numFmtId="167" fontId="2" fillId="0" borderId="0" xfId="0" applyNumberFormat="1" applyFont="1" applyAlignment="1">
      <alignment/>
    </xf>
    <xf numFmtId="167" fontId="2" fillId="0" borderId="0" xfId="0" applyNumberFormat="1" applyFont="1" applyAlignment="1">
      <alignment horizontal="center"/>
    </xf>
    <xf numFmtId="167" fontId="9" fillId="0" borderId="0" xfId="0" applyNumberFormat="1" applyFont="1" applyAlignment="1">
      <alignment horizontal="right"/>
    </xf>
    <xf numFmtId="165" fontId="7" fillId="0" borderId="0" xfId="22" applyFont="1" applyFill="1" applyBorder="1" applyAlignment="1">
      <alignment horizontal="left" vertical="justify" wrapText="1" indent="4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uenos Aires P's &amp; rents m" xfId="21"/>
    <cellStyle name="Normal_Chile_1631-1830" xfId="22"/>
    <cellStyle name="Normal_Copenhagen P's 1712-1800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2"/>
          <c:y val="0.1375"/>
          <c:w val="0.8885"/>
          <c:h val="0.84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'P''s 1351-1500'!$BH$9</c:f>
              <c:strCache>
                <c:ptCount val="1"/>
                <c:pt idx="0">
                  <c:v>Navarre paper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'P''s 1351-1500'!$BG$10:$BG$80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xVal>
          <c:yVal>
            <c:numRef>
              <c:f>'P''s 1351-1500'!$BH$10:$BH$80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yVal>
          <c:smooth val="0"/>
        </c:ser>
        <c:axId val="718119"/>
        <c:axId val="6463072"/>
      </c:scatterChart>
      <c:valAx>
        <c:axId val="718119"/>
        <c:scaling>
          <c:orientation val="minMax"/>
          <c:max val="1450"/>
          <c:min val="135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463072"/>
        <c:crosses val="autoZero"/>
        <c:crossBetween val="midCat"/>
        <c:dispUnits/>
        <c:majorUnit val="10"/>
        <c:minorUnit val="10"/>
      </c:valAx>
      <c:valAx>
        <c:axId val="6463072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718119"/>
        <c:crossesAt val="5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61</xdr:col>
      <xdr:colOff>19050</xdr:colOff>
      <xdr:row>13</xdr:row>
      <xdr:rowOff>104775</xdr:rowOff>
    </xdr:from>
    <xdr:to>
      <xdr:col>68</xdr:col>
      <xdr:colOff>57150</xdr:colOff>
      <xdr:row>35</xdr:row>
      <xdr:rowOff>104775</xdr:rowOff>
    </xdr:to>
    <xdr:graphicFrame>
      <xdr:nvGraphicFramePr>
        <xdr:cNvPr id="1" name="Chart 1"/>
        <xdr:cNvGraphicFramePr/>
      </xdr:nvGraphicFramePr>
      <xdr:xfrm>
        <a:off x="50663475" y="2705100"/>
        <a:ext cx="5067300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7"/>
  <sheetViews>
    <sheetView tabSelected="1" workbookViewId="0" topLeftCell="A1">
      <selection activeCell="A19" sqref="A19"/>
    </sheetView>
  </sheetViews>
  <sheetFormatPr defaultColWidth="9.33203125" defaultRowHeight="12.75"/>
  <cols>
    <col min="1" max="1" width="68.66015625" style="7" customWidth="1"/>
    <col min="2" max="2" width="28" style="7" customWidth="1"/>
    <col min="3" max="3" width="40" style="7" customWidth="1"/>
    <col min="4" max="4" width="12.33203125" style="7" customWidth="1"/>
    <col min="5" max="5" width="13.16015625" style="7" customWidth="1"/>
    <col min="6" max="16384" width="12.33203125" style="7" customWidth="1"/>
  </cols>
  <sheetData>
    <row r="1" ht="15.75">
      <c r="A1" s="6" t="s">
        <v>50</v>
      </c>
    </row>
    <row r="2" ht="15.75">
      <c r="A2" s="7" t="s">
        <v>101</v>
      </c>
    </row>
    <row r="3" spans="1:2" ht="15.75">
      <c r="A3" s="7" t="s">
        <v>84</v>
      </c>
      <c r="B3" s="8">
        <v>38476</v>
      </c>
    </row>
    <row r="5" ht="15.75">
      <c r="C5" s="9"/>
    </row>
    <row r="6" ht="15.75">
      <c r="A6" s="10" t="s">
        <v>85</v>
      </c>
    </row>
    <row r="7" ht="15.75">
      <c r="A7" s="56" t="s">
        <v>72</v>
      </c>
    </row>
    <row r="8" ht="15.75">
      <c r="A8" s="11" t="s">
        <v>73</v>
      </c>
    </row>
    <row r="9" spans="1:11" ht="15.75">
      <c r="A9" s="7" t="s">
        <v>104</v>
      </c>
      <c r="B9" s="12"/>
      <c r="C9" s="12"/>
      <c r="D9" s="12"/>
      <c r="E9" s="12"/>
      <c r="F9" s="12"/>
      <c r="G9" s="12"/>
      <c r="H9" s="12"/>
      <c r="I9" s="12"/>
      <c r="J9" s="13"/>
      <c r="K9" s="13"/>
    </row>
    <row r="10" spans="2:11" ht="15.75">
      <c r="B10" s="12"/>
      <c r="C10" s="12"/>
      <c r="D10" s="12"/>
      <c r="E10" s="12"/>
      <c r="F10" s="12"/>
      <c r="G10" s="12"/>
      <c r="H10" s="12"/>
      <c r="I10" s="12"/>
      <c r="J10" s="13"/>
      <c r="K10" s="13"/>
    </row>
    <row r="11" ht="15.75">
      <c r="A11" s="10" t="s">
        <v>95</v>
      </c>
    </row>
    <row r="12" ht="15.75">
      <c r="A12" s="7" t="s">
        <v>114</v>
      </c>
    </row>
    <row r="14" spans="1:13" ht="15.75">
      <c r="A14" s="10" t="s">
        <v>96</v>
      </c>
      <c r="I14" s="15"/>
      <c r="J14" s="15"/>
      <c r="K14" s="15"/>
      <c r="L14" s="15"/>
      <c r="M14" s="15"/>
    </row>
    <row r="15" spans="1:13" ht="15.75">
      <c r="A15" s="7" t="s">
        <v>97</v>
      </c>
      <c r="I15" s="15"/>
      <c r="J15" s="15"/>
      <c r="K15" s="17"/>
      <c r="L15" s="15"/>
      <c r="M15" s="15"/>
    </row>
    <row r="16" spans="9:13" ht="15.75">
      <c r="I16" s="15"/>
      <c r="J16" s="15"/>
      <c r="K16" s="16"/>
      <c r="L16" s="15"/>
      <c r="M16" s="15"/>
    </row>
    <row r="17" spans="1:13" ht="15.75">
      <c r="A17" s="10" t="s">
        <v>98</v>
      </c>
      <c r="I17" s="15"/>
      <c r="J17" s="15"/>
      <c r="K17" s="15"/>
      <c r="L17" s="15"/>
      <c r="M17" s="15"/>
    </row>
    <row r="18" spans="1:13" ht="15.75">
      <c r="A18" s="7" t="s">
        <v>54</v>
      </c>
      <c r="I18" s="15"/>
      <c r="J18" s="15"/>
      <c r="K18" s="15"/>
      <c r="L18" s="15"/>
      <c r="M18" s="15"/>
    </row>
    <row r="19" spans="9:13" ht="15.75">
      <c r="I19" s="15"/>
      <c r="J19" s="15"/>
      <c r="K19" s="15"/>
      <c r="L19" s="15"/>
      <c r="M19" s="15"/>
    </row>
    <row r="20" spans="1:13" ht="15.75">
      <c r="A20" s="7" t="s">
        <v>75</v>
      </c>
      <c r="I20" s="15"/>
      <c r="J20" s="15"/>
      <c r="K20" s="15"/>
      <c r="L20" s="15"/>
      <c r="M20" s="15"/>
    </row>
    <row r="21" spans="1:13" ht="15.75">
      <c r="A21" s="7" t="s">
        <v>74</v>
      </c>
      <c r="I21" s="15"/>
      <c r="J21" s="15"/>
      <c r="K21" s="15"/>
      <c r="L21" s="15"/>
      <c r="M21" s="15"/>
    </row>
    <row r="22" spans="9:13" ht="15.75">
      <c r="I22" s="15"/>
      <c r="J22" s="15"/>
      <c r="K22" s="15"/>
      <c r="L22" s="15"/>
      <c r="M22" s="15"/>
    </row>
    <row r="23" spans="1:13" ht="15.75">
      <c r="A23" s="7" t="s">
        <v>76</v>
      </c>
      <c r="I23" s="15"/>
      <c r="J23" s="15"/>
      <c r="K23" s="15"/>
      <c r="L23" s="15"/>
      <c r="M23" s="15"/>
    </row>
    <row r="24" spans="1:13" ht="15.75">
      <c r="A24" s="18" t="s">
        <v>116</v>
      </c>
      <c r="I24" s="15"/>
      <c r="J24" s="15"/>
      <c r="K24" s="15"/>
      <c r="L24" s="15"/>
      <c r="M24" s="15"/>
    </row>
    <row r="25" spans="1:8" s="19" customFormat="1" ht="15.75">
      <c r="A25" s="7"/>
      <c r="B25" s="7"/>
      <c r="C25" s="7"/>
      <c r="D25" s="7"/>
      <c r="E25" s="7"/>
      <c r="F25" s="7"/>
      <c r="G25" s="7"/>
      <c r="H25" s="7"/>
    </row>
    <row r="26" spans="1:8" s="19" customFormat="1" ht="15.75">
      <c r="A26" s="7" t="s">
        <v>105</v>
      </c>
      <c r="B26" s="7"/>
      <c r="C26" s="7"/>
      <c r="D26" s="7"/>
      <c r="E26" s="7"/>
      <c r="F26" s="7"/>
      <c r="G26" s="7"/>
      <c r="H26" s="7"/>
    </row>
    <row r="27" spans="1:8" s="19" customFormat="1" ht="15.75">
      <c r="A27" s="7" t="s">
        <v>106</v>
      </c>
      <c r="B27" s="7"/>
      <c r="C27" s="7"/>
      <c r="D27" s="7"/>
      <c r="E27" s="7"/>
      <c r="F27" s="7"/>
      <c r="G27" s="7"/>
      <c r="H27" s="7"/>
    </row>
    <row r="28" spans="1:8" s="19" customFormat="1" ht="15.75">
      <c r="A28" s="7"/>
      <c r="B28" s="7"/>
      <c r="C28" s="7"/>
      <c r="D28" s="7"/>
      <c r="E28" s="7"/>
      <c r="F28" s="7"/>
      <c r="G28" s="7"/>
      <c r="H28" s="7"/>
    </row>
    <row r="29" spans="1:8" s="19" customFormat="1" ht="15.75">
      <c r="A29" s="10" t="s">
        <v>99</v>
      </c>
      <c r="B29" s="7"/>
      <c r="C29" s="7"/>
      <c r="D29" s="7"/>
      <c r="E29" s="7"/>
      <c r="F29" s="7"/>
      <c r="G29" s="7"/>
      <c r="H29" s="7"/>
    </row>
    <row r="30" spans="1:8" s="19" customFormat="1" ht="15.75">
      <c r="A30" s="20" t="s">
        <v>100</v>
      </c>
      <c r="B30" s="7"/>
      <c r="C30" s="7"/>
      <c r="D30" s="7"/>
      <c r="E30" s="7"/>
      <c r="F30" s="7"/>
      <c r="G30" s="7"/>
      <c r="H30" s="7"/>
    </row>
    <row r="31" spans="1:8" s="19" customFormat="1" ht="15.75">
      <c r="A31" s="22" t="s">
        <v>55</v>
      </c>
      <c r="B31" s="7"/>
      <c r="C31" s="7"/>
      <c r="D31" s="7"/>
      <c r="E31" s="7"/>
      <c r="F31" s="7"/>
      <c r="G31" s="7"/>
      <c r="H31" s="7"/>
    </row>
    <row r="32" spans="1:8" s="19" customFormat="1" ht="15.75">
      <c r="A32" s="60" t="s">
        <v>17</v>
      </c>
      <c r="B32" s="7"/>
      <c r="C32" s="7"/>
      <c r="D32" s="7"/>
      <c r="E32" s="7"/>
      <c r="F32" s="7"/>
      <c r="G32" s="7"/>
      <c r="H32" s="7"/>
    </row>
    <row r="33" spans="1:8" s="19" customFormat="1" ht="15.75">
      <c r="A33" s="22" t="s">
        <v>4</v>
      </c>
      <c r="B33" s="7" t="s">
        <v>17</v>
      </c>
      <c r="C33" s="7"/>
      <c r="D33" s="7"/>
      <c r="E33" s="7"/>
      <c r="F33" s="7"/>
      <c r="G33" s="7"/>
      <c r="H33" s="7"/>
    </row>
    <row r="34" spans="1:8" s="19" customFormat="1" ht="15.75">
      <c r="A34" s="22" t="s">
        <v>5</v>
      </c>
      <c r="B34" s="7" t="s">
        <v>158</v>
      </c>
      <c r="C34" s="7"/>
      <c r="D34" s="7"/>
      <c r="E34" s="7"/>
      <c r="F34" s="7"/>
      <c r="G34" s="7"/>
      <c r="H34" s="7"/>
    </row>
    <row r="35" spans="1:8" s="19" customFormat="1" ht="15.75">
      <c r="A35" s="22" t="s">
        <v>6</v>
      </c>
      <c r="B35" s="7" t="s">
        <v>41</v>
      </c>
      <c r="C35" s="7"/>
      <c r="D35" s="7"/>
      <c r="E35" s="7"/>
      <c r="F35" s="7"/>
      <c r="G35" s="7"/>
      <c r="H35" s="7"/>
    </row>
    <row r="36" spans="1:8" s="19" customFormat="1" ht="15.75">
      <c r="A36" s="22" t="s">
        <v>11</v>
      </c>
      <c r="B36" s="7"/>
      <c r="C36" s="7"/>
      <c r="D36" s="7"/>
      <c r="E36" s="7"/>
      <c r="F36" s="7"/>
      <c r="G36" s="7"/>
      <c r="H36" s="7"/>
    </row>
    <row r="37" spans="1:8" s="19" customFormat="1" ht="15.75">
      <c r="A37" s="65" t="s">
        <v>56</v>
      </c>
      <c r="B37" s="7"/>
      <c r="C37" s="7"/>
      <c r="D37" s="7"/>
      <c r="E37" s="7"/>
      <c r="F37" s="7"/>
      <c r="G37" s="7"/>
      <c r="H37" s="7"/>
    </row>
    <row r="38" spans="1:8" s="19" customFormat="1" ht="15.75">
      <c r="A38" s="22" t="s">
        <v>8</v>
      </c>
      <c r="B38" s="7"/>
      <c r="C38" s="7"/>
      <c r="D38" s="7"/>
      <c r="E38" s="7"/>
      <c r="F38" s="7"/>
      <c r="G38" s="7"/>
      <c r="H38" s="7"/>
    </row>
    <row r="39" spans="1:8" s="19" customFormat="1" ht="15.75">
      <c r="A39" s="22" t="s">
        <v>165</v>
      </c>
      <c r="B39" s="7"/>
      <c r="C39" s="7"/>
      <c r="D39" s="7"/>
      <c r="E39" s="7"/>
      <c r="F39" s="7"/>
      <c r="G39" s="7"/>
      <c r="H39" s="7"/>
    </row>
    <row r="40" spans="1:8" s="19" customFormat="1" ht="15.75">
      <c r="A40" s="22" t="s">
        <v>9</v>
      </c>
      <c r="B40" s="21"/>
      <c r="C40" s="21"/>
      <c r="D40" s="7"/>
      <c r="E40" s="7"/>
      <c r="F40" s="7"/>
      <c r="G40" s="7"/>
      <c r="H40" s="7"/>
    </row>
    <row r="41" spans="1:8" s="19" customFormat="1" ht="15.75">
      <c r="A41" s="22" t="s">
        <v>10</v>
      </c>
      <c r="B41" s="61"/>
      <c r="C41" s="21"/>
      <c r="D41" s="7"/>
      <c r="E41" s="7"/>
      <c r="F41" s="7"/>
      <c r="G41" s="7"/>
      <c r="H41" s="7"/>
    </row>
    <row r="42" spans="1:8" s="19" customFormat="1" ht="15.75">
      <c r="A42" s="65" t="s">
        <v>7</v>
      </c>
      <c r="B42" s="21"/>
      <c r="C42" s="21"/>
      <c r="D42" s="7"/>
      <c r="E42" s="7"/>
      <c r="F42" s="7"/>
      <c r="G42" s="7"/>
      <c r="H42" s="7"/>
    </row>
    <row r="43" spans="1:8" s="19" customFormat="1" ht="15.75">
      <c r="A43" s="22" t="s">
        <v>12</v>
      </c>
      <c r="B43" s="21"/>
      <c r="C43" s="21"/>
      <c r="D43" s="7"/>
      <c r="E43" s="7"/>
      <c r="F43" s="7"/>
      <c r="G43" s="7"/>
      <c r="H43" s="7"/>
    </row>
    <row r="44" spans="1:8" s="19" customFormat="1" ht="15.75">
      <c r="A44" s="22" t="s">
        <v>13</v>
      </c>
      <c r="B44" s="21"/>
      <c r="C44" s="21"/>
      <c r="D44" s="7"/>
      <c r="E44" s="7"/>
      <c r="F44" s="7"/>
      <c r="G44" s="7"/>
      <c r="H44" s="7"/>
    </row>
    <row r="45" spans="1:8" s="19" customFormat="1" ht="15.75">
      <c r="A45" s="22" t="s">
        <v>14</v>
      </c>
      <c r="B45" s="21"/>
      <c r="C45" s="21"/>
      <c r="D45" s="7"/>
      <c r="E45" s="7"/>
      <c r="F45" s="7"/>
      <c r="G45" s="7"/>
      <c r="H45" s="7"/>
    </row>
    <row r="46" spans="1:8" s="19" customFormat="1" ht="15.75">
      <c r="A46" s="22" t="s">
        <v>15</v>
      </c>
      <c r="B46" s="21"/>
      <c r="C46" s="21"/>
      <c r="D46" s="7"/>
      <c r="E46" s="7"/>
      <c r="F46" s="7"/>
      <c r="G46" s="7"/>
      <c r="H46" s="7"/>
    </row>
    <row r="47" spans="1:8" s="19" customFormat="1" ht="15.75">
      <c r="A47" s="22" t="s">
        <v>57</v>
      </c>
      <c r="B47" s="21"/>
      <c r="C47" s="21"/>
      <c r="D47" s="7"/>
      <c r="E47" s="7"/>
      <c r="F47" s="7"/>
      <c r="G47" s="7"/>
      <c r="H47" s="7"/>
    </row>
    <row r="48" spans="1:8" s="19" customFormat="1" ht="15.75">
      <c r="A48" s="22" t="s">
        <v>16</v>
      </c>
      <c r="B48" s="21"/>
      <c r="C48" s="21"/>
      <c r="D48" s="7"/>
      <c r="E48" s="7"/>
      <c r="F48" s="7"/>
      <c r="G48" s="7"/>
      <c r="H48" s="7"/>
    </row>
    <row r="49" spans="1:8" s="19" customFormat="1" ht="15.75">
      <c r="A49" s="60" t="s">
        <v>18</v>
      </c>
      <c r="B49" s="21"/>
      <c r="C49" s="21"/>
      <c r="D49" s="7"/>
      <c r="E49" s="7"/>
      <c r="F49" s="7"/>
      <c r="G49" s="7"/>
      <c r="H49" s="7"/>
    </row>
    <row r="50" spans="1:8" s="19" customFormat="1" ht="15.75">
      <c r="A50" s="22" t="s">
        <v>19</v>
      </c>
      <c r="B50" s="21"/>
      <c r="C50" s="21"/>
      <c r="D50" s="7"/>
      <c r="E50" s="7"/>
      <c r="F50" s="7"/>
      <c r="G50" s="7"/>
      <c r="H50" s="7"/>
    </row>
    <row r="51" spans="1:8" s="19" customFormat="1" ht="15.75">
      <c r="A51" s="22" t="s">
        <v>20</v>
      </c>
      <c r="B51" s="21"/>
      <c r="C51" s="21"/>
      <c r="D51" s="7"/>
      <c r="E51" s="7"/>
      <c r="F51" s="7"/>
      <c r="G51" s="7"/>
      <c r="H51" s="7"/>
    </row>
    <row r="52" spans="1:8" s="19" customFormat="1" ht="15.75">
      <c r="A52" s="22" t="s">
        <v>44</v>
      </c>
      <c r="B52" s="21"/>
      <c r="C52" s="21"/>
      <c r="D52" s="7"/>
      <c r="E52" s="7"/>
      <c r="F52" s="7"/>
      <c r="G52" s="7"/>
      <c r="H52" s="7"/>
    </row>
    <row r="53" spans="1:8" s="19" customFormat="1" ht="15.75">
      <c r="A53" s="22" t="s">
        <v>58</v>
      </c>
      <c r="B53" s="21"/>
      <c r="C53" s="21"/>
      <c r="D53" s="7"/>
      <c r="E53" s="7"/>
      <c r="F53" s="7"/>
      <c r="G53" s="7"/>
      <c r="H53" s="7"/>
    </row>
    <row r="54" spans="1:8" s="19" customFormat="1" ht="15.75">
      <c r="A54" s="22" t="s">
        <v>21</v>
      </c>
      <c r="B54" s="21"/>
      <c r="C54" s="21"/>
      <c r="D54" s="7"/>
      <c r="E54" s="7"/>
      <c r="F54" s="7"/>
      <c r="G54" s="7"/>
      <c r="H54" s="7"/>
    </row>
    <row r="55" spans="1:8" s="19" customFormat="1" ht="15.75">
      <c r="A55" s="22" t="s">
        <v>22</v>
      </c>
      <c r="B55" s="21"/>
      <c r="C55" s="21"/>
      <c r="D55" s="7"/>
      <c r="E55" s="7"/>
      <c r="F55" s="7"/>
      <c r="G55" s="7"/>
      <c r="H55" s="7"/>
    </row>
    <row r="56" spans="1:8" s="19" customFormat="1" ht="15.75">
      <c r="A56" s="22" t="s">
        <v>48</v>
      </c>
      <c r="B56" s="21"/>
      <c r="C56" s="21"/>
      <c r="D56" s="7"/>
      <c r="E56" s="7"/>
      <c r="F56" s="7"/>
      <c r="G56" s="7"/>
      <c r="H56" s="7"/>
    </row>
    <row r="57" spans="1:8" s="19" customFormat="1" ht="15.75">
      <c r="A57" s="22" t="s">
        <v>23</v>
      </c>
      <c r="B57" s="21"/>
      <c r="C57" s="21"/>
      <c r="D57" s="7"/>
      <c r="E57" s="7"/>
      <c r="F57" s="7"/>
      <c r="G57" s="7"/>
      <c r="H57" s="7"/>
    </row>
    <row r="58" spans="1:8" s="19" customFormat="1" ht="15.75">
      <c r="A58" s="22" t="s">
        <v>45</v>
      </c>
      <c r="B58" s="21"/>
      <c r="C58" s="21"/>
      <c r="D58" s="7"/>
      <c r="E58" s="7"/>
      <c r="F58" s="7"/>
      <c r="G58" s="7"/>
      <c r="H58" s="7"/>
    </row>
    <row r="59" spans="1:8" s="19" customFormat="1" ht="15.75">
      <c r="A59" s="22" t="s">
        <v>46</v>
      </c>
      <c r="B59" s="21"/>
      <c r="C59" s="21"/>
      <c r="D59" s="7"/>
      <c r="E59" s="7"/>
      <c r="F59" s="7"/>
      <c r="G59" s="7"/>
      <c r="H59" s="7"/>
    </row>
    <row r="60" spans="1:8" s="19" customFormat="1" ht="15.75">
      <c r="A60" s="22" t="s">
        <v>25</v>
      </c>
      <c r="B60" s="21"/>
      <c r="C60" s="21"/>
      <c r="D60" s="7"/>
      <c r="E60" s="7"/>
      <c r="F60" s="7"/>
      <c r="G60" s="7"/>
      <c r="H60" s="7"/>
    </row>
    <row r="61" spans="1:8" s="19" customFormat="1" ht="15.75">
      <c r="A61" s="22" t="s">
        <v>24</v>
      </c>
      <c r="B61" s="21"/>
      <c r="C61" s="21"/>
      <c r="D61" s="7"/>
      <c r="E61" s="7"/>
      <c r="F61" s="7"/>
      <c r="G61" s="7"/>
      <c r="H61" s="7"/>
    </row>
    <row r="62" spans="1:8" s="19" customFormat="1" ht="15.75">
      <c r="A62" s="22" t="s">
        <v>121</v>
      </c>
      <c r="B62" s="21"/>
      <c r="C62" s="21"/>
      <c r="D62" s="7"/>
      <c r="E62" s="7"/>
      <c r="F62" s="7"/>
      <c r="G62" s="7"/>
      <c r="H62" s="7"/>
    </row>
    <row r="63" spans="1:8" s="19" customFormat="1" ht="15.75">
      <c r="A63" s="60" t="s">
        <v>91</v>
      </c>
      <c r="B63" s="21"/>
      <c r="C63" s="21"/>
      <c r="D63" s="7"/>
      <c r="E63" s="7"/>
      <c r="F63" s="7"/>
      <c r="G63" s="7"/>
      <c r="H63" s="7"/>
    </row>
    <row r="64" spans="1:8" s="19" customFormat="1" ht="15.75">
      <c r="A64" s="22" t="s">
        <v>123</v>
      </c>
      <c r="B64" s="21"/>
      <c r="C64" s="21"/>
      <c r="D64" s="7"/>
      <c r="E64" s="7"/>
      <c r="F64" s="7"/>
      <c r="G64" s="7"/>
      <c r="H64" s="7"/>
    </row>
    <row r="65" spans="1:8" s="19" customFormat="1" ht="15.75">
      <c r="A65" s="22" t="s">
        <v>122</v>
      </c>
      <c r="B65" s="21"/>
      <c r="C65" s="21"/>
      <c r="D65" s="7"/>
      <c r="E65" s="7"/>
      <c r="F65" s="7"/>
      <c r="G65" s="7"/>
      <c r="H65" s="7"/>
    </row>
    <row r="66" spans="1:8" s="19" customFormat="1" ht="15.75">
      <c r="A66" s="22" t="s">
        <v>124</v>
      </c>
      <c r="B66" s="21"/>
      <c r="C66" s="21"/>
      <c r="D66" s="7"/>
      <c r="E66" s="7"/>
      <c r="F66" s="7"/>
      <c r="G66" s="7"/>
      <c r="H66" s="7"/>
    </row>
    <row r="67" spans="1:8" s="19" customFormat="1" ht="15.75">
      <c r="A67" s="22" t="s">
        <v>125</v>
      </c>
      <c r="B67" s="21"/>
      <c r="C67" s="21"/>
      <c r="D67" s="7"/>
      <c r="E67" s="7"/>
      <c r="F67" s="7"/>
      <c r="G67" s="7"/>
      <c r="H67" s="7"/>
    </row>
    <row r="68" spans="1:8" s="19" customFormat="1" ht="15.75">
      <c r="A68" s="22" t="s">
        <v>126</v>
      </c>
      <c r="B68" s="21"/>
      <c r="C68" s="21"/>
      <c r="D68" s="7"/>
      <c r="E68" s="7"/>
      <c r="F68" s="7"/>
      <c r="G68" s="7"/>
      <c r="H68" s="7"/>
    </row>
    <row r="69" spans="1:8" s="19" customFormat="1" ht="15.75">
      <c r="A69" s="22" t="s">
        <v>127</v>
      </c>
      <c r="B69" s="21"/>
      <c r="C69" s="21"/>
      <c r="D69" s="7"/>
      <c r="E69" s="7"/>
      <c r="F69" s="7"/>
      <c r="G69" s="7"/>
      <c r="H69" s="7"/>
    </row>
    <row r="70" spans="1:8" s="19" customFormat="1" ht="15.75">
      <c r="A70" s="60" t="s">
        <v>92</v>
      </c>
      <c r="B70" s="21"/>
      <c r="C70" s="21"/>
      <c r="D70" s="7"/>
      <c r="E70" s="7"/>
      <c r="F70" s="7"/>
      <c r="G70" s="7"/>
      <c r="H70" s="7"/>
    </row>
    <row r="71" spans="1:8" s="19" customFormat="1" ht="15.75">
      <c r="A71" s="22" t="s">
        <v>128</v>
      </c>
      <c r="B71" s="21"/>
      <c r="C71" s="21"/>
      <c r="D71" s="7"/>
      <c r="E71" s="7"/>
      <c r="F71" s="7"/>
      <c r="G71" s="7"/>
      <c r="H71" s="7"/>
    </row>
    <row r="72" spans="1:8" s="19" customFormat="1" ht="15.75">
      <c r="A72" s="22" t="s">
        <v>129</v>
      </c>
      <c r="B72" s="21"/>
      <c r="C72" s="21"/>
      <c r="D72" s="7"/>
      <c r="E72" s="7"/>
      <c r="F72" s="7"/>
      <c r="G72" s="7"/>
      <c r="H72" s="7"/>
    </row>
    <row r="73" spans="1:8" s="19" customFormat="1" ht="15.75">
      <c r="A73" s="22" t="s">
        <v>130</v>
      </c>
      <c r="B73" s="21"/>
      <c r="C73" s="21"/>
      <c r="D73" s="7"/>
      <c r="E73" s="7"/>
      <c r="F73" s="7"/>
      <c r="G73" s="7"/>
      <c r="H73" s="7"/>
    </row>
    <row r="74" spans="1:8" s="19" customFormat="1" ht="15.75">
      <c r="A74" s="22" t="s">
        <v>131</v>
      </c>
      <c r="B74" s="21"/>
      <c r="C74" s="21"/>
      <c r="D74" s="7"/>
      <c r="E74" s="7"/>
      <c r="F74" s="7"/>
      <c r="G74" s="7"/>
      <c r="H74" s="7"/>
    </row>
    <row r="75" spans="1:8" s="19" customFormat="1" ht="15.75">
      <c r="A75" s="22" t="s">
        <v>132</v>
      </c>
      <c r="B75" s="21"/>
      <c r="C75" s="21"/>
      <c r="D75" s="7"/>
      <c r="E75" s="7"/>
      <c r="F75" s="7"/>
      <c r="G75" s="7"/>
      <c r="H75" s="7"/>
    </row>
    <row r="76" spans="1:8" s="19" customFormat="1" ht="15.75">
      <c r="A76" s="22"/>
      <c r="B76" s="21"/>
      <c r="C76" s="21"/>
      <c r="D76" s="7"/>
      <c r="E76" s="7"/>
      <c r="F76" s="7"/>
      <c r="G76" s="7"/>
      <c r="H76" s="7"/>
    </row>
    <row r="77" spans="1:8" s="19" customFormat="1" ht="15.75">
      <c r="A77" s="58" t="s">
        <v>0</v>
      </c>
      <c r="B77" s="21"/>
      <c r="C77" s="21"/>
      <c r="D77" s="7"/>
      <c r="E77" s="7"/>
      <c r="F77" s="7"/>
      <c r="G77" s="7"/>
      <c r="H77" s="7"/>
    </row>
    <row r="78" spans="1:3" s="19" customFormat="1" ht="15.75">
      <c r="A78" s="78" t="s">
        <v>1</v>
      </c>
      <c r="B78" s="21"/>
      <c r="C78" s="21"/>
    </row>
    <row r="79" spans="1:3" s="19" customFormat="1" ht="15.75">
      <c r="A79" s="22"/>
      <c r="B79" s="23"/>
      <c r="C79" s="23"/>
    </row>
    <row r="80" spans="1:3" s="19" customFormat="1" ht="15.75">
      <c r="A80" s="24"/>
      <c r="B80" s="23"/>
      <c r="C80" s="23"/>
    </row>
    <row r="81" spans="1:6" s="19" customFormat="1" ht="15.75">
      <c r="A81" s="24"/>
      <c r="B81" s="25"/>
      <c r="C81" s="25"/>
      <c r="D81" s="26"/>
      <c r="E81" s="26"/>
      <c r="F81" s="27"/>
    </row>
    <row r="82" spans="1:6" s="19" customFormat="1" ht="15.75">
      <c r="A82" s="28"/>
      <c r="B82" s="29"/>
      <c r="C82" s="29"/>
      <c r="D82" s="26"/>
      <c r="E82" s="26"/>
      <c r="F82" s="30"/>
    </row>
    <row r="83" spans="1:6" s="19" customFormat="1" ht="15.75">
      <c r="A83" s="28"/>
      <c r="B83" s="29"/>
      <c r="C83" s="29"/>
      <c r="D83" s="26"/>
      <c r="E83" s="26"/>
      <c r="F83" s="26"/>
    </row>
    <row r="84" spans="1:8" ht="15.75">
      <c r="A84" s="24"/>
      <c r="B84" s="29"/>
      <c r="C84" s="29"/>
      <c r="D84" s="26"/>
      <c r="E84" s="26"/>
      <c r="F84" s="26"/>
      <c r="G84" s="19"/>
      <c r="H84" s="19"/>
    </row>
    <row r="85" spans="1:11" ht="15.75">
      <c r="A85" s="31"/>
      <c r="B85" s="29"/>
      <c r="C85" s="29"/>
      <c r="D85" s="26"/>
      <c r="E85" s="26"/>
      <c r="F85" s="26"/>
      <c r="G85" s="19"/>
      <c r="H85" s="19"/>
      <c r="I85" s="15"/>
      <c r="J85" s="15"/>
      <c r="K85" s="15"/>
    </row>
    <row r="86" spans="1:11" ht="15.75">
      <c r="A86" s="28"/>
      <c r="B86" s="29"/>
      <c r="C86" s="29"/>
      <c r="D86" s="26"/>
      <c r="E86" s="26"/>
      <c r="F86" s="26"/>
      <c r="G86" s="19"/>
      <c r="H86" s="19"/>
      <c r="J86" s="15"/>
      <c r="K86" s="15"/>
    </row>
    <row r="87" spans="1:11" ht="15.75">
      <c r="A87" s="24"/>
      <c r="B87" s="29"/>
      <c r="C87" s="29"/>
      <c r="D87" s="26"/>
      <c r="E87" s="26"/>
      <c r="F87" s="26"/>
      <c r="G87" s="19"/>
      <c r="H87" s="19"/>
      <c r="J87" s="15"/>
      <c r="K87" s="15"/>
    </row>
    <row r="88" spans="1:11" ht="15.75">
      <c r="A88" s="31"/>
      <c r="B88" s="29"/>
      <c r="C88" s="29"/>
      <c r="D88" s="26"/>
      <c r="E88" s="26"/>
      <c r="F88" s="26"/>
      <c r="G88" s="19"/>
      <c r="H88" s="19"/>
      <c r="J88" s="15"/>
      <c r="K88" s="15"/>
    </row>
    <row r="89" spans="1:11" ht="15.75">
      <c r="A89" s="31"/>
      <c r="B89" s="29"/>
      <c r="C89" s="29"/>
      <c r="D89" s="26"/>
      <c r="E89" s="26"/>
      <c r="F89" s="26"/>
      <c r="G89" s="19"/>
      <c r="H89" s="19"/>
      <c r="J89" s="15"/>
      <c r="K89" s="15"/>
    </row>
    <row r="90" spans="1:11" ht="15.75">
      <c r="A90" s="24"/>
      <c r="B90" s="29"/>
      <c r="C90" s="29"/>
      <c r="D90" s="26"/>
      <c r="E90" s="26"/>
      <c r="F90" s="26"/>
      <c r="G90" s="19"/>
      <c r="H90" s="19"/>
      <c r="J90" s="15"/>
      <c r="K90" s="15"/>
    </row>
    <row r="91" spans="1:11" ht="15.75">
      <c r="A91" s="31"/>
      <c r="B91" s="29"/>
      <c r="C91" s="29"/>
      <c r="D91" s="26"/>
      <c r="E91" s="26"/>
      <c r="F91" s="26"/>
      <c r="G91" s="19"/>
      <c r="H91" s="19"/>
      <c r="J91" s="15"/>
      <c r="K91" s="15"/>
    </row>
    <row r="92" spans="1:11" ht="15.75">
      <c r="A92" s="28"/>
      <c r="B92" s="32"/>
      <c r="C92" s="32"/>
      <c r="D92" s="26"/>
      <c r="E92" s="26"/>
      <c r="F92" s="26"/>
      <c r="G92" s="19"/>
      <c r="H92" s="19"/>
      <c r="J92" s="15"/>
      <c r="K92" s="15"/>
    </row>
    <row r="93" spans="1:11" ht="15.75">
      <c r="A93" s="32"/>
      <c r="B93" s="32"/>
      <c r="C93" s="32"/>
      <c r="D93" s="26"/>
      <c r="E93" s="26"/>
      <c r="F93" s="26"/>
      <c r="G93" s="19"/>
      <c r="H93" s="19"/>
      <c r="J93" s="15"/>
      <c r="K93" s="15"/>
    </row>
    <row r="94" spans="1:11" ht="15.75">
      <c r="A94" s="99"/>
      <c r="B94" s="99"/>
      <c r="C94" s="32"/>
      <c r="D94" s="26"/>
      <c r="E94" s="26"/>
      <c r="F94" s="26"/>
      <c r="G94" s="19"/>
      <c r="H94" s="19"/>
      <c r="J94" s="15"/>
      <c r="K94" s="15"/>
    </row>
    <row r="95" spans="1:11" ht="15.75">
      <c r="A95" s="99"/>
      <c r="B95" s="99"/>
      <c r="C95" s="32"/>
      <c r="D95" s="26"/>
      <c r="E95" s="26"/>
      <c r="F95" s="26"/>
      <c r="G95" s="19"/>
      <c r="H95" s="19"/>
      <c r="J95" s="15"/>
      <c r="K95" s="15"/>
    </row>
    <row r="96" spans="1:11" ht="15.75">
      <c r="A96" s="99"/>
      <c r="B96" s="99"/>
      <c r="C96" s="32"/>
      <c r="D96" s="26"/>
      <c r="E96" s="26"/>
      <c r="F96" s="26"/>
      <c r="G96" s="19"/>
      <c r="H96" s="19"/>
      <c r="J96" s="15"/>
      <c r="K96" s="15"/>
    </row>
    <row r="97" spans="1:11" s="37" customFormat="1" ht="18.75" customHeight="1">
      <c r="A97" s="34"/>
      <c r="B97" s="34"/>
      <c r="C97" s="34"/>
      <c r="D97" s="35"/>
      <c r="E97" s="26"/>
      <c r="F97" s="36"/>
      <c r="G97" s="19"/>
      <c r="H97" s="19"/>
      <c r="J97" s="38"/>
      <c r="K97" s="38"/>
    </row>
    <row r="98" spans="1:11" ht="15.75">
      <c r="A98" s="32"/>
      <c r="B98" s="32"/>
      <c r="C98" s="32"/>
      <c r="D98" s="26"/>
      <c r="E98" s="26"/>
      <c r="F98" s="26"/>
      <c r="G98" s="19"/>
      <c r="H98" s="19"/>
      <c r="J98" s="15"/>
      <c r="K98" s="15"/>
    </row>
    <row r="99" spans="1:11" ht="15.75">
      <c r="A99" s="33"/>
      <c r="B99" s="32"/>
      <c r="C99" s="32"/>
      <c r="D99" s="39"/>
      <c r="E99" s="39"/>
      <c r="F99" s="39"/>
      <c r="J99" s="15"/>
      <c r="K99" s="15"/>
    </row>
    <row r="100" spans="1:11" ht="15.75">
      <c r="A100" s="33"/>
      <c r="B100" s="32"/>
      <c r="C100" s="32"/>
      <c r="D100" s="39"/>
      <c r="E100" s="39"/>
      <c r="F100" s="39"/>
      <c r="J100" s="15"/>
      <c r="K100" s="15"/>
    </row>
    <row r="101" spans="1:11" ht="15.75">
      <c r="A101" s="32"/>
      <c r="B101" s="32"/>
      <c r="C101" s="32"/>
      <c r="D101" s="40"/>
      <c r="E101" s="40"/>
      <c r="F101" s="40"/>
      <c r="G101" s="15"/>
      <c r="H101" s="15"/>
      <c r="J101" s="15"/>
      <c r="K101" s="15"/>
    </row>
    <row r="102" spans="1:11" ht="15.75">
      <c r="A102" s="32"/>
      <c r="B102" s="32"/>
      <c r="C102" s="32"/>
      <c r="D102" s="40"/>
      <c r="E102" s="40"/>
      <c r="F102" s="40"/>
      <c r="G102" s="15"/>
      <c r="H102" s="15"/>
      <c r="J102" s="15"/>
      <c r="K102" s="15"/>
    </row>
    <row r="103" spans="1:11" ht="15.75">
      <c r="A103" s="41"/>
      <c r="B103" s="40"/>
      <c r="C103" s="40"/>
      <c r="D103" s="40"/>
      <c r="E103" s="40"/>
      <c r="F103" s="40"/>
      <c r="G103" s="14"/>
      <c r="H103" s="15"/>
      <c r="J103" s="15"/>
      <c r="K103" s="15"/>
    </row>
    <row r="104" spans="2:11" ht="15.75">
      <c r="B104" s="40"/>
      <c r="C104" s="40"/>
      <c r="D104" s="40"/>
      <c r="E104" s="40"/>
      <c r="F104" s="40"/>
      <c r="G104" s="14"/>
      <c r="H104" s="15"/>
      <c r="J104" s="15"/>
      <c r="K104" s="15"/>
    </row>
    <row r="105" spans="1:11" ht="15.75">
      <c r="A105" s="42"/>
      <c r="B105" s="40"/>
      <c r="C105" s="40"/>
      <c r="D105" s="40"/>
      <c r="E105" s="40"/>
      <c r="F105" s="40"/>
      <c r="G105" s="14"/>
      <c r="H105" s="15"/>
      <c r="J105" s="15"/>
      <c r="K105" s="15"/>
    </row>
    <row r="106" spans="1:11" ht="15.75">
      <c r="A106" s="40"/>
      <c r="B106" s="40"/>
      <c r="C106" s="40"/>
      <c r="D106" s="43"/>
      <c r="E106" s="40"/>
      <c r="F106" s="40"/>
      <c r="G106" s="14"/>
      <c r="H106" s="15"/>
      <c r="I106" s="15"/>
      <c r="J106" s="15"/>
      <c r="K106" s="15"/>
    </row>
    <row r="107" spans="1:11" ht="15.75">
      <c r="A107" s="42"/>
      <c r="B107" s="40"/>
      <c r="C107" s="40"/>
      <c r="D107" s="43"/>
      <c r="E107" s="40"/>
      <c r="F107" s="40"/>
      <c r="G107" s="15"/>
      <c r="H107" s="15"/>
      <c r="I107" s="15"/>
      <c r="J107" s="15"/>
      <c r="K107" s="15"/>
    </row>
    <row r="108" spans="1:11" ht="15.75">
      <c r="A108" s="44"/>
      <c r="B108" s="40"/>
      <c r="C108" s="43"/>
      <c r="D108" s="40"/>
      <c r="E108" s="40"/>
      <c r="F108" s="40"/>
      <c r="G108" s="15"/>
      <c r="H108" s="15"/>
      <c r="I108" s="14"/>
      <c r="J108" s="14"/>
      <c r="K108" s="14"/>
    </row>
    <row r="109" spans="1:11" ht="15.75">
      <c r="A109" s="42"/>
      <c r="B109" s="40"/>
      <c r="C109" s="43"/>
      <c r="D109" s="40"/>
      <c r="E109" s="40"/>
      <c r="F109" s="40"/>
      <c r="G109" s="15"/>
      <c r="H109" s="15"/>
      <c r="I109" s="14"/>
      <c r="J109" s="14"/>
      <c r="K109" s="14"/>
    </row>
    <row r="110" spans="1:11" ht="15.75">
      <c r="A110" s="44"/>
      <c r="B110" s="40"/>
      <c r="C110" s="40"/>
      <c r="D110" s="40"/>
      <c r="E110" s="40"/>
      <c r="F110" s="45"/>
      <c r="G110" s="17"/>
      <c r="H110" s="15"/>
      <c r="I110" s="15"/>
      <c r="J110" s="15"/>
      <c r="K110" s="15"/>
    </row>
    <row r="111" spans="1:11" ht="15.75">
      <c r="A111" s="46"/>
      <c r="B111" s="40"/>
      <c r="C111" s="40"/>
      <c r="D111" s="40"/>
      <c r="E111" s="40"/>
      <c r="F111" s="40"/>
      <c r="G111" s="15"/>
      <c r="H111" s="15"/>
      <c r="I111" s="15"/>
      <c r="J111" s="15"/>
      <c r="K111" s="15"/>
    </row>
    <row r="112" spans="1:11" ht="15.75">
      <c r="A112" s="46"/>
      <c r="B112" s="40"/>
      <c r="C112" s="40"/>
      <c r="D112" s="40"/>
      <c r="E112" s="40"/>
      <c r="F112" s="40"/>
      <c r="G112" s="16"/>
      <c r="H112" s="15"/>
      <c r="I112" s="15"/>
      <c r="J112" s="15"/>
      <c r="K112" s="15"/>
    </row>
    <row r="113" spans="1:11" ht="15.75">
      <c r="A113" s="46"/>
      <c r="B113" s="40"/>
      <c r="C113" s="40"/>
      <c r="D113" s="40"/>
      <c r="E113" s="40"/>
      <c r="F113" s="40"/>
      <c r="G113" s="15"/>
      <c r="H113" s="15"/>
      <c r="I113" s="15"/>
      <c r="J113" s="15"/>
      <c r="K113" s="15"/>
    </row>
    <row r="114" spans="1:11" ht="15.75">
      <c r="A114" s="46"/>
      <c r="B114" s="40"/>
      <c r="C114" s="40"/>
      <c r="D114" s="40"/>
      <c r="E114" s="40"/>
      <c r="F114" s="40"/>
      <c r="G114" s="15"/>
      <c r="H114" s="15"/>
      <c r="I114" s="15"/>
      <c r="J114" s="15"/>
      <c r="K114" s="15"/>
    </row>
    <row r="115" spans="1:11" ht="15.75">
      <c r="A115" s="46"/>
      <c r="B115" s="40"/>
      <c r="C115" s="40"/>
      <c r="D115" s="40"/>
      <c r="E115" s="40"/>
      <c r="F115" s="40"/>
      <c r="G115" s="17"/>
      <c r="H115" s="15"/>
      <c r="I115" s="15"/>
      <c r="J115" s="15"/>
      <c r="K115" s="15"/>
    </row>
    <row r="116" spans="1:11" ht="15.75">
      <c r="A116" s="46"/>
      <c r="B116" s="40"/>
      <c r="C116" s="40"/>
      <c r="D116" s="40"/>
      <c r="E116" s="40"/>
      <c r="F116" s="40"/>
      <c r="G116" s="15"/>
      <c r="H116" s="15"/>
      <c r="I116" s="15"/>
      <c r="J116" s="15"/>
      <c r="K116" s="15"/>
    </row>
    <row r="117" spans="1:11" ht="15.75">
      <c r="A117" s="46"/>
      <c r="B117" s="40"/>
      <c r="C117" s="40"/>
      <c r="D117" s="40"/>
      <c r="E117" s="40"/>
      <c r="F117" s="40"/>
      <c r="G117" s="16"/>
      <c r="H117" s="15"/>
      <c r="I117" s="15"/>
      <c r="J117" s="15"/>
      <c r="K117" s="15"/>
    </row>
    <row r="118" spans="1:11" ht="15.75">
      <c r="A118" s="46"/>
      <c r="B118" s="40"/>
      <c r="C118" s="40"/>
      <c r="D118" s="40"/>
      <c r="E118" s="43"/>
      <c r="F118" s="43"/>
      <c r="G118" s="15"/>
      <c r="H118" s="14"/>
      <c r="I118" s="15"/>
      <c r="J118" s="15"/>
      <c r="K118" s="15"/>
    </row>
    <row r="119" spans="1:11" ht="15.75">
      <c r="A119" s="46"/>
      <c r="B119" s="40"/>
      <c r="C119" s="40"/>
      <c r="D119" s="40"/>
      <c r="E119" s="43"/>
      <c r="F119" s="43"/>
      <c r="G119" s="16"/>
      <c r="H119" s="14"/>
      <c r="I119" s="15"/>
      <c r="J119" s="15"/>
      <c r="K119" s="15"/>
    </row>
    <row r="120" spans="1:11" ht="15.75">
      <c r="A120" s="46"/>
      <c r="B120" s="40"/>
      <c r="C120" s="40"/>
      <c r="D120" s="40"/>
      <c r="E120" s="40"/>
      <c r="F120" s="40"/>
      <c r="G120" s="15"/>
      <c r="H120" s="15"/>
      <c r="I120" s="15"/>
      <c r="J120" s="15"/>
      <c r="K120" s="15"/>
    </row>
    <row r="121" spans="1:11" ht="15.75">
      <c r="A121" s="46"/>
      <c r="B121" s="40"/>
      <c r="C121" s="40"/>
      <c r="D121" s="40"/>
      <c r="E121" s="40"/>
      <c r="F121" s="40"/>
      <c r="G121" s="15"/>
      <c r="H121" s="15"/>
      <c r="I121" s="15"/>
      <c r="J121" s="15"/>
      <c r="K121" s="15"/>
    </row>
    <row r="122" spans="1:11" ht="15.75">
      <c r="A122" s="46"/>
      <c r="B122" s="40"/>
      <c r="C122" s="40"/>
      <c r="D122" s="40"/>
      <c r="E122" s="40"/>
      <c r="F122" s="40"/>
      <c r="G122" s="47"/>
      <c r="H122" s="15"/>
      <c r="I122" s="15"/>
      <c r="J122" s="15"/>
      <c r="K122" s="15"/>
    </row>
    <row r="123" spans="1:11" ht="15.75">
      <c r="A123" s="46"/>
      <c r="B123" s="40"/>
      <c r="C123" s="40"/>
      <c r="D123" s="40"/>
      <c r="E123" s="40"/>
      <c r="F123" s="40"/>
      <c r="G123" s="48"/>
      <c r="H123" s="15"/>
      <c r="I123" s="15"/>
      <c r="J123" s="15"/>
      <c r="K123" s="15"/>
    </row>
    <row r="124" spans="1:11" ht="15.75">
      <c r="A124" s="46"/>
      <c r="B124" s="40"/>
      <c r="C124" s="40"/>
      <c r="D124" s="40"/>
      <c r="E124" s="40"/>
      <c r="F124" s="40"/>
      <c r="G124" s="15"/>
      <c r="H124" s="15"/>
      <c r="I124" s="15"/>
      <c r="J124" s="15"/>
      <c r="K124" s="15"/>
    </row>
    <row r="125" spans="1:11" ht="15.75">
      <c r="A125" s="46"/>
      <c r="B125" s="40"/>
      <c r="C125" s="40"/>
      <c r="D125" s="40"/>
      <c r="E125" s="40"/>
      <c r="F125" s="40"/>
      <c r="G125" s="16"/>
      <c r="H125" s="15"/>
      <c r="I125" s="15"/>
      <c r="J125" s="15"/>
      <c r="K125" s="15"/>
    </row>
    <row r="126" spans="1:11" ht="15.75">
      <c r="A126" s="46"/>
      <c r="B126" s="40"/>
      <c r="C126" s="40"/>
      <c r="D126" s="40"/>
      <c r="E126" s="40"/>
      <c r="F126" s="40"/>
      <c r="G126" s="15"/>
      <c r="H126" s="15"/>
      <c r="I126" s="15"/>
      <c r="J126" s="15"/>
      <c r="K126" s="15"/>
    </row>
    <row r="127" spans="1:11" ht="15.75">
      <c r="A127" s="46"/>
      <c r="B127" s="40"/>
      <c r="C127" s="40"/>
      <c r="D127" s="40"/>
      <c r="E127" s="40"/>
      <c r="F127" s="40"/>
      <c r="G127" s="15"/>
      <c r="H127" s="15"/>
      <c r="I127" s="15"/>
      <c r="J127" s="15"/>
      <c r="K127" s="15"/>
    </row>
    <row r="128" spans="1:11" ht="15.75">
      <c r="A128" s="46"/>
      <c r="B128" s="40"/>
      <c r="C128" s="40"/>
      <c r="D128" s="40"/>
      <c r="E128" s="40"/>
      <c r="F128" s="40"/>
      <c r="G128" s="15"/>
      <c r="H128" s="15"/>
      <c r="I128" s="15"/>
      <c r="J128" s="15"/>
      <c r="K128" s="15"/>
    </row>
    <row r="129" spans="1:11" ht="15.75">
      <c r="A129" s="46"/>
      <c r="B129" s="40"/>
      <c r="C129" s="40"/>
      <c r="D129" s="40"/>
      <c r="E129" s="40"/>
      <c r="F129" s="40"/>
      <c r="G129" s="17"/>
      <c r="H129" s="15"/>
      <c r="I129" s="15"/>
      <c r="J129" s="15"/>
      <c r="K129" s="15"/>
    </row>
    <row r="130" spans="1:11" ht="15.75">
      <c r="A130" s="46"/>
      <c r="B130" s="40"/>
      <c r="C130" s="40"/>
      <c r="D130" s="40"/>
      <c r="E130" s="40"/>
      <c r="F130" s="40"/>
      <c r="G130" s="15"/>
      <c r="H130" s="15"/>
      <c r="I130" s="15"/>
      <c r="J130" s="15"/>
      <c r="K130" s="15"/>
    </row>
    <row r="131" spans="1:11" ht="15.75">
      <c r="A131" s="46"/>
      <c r="B131" s="40"/>
      <c r="C131" s="40"/>
      <c r="D131" s="40"/>
      <c r="E131" s="40"/>
      <c r="F131" s="40"/>
      <c r="G131" s="17"/>
      <c r="H131" s="15"/>
      <c r="I131" s="15"/>
      <c r="J131" s="15"/>
      <c r="K131" s="15"/>
    </row>
    <row r="132" spans="1:11" ht="15.75">
      <c r="A132" s="46"/>
      <c r="B132" s="40"/>
      <c r="C132" s="40"/>
      <c r="D132" s="40"/>
      <c r="E132" s="40"/>
      <c r="F132" s="40"/>
      <c r="G132" s="17"/>
      <c r="H132" s="15"/>
      <c r="I132" s="15"/>
      <c r="J132" s="15"/>
      <c r="K132" s="15"/>
    </row>
    <row r="133" spans="1:11" ht="15.75">
      <c r="A133" s="46"/>
      <c r="B133" s="40"/>
      <c r="C133" s="40"/>
      <c r="D133" s="40"/>
      <c r="E133" s="40"/>
      <c r="F133" s="40"/>
      <c r="G133" s="17"/>
      <c r="H133" s="15"/>
      <c r="I133" s="15"/>
      <c r="J133" s="15"/>
      <c r="K133" s="15"/>
    </row>
    <row r="134" spans="1:11" ht="15.75">
      <c r="A134" s="46"/>
      <c r="B134" s="40"/>
      <c r="C134" s="40"/>
      <c r="D134" s="40"/>
      <c r="E134" s="40"/>
      <c r="F134" s="40"/>
      <c r="G134" s="15"/>
      <c r="H134" s="15"/>
      <c r="I134" s="15"/>
      <c r="J134" s="15"/>
      <c r="K134" s="15"/>
    </row>
    <row r="135" spans="1:11" ht="15.75">
      <c r="A135" s="46"/>
      <c r="B135" s="40"/>
      <c r="C135" s="40"/>
      <c r="D135" s="40"/>
      <c r="E135" s="40"/>
      <c r="F135" s="40"/>
      <c r="G135" s="15"/>
      <c r="H135" s="15"/>
      <c r="I135" s="15"/>
      <c r="J135" s="15"/>
      <c r="K135" s="15"/>
    </row>
    <row r="136" spans="1:11" ht="15.75">
      <c r="A136" s="46"/>
      <c r="B136" s="40"/>
      <c r="C136" s="40"/>
      <c r="D136" s="40"/>
      <c r="E136" s="40"/>
      <c r="F136" s="40"/>
      <c r="G136" s="15"/>
      <c r="H136" s="15"/>
      <c r="I136" s="15"/>
      <c r="J136" s="15"/>
      <c r="K136" s="15"/>
    </row>
    <row r="137" spans="1:11" ht="15.75">
      <c r="A137" s="46"/>
      <c r="B137" s="40"/>
      <c r="C137" s="40"/>
      <c r="D137" s="40"/>
      <c r="E137" s="40"/>
      <c r="F137" s="40"/>
      <c r="G137" s="15"/>
      <c r="H137" s="15"/>
      <c r="I137" s="15"/>
      <c r="J137" s="15"/>
      <c r="K137" s="15"/>
    </row>
    <row r="138" spans="1:11" ht="15.75">
      <c r="A138" s="46"/>
      <c r="B138" s="40"/>
      <c r="C138" s="40"/>
      <c r="D138" s="40"/>
      <c r="E138" s="40"/>
      <c r="F138" s="40"/>
      <c r="G138" s="15"/>
      <c r="H138" s="15"/>
      <c r="I138" s="15"/>
      <c r="J138" s="15"/>
      <c r="K138" s="15"/>
    </row>
    <row r="139" spans="1:11" ht="15.75">
      <c r="A139" s="46"/>
      <c r="B139" s="40"/>
      <c r="C139" s="40"/>
      <c r="D139" s="40"/>
      <c r="E139" s="40"/>
      <c r="F139" s="40"/>
      <c r="G139" s="15"/>
      <c r="H139" s="15"/>
      <c r="I139" s="15"/>
      <c r="J139" s="15"/>
      <c r="K139" s="15"/>
    </row>
    <row r="140" spans="1:11" ht="15.75">
      <c r="A140" s="46"/>
      <c r="B140" s="40"/>
      <c r="C140" s="40"/>
      <c r="D140" s="40"/>
      <c r="E140" s="40"/>
      <c r="F140" s="40"/>
      <c r="G140" s="15"/>
      <c r="H140" s="15"/>
      <c r="I140" s="15"/>
      <c r="J140" s="15"/>
      <c r="K140" s="15"/>
    </row>
    <row r="141" spans="1:11" ht="15.75">
      <c r="A141" s="46"/>
      <c r="B141" s="40"/>
      <c r="C141" s="40"/>
      <c r="D141" s="40"/>
      <c r="E141" s="40"/>
      <c r="F141" s="40"/>
      <c r="G141" s="15"/>
      <c r="H141" s="15"/>
      <c r="I141" s="15"/>
      <c r="J141" s="15"/>
      <c r="K141" s="15"/>
    </row>
    <row r="142" spans="1:11" ht="15.75">
      <c r="A142" s="46"/>
      <c r="B142" s="40"/>
      <c r="C142" s="40"/>
      <c r="D142" s="40"/>
      <c r="E142" s="40"/>
      <c r="F142" s="40"/>
      <c r="G142" s="15"/>
      <c r="H142" s="15"/>
      <c r="I142" s="15"/>
      <c r="J142" s="15"/>
      <c r="K142" s="15"/>
    </row>
    <row r="143" spans="1:11" ht="15.75">
      <c r="A143" s="46"/>
      <c r="B143" s="40"/>
      <c r="C143" s="40"/>
      <c r="D143" s="40"/>
      <c r="E143" s="40"/>
      <c r="F143" s="40"/>
      <c r="G143" s="15"/>
      <c r="H143" s="15"/>
      <c r="I143" s="15"/>
      <c r="J143" s="15"/>
      <c r="K143" s="15"/>
    </row>
    <row r="144" spans="1:11" ht="15.75">
      <c r="A144" s="46"/>
      <c r="B144" s="40"/>
      <c r="C144" s="40"/>
      <c r="D144" s="40"/>
      <c r="E144" s="40"/>
      <c r="F144" s="40"/>
      <c r="G144" s="15"/>
      <c r="H144" s="15"/>
      <c r="I144" s="15"/>
      <c r="J144" s="15"/>
      <c r="K144" s="15"/>
    </row>
    <row r="145" spans="1:11" ht="15.75">
      <c r="A145" s="46"/>
      <c r="B145" s="40"/>
      <c r="C145" s="40"/>
      <c r="D145" s="40"/>
      <c r="E145" s="40"/>
      <c r="F145" s="40"/>
      <c r="G145" s="15"/>
      <c r="H145" s="15"/>
      <c r="I145" s="15"/>
      <c r="J145" s="15"/>
      <c r="K145" s="15"/>
    </row>
    <row r="146" spans="1:11" ht="15.75">
      <c r="A146" s="46"/>
      <c r="B146" s="40"/>
      <c r="C146" s="40"/>
      <c r="D146" s="40"/>
      <c r="E146" s="40"/>
      <c r="F146" s="40"/>
      <c r="G146" s="15"/>
      <c r="H146" s="15"/>
      <c r="I146" s="15"/>
      <c r="J146" s="15"/>
      <c r="K146" s="15"/>
    </row>
    <row r="147" spans="1:11" ht="15.75">
      <c r="A147" s="46"/>
      <c r="B147" s="40"/>
      <c r="C147" s="40"/>
      <c r="D147" s="40"/>
      <c r="E147" s="40"/>
      <c r="F147" s="40"/>
      <c r="G147" s="15"/>
      <c r="H147" s="15"/>
      <c r="I147" s="15"/>
      <c r="J147" s="15"/>
      <c r="K147" s="15"/>
    </row>
    <row r="148" spans="1:11" ht="15.75">
      <c r="A148" s="46"/>
      <c r="B148" s="40"/>
      <c r="C148" s="40"/>
      <c r="D148" s="40"/>
      <c r="E148" s="40"/>
      <c r="F148" s="40"/>
      <c r="G148" s="15"/>
      <c r="H148" s="15"/>
      <c r="I148" s="15"/>
      <c r="J148" s="15"/>
      <c r="K148" s="15"/>
    </row>
    <row r="149" spans="1:11" ht="15.75">
      <c r="A149" s="46"/>
      <c r="B149" s="40"/>
      <c r="C149" s="40"/>
      <c r="D149" s="40"/>
      <c r="E149" s="40"/>
      <c r="F149" s="40"/>
      <c r="G149" s="15"/>
      <c r="H149" s="15"/>
      <c r="I149" s="15"/>
      <c r="J149" s="15"/>
      <c r="K149" s="15"/>
    </row>
    <row r="150" spans="1:11" ht="15.75">
      <c r="A150" s="46"/>
      <c r="B150" s="40"/>
      <c r="C150" s="40"/>
      <c r="D150" s="40"/>
      <c r="E150" s="40"/>
      <c r="F150" s="40"/>
      <c r="G150" s="15"/>
      <c r="H150" s="15"/>
      <c r="I150" s="15"/>
      <c r="J150" s="15"/>
      <c r="K150" s="15"/>
    </row>
    <row r="151" spans="1:11" ht="15.75">
      <c r="A151" s="46"/>
      <c r="B151" s="40"/>
      <c r="C151" s="40"/>
      <c r="D151" s="40"/>
      <c r="E151" s="40"/>
      <c r="F151" s="40"/>
      <c r="G151" s="15"/>
      <c r="H151" s="15"/>
      <c r="I151" s="15"/>
      <c r="J151" s="15"/>
      <c r="K151" s="15"/>
    </row>
    <row r="152" spans="1:11" ht="15.75">
      <c r="A152" s="46"/>
      <c r="B152" s="40"/>
      <c r="C152" s="40"/>
      <c r="D152" s="40"/>
      <c r="E152" s="40"/>
      <c r="F152" s="40"/>
      <c r="G152" s="15"/>
      <c r="H152" s="15"/>
      <c r="I152" s="15"/>
      <c r="J152" s="15"/>
      <c r="K152" s="15"/>
    </row>
    <row r="153" spans="1:11" ht="15.75">
      <c r="A153" s="46"/>
      <c r="B153" s="40"/>
      <c r="C153" s="40"/>
      <c r="D153" s="40"/>
      <c r="E153" s="40"/>
      <c r="F153" s="40"/>
      <c r="G153" s="15"/>
      <c r="H153" s="15"/>
      <c r="I153" s="15"/>
      <c r="J153" s="15"/>
      <c r="K153" s="15"/>
    </row>
    <row r="154" spans="1:11" ht="15.75">
      <c r="A154" s="46"/>
      <c r="B154" s="40"/>
      <c r="C154" s="40"/>
      <c r="D154" s="40"/>
      <c r="E154" s="40"/>
      <c r="F154" s="40"/>
      <c r="G154" s="15"/>
      <c r="H154" s="15"/>
      <c r="I154" s="15"/>
      <c r="J154" s="15"/>
      <c r="K154" s="15"/>
    </row>
    <row r="155" spans="1:11" ht="15.75">
      <c r="A155" s="46"/>
      <c r="B155" s="40"/>
      <c r="C155" s="40"/>
      <c r="D155" s="40"/>
      <c r="E155" s="40"/>
      <c r="F155" s="40"/>
      <c r="G155" s="15"/>
      <c r="H155" s="15"/>
      <c r="I155" s="15"/>
      <c r="J155" s="15"/>
      <c r="K155" s="15"/>
    </row>
    <row r="156" spans="1:11" ht="15.75">
      <c r="A156" s="46"/>
      <c r="B156" s="40"/>
      <c r="C156" s="40"/>
      <c r="D156" s="40"/>
      <c r="E156" s="40"/>
      <c r="F156" s="40"/>
      <c r="G156" s="15"/>
      <c r="H156" s="15"/>
      <c r="I156" s="15"/>
      <c r="J156" s="15"/>
      <c r="K156" s="15"/>
    </row>
    <row r="157" spans="1:11" ht="15.75">
      <c r="A157" s="46"/>
      <c r="B157" s="40"/>
      <c r="C157" s="40"/>
      <c r="D157" s="40"/>
      <c r="E157" s="40"/>
      <c r="F157" s="40"/>
      <c r="G157" s="15"/>
      <c r="H157" s="15"/>
      <c r="I157" s="15"/>
      <c r="J157" s="15"/>
      <c r="K157" s="15"/>
    </row>
    <row r="158" spans="1:11" ht="15.75">
      <c r="A158" s="46"/>
      <c r="B158" s="40"/>
      <c r="C158" s="40"/>
      <c r="D158" s="40"/>
      <c r="E158" s="40"/>
      <c r="F158" s="40"/>
      <c r="G158" s="15"/>
      <c r="H158" s="15"/>
      <c r="I158" s="15"/>
      <c r="J158" s="15"/>
      <c r="K158" s="15"/>
    </row>
    <row r="159" spans="1:11" ht="15.75">
      <c r="A159" s="46"/>
      <c r="B159" s="40"/>
      <c r="C159" s="40"/>
      <c r="D159" s="40"/>
      <c r="E159" s="40"/>
      <c r="F159" s="40"/>
      <c r="G159" s="15"/>
      <c r="H159" s="15"/>
      <c r="I159" s="15"/>
      <c r="J159" s="15"/>
      <c r="K159" s="15"/>
    </row>
    <row r="160" spans="1:11" ht="15.75">
      <c r="A160" s="46"/>
      <c r="B160" s="49"/>
      <c r="C160" s="40"/>
      <c r="D160" s="40"/>
      <c r="E160" s="40"/>
      <c r="F160" s="40"/>
      <c r="G160" s="15"/>
      <c r="H160" s="15"/>
      <c r="I160" s="15"/>
      <c r="J160" s="15"/>
      <c r="K160" s="15"/>
    </row>
    <row r="161" spans="1:11" ht="15.75">
      <c r="A161" s="46"/>
      <c r="B161" s="49"/>
      <c r="C161" s="40"/>
      <c r="D161" s="40"/>
      <c r="E161" s="40"/>
      <c r="F161" s="40"/>
      <c r="G161" s="15"/>
      <c r="H161" s="15"/>
      <c r="I161" s="15"/>
      <c r="J161" s="15"/>
      <c r="K161" s="15"/>
    </row>
    <row r="162" spans="1:11" ht="15.75">
      <c r="A162" s="46"/>
      <c r="B162" s="49"/>
      <c r="C162" s="40"/>
      <c r="D162" s="40"/>
      <c r="E162" s="40"/>
      <c r="F162" s="40"/>
      <c r="G162" s="15"/>
      <c r="H162" s="15"/>
      <c r="I162" s="15"/>
      <c r="J162" s="15"/>
      <c r="K162" s="15"/>
    </row>
    <row r="163" spans="1:11" ht="15.75">
      <c r="A163" s="46"/>
      <c r="B163" s="49"/>
      <c r="C163" s="40"/>
      <c r="D163" s="40"/>
      <c r="E163" s="40"/>
      <c r="F163" s="40"/>
      <c r="G163" s="15"/>
      <c r="H163" s="15"/>
      <c r="I163" s="15"/>
      <c r="J163" s="15"/>
      <c r="K163" s="15"/>
    </row>
    <row r="164" spans="1:11" ht="15.75">
      <c r="A164" s="46"/>
      <c r="B164" s="49"/>
      <c r="C164" s="40"/>
      <c r="D164" s="40"/>
      <c r="E164" s="40"/>
      <c r="F164" s="40"/>
      <c r="G164" s="15"/>
      <c r="H164" s="15"/>
      <c r="I164" s="15"/>
      <c r="J164" s="15"/>
      <c r="K164" s="15"/>
    </row>
    <row r="165" spans="1:11" ht="15.75">
      <c r="A165" s="46"/>
      <c r="B165" s="49"/>
      <c r="C165" s="40"/>
      <c r="D165" s="40"/>
      <c r="E165" s="40"/>
      <c r="F165" s="40"/>
      <c r="G165" s="15"/>
      <c r="H165" s="15"/>
      <c r="I165" s="15"/>
      <c r="J165" s="15"/>
      <c r="K165" s="15"/>
    </row>
    <row r="166" spans="1:11" ht="15.75">
      <c r="A166" s="46"/>
      <c r="B166" s="40"/>
      <c r="C166" s="40"/>
      <c r="D166" s="40"/>
      <c r="E166" s="40"/>
      <c r="F166" s="40"/>
      <c r="G166" s="15"/>
      <c r="H166" s="15"/>
      <c r="I166" s="15"/>
      <c r="J166" s="15"/>
      <c r="K166" s="15"/>
    </row>
    <row r="167" spans="1:11" ht="15.75">
      <c r="A167" s="46"/>
      <c r="B167" s="40"/>
      <c r="C167" s="40"/>
      <c r="D167" s="40"/>
      <c r="E167" s="40"/>
      <c r="F167" s="40"/>
      <c r="G167" s="15"/>
      <c r="H167" s="15"/>
      <c r="I167" s="15"/>
      <c r="J167" s="15"/>
      <c r="K167" s="15"/>
    </row>
    <row r="168" spans="1:11" ht="15.75">
      <c r="A168" s="46"/>
      <c r="B168" s="40"/>
      <c r="C168" s="40"/>
      <c r="D168" s="40"/>
      <c r="E168" s="40"/>
      <c r="F168" s="40"/>
      <c r="G168" s="15"/>
      <c r="H168" s="15"/>
      <c r="I168" s="15"/>
      <c r="J168" s="15"/>
      <c r="K168" s="15"/>
    </row>
    <row r="169" spans="1:11" ht="15.75">
      <c r="A169" s="46"/>
      <c r="B169" s="40"/>
      <c r="C169" s="40"/>
      <c r="D169" s="40"/>
      <c r="E169" s="40"/>
      <c r="F169" s="40"/>
      <c r="G169" s="15"/>
      <c r="H169" s="15"/>
      <c r="I169" s="15"/>
      <c r="J169" s="15"/>
      <c r="K169" s="15"/>
    </row>
    <row r="170" spans="1:11" ht="15.75">
      <c r="A170" s="46"/>
      <c r="B170" s="40"/>
      <c r="C170" s="40"/>
      <c r="D170" s="40"/>
      <c r="E170" s="40"/>
      <c r="F170" s="40"/>
      <c r="G170" s="15"/>
      <c r="H170" s="15"/>
      <c r="I170" s="15"/>
      <c r="J170" s="15"/>
      <c r="K170" s="15"/>
    </row>
    <row r="171" spans="1:11" ht="15.75">
      <c r="A171" s="46"/>
      <c r="B171" s="40"/>
      <c r="C171" s="40"/>
      <c r="D171" s="40"/>
      <c r="E171" s="40"/>
      <c r="F171" s="40"/>
      <c r="G171" s="15"/>
      <c r="H171" s="15"/>
      <c r="I171" s="15"/>
      <c r="J171" s="15"/>
      <c r="K171" s="15"/>
    </row>
    <row r="172" spans="1:11" ht="15.75">
      <c r="A172" s="46"/>
      <c r="B172" s="40"/>
      <c r="C172" s="40"/>
      <c r="D172" s="40"/>
      <c r="E172" s="40"/>
      <c r="F172" s="40"/>
      <c r="G172" s="15"/>
      <c r="H172" s="15"/>
      <c r="I172" s="15"/>
      <c r="J172" s="15"/>
      <c r="K172" s="15"/>
    </row>
    <row r="173" spans="1:11" ht="15.75">
      <c r="A173" s="46"/>
      <c r="B173" s="40"/>
      <c r="C173" s="40"/>
      <c r="D173" s="40"/>
      <c r="E173" s="40"/>
      <c r="F173" s="40"/>
      <c r="G173" s="15"/>
      <c r="H173" s="15"/>
      <c r="I173" s="15"/>
      <c r="J173" s="15"/>
      <c r="K173" s="15"/>
    </row>
    <row r="174" spans="1:11" ht="15.75">
      <c r="A174" s="46"/>
      <c r="B174" s="40"/>
      <c r="C174" s="40"/>
      <c r="D174" s="40"/>
      <c r="E174" s="40"/>
      <c r="F174" s="40"/>
      <c r="G174" s="15"/>
      <c r="H174" s="15"/>
      <c r="I174" s="15"/>
      <c r="J174" s="15"/>
      <c r="K174" s="15"/>
    </row>
    <row r="175" spans="1:11" ht="15.75">
      <c r="A175" s="46"/>
      <c r="B175" s="40"/>
      <c r="C175" s="40"/>
      <c r="D175" s="40"/>
      <c r="E175" s="40"/>
      <c r="F175" s="40"/>
      <c r="G175" s="15"/>
      <c r="H175" s="15"/>
      <c r="I175" s="15"/>
      <c r="J175" s="15"/>
      <c r="K175" s="15"/>
    </row>
    <row r="176" spans="1:11" ht="15.75">
      <c r="A176" s="46"/>
      <c r="B176" s="40"/>
      <c r="C176" s="40"/>
      <c r="D176" s="40"/>
      <c r="E176" s="40"/>
      <c r="F176" s="40"/>
      <c r="G176" s="15"/>
      <c r="H176" s="15"/>
      <c r="I176" s="15"/>
      <c r="J176" s="15"/>
      <c r="K176" s="15"/>
    </row>
    <row r="177" spans="1:11" ht="15.75">
      <c r="A177" s="46"/>
      <c r="B177" s="40"/>
      <c r="C177" s="40"/>
      <c r="D177" s="40"/>
      <c r="E177" s="40"/>
      <c r="F177" s="40"/>
      <c r="G177" s="15"/>
      <c r="H177" s="15"/>
      <c r="I177" s="15"/>
      <c r="J177" s="15"/>
      <c r="K177" s="15"/>
    </row>
    <row r="178" spans="1:11" ht="15.75">
      <c r="A178" s="46"/>
      <c r="B178" s="40"/>
      <c r="C178" s="40"/>
      <c r="D178" s="40"/>
      <c r="E178" s="40"/>
      <c r="F178" s="40"/>
      <c r="G178" s="15"/>
      <c r="H178" s="15"/>
      <c r="I178" s="15"/>
      <c r="J178" s="15"/>
      <c r="K178" s="15"/>
    </row>
    <row r="179" spans="1:11" ht="15.75">
      <c r="A179" s="46"/>
      <c r="B179" s="40"/>
      <c r="C179" s="40"/>
      <c r="D179" s="40"/>
      <c r="E179" s="40"/>
      <c r="F179" s="40"/>
      <c r="G179" s="15"/>
      <c r="H179" s="15"/>
      <c r="I179" s="15"/>
      <c r="J179" s="15"/>
      <c r="K179" s="15"/>
    </row>
    <row r="180" spans="1:11" ht="15.75">
      <c r="A180" s="46"/>
      <c r="B180" s="40"/>
      <c r="C180" s="40"/>
      <c r="D180" s="40"/>
      <c r="E180" s="40"/>
      <c r="F180" s="40"/>
      <c r="G180" s="15"/>
      <c r="H180" s="15"/>
      <c r="I180" s="15"/>
      <c r="J180" s="15"/>
      <c r="K180" s="15"/>
    </row>
    <row r="181" spans="1:11" ht="15.75">
      <c r="A181" s="46"/>
      <c r="B181" s="40"/>
      <c r="C181" s="40"/>
      <c r="D181" s="40"/>
      <c r="E181" s="40"/>
      <c r="F181" s="40"/>
      <c r="G181" s="15"/>
      <c r="H181" s="15"/>
      <c r="I181" s="15"/>
      <c r="J181" s="15"/>
      <c r="K181" s="15"/>
    </row>
    <row r="182" spans="1:11" ht="15.75">
      <c r="A182" s="46"/>
      <c r="B182" s="40"/>
      <c r="C182" s="40"/>
      <c r="D182" s="40"/>
      <c r="E182" s="40"/>
      <c r="F182" s="40"/>
      <c r="G182" s="15"/>
      <c r="H182" s="15"/>
      <c r="I182" s="15"/>
      <c r="J182" s="15"/>
      <c r="K182" s="15"/>
    </row>
    <row r="183" spans="1:11" ht="15.75">
      <c r="A183" s="46"/>
      <c r="B183" s="40"/>
      <c r="C183" s="40"/>
      <c r="D183" s="40"/>
      <c r="E183" s="40"/>
      <c r="F183" s="40"/>
      <c r="G183" s="15"/>
      <c r="H183" s="15"/>
      <c r="I183" s="15"/>
      <c r="J183" s="15"/>
      <c r="K183" s="15"/>
    </row>
    <row r="184" spans="1:11" ht="15.75">
      <c r="A184" s="46"/>
      <c r="B184" s="40"/>
      <c r="C184" s="40"/>
      <c r="D184" s="40"/>
      <c r="E184" s="40"/>
      <c r="F184" s="40"/>
      <c r="G184" s="15"/>
      <c r="H184" s="15"/>
      <c r="I184" s="15"/>
      <c r="J184" s="15"/>
      <c r="K184" s="15"/>
    </row>
    <row r="185" spans="1:11" ht="15.75">
      <c r="A185" s="46"/>
      <c r="B185" s="40"/>
      <c r="C185" s="40"/>
      <c r="D185" s="40"/>
      <c r="E185" s="40"/>
      <c r="F185" s="40"/>
      <c r="G185" s="15"/>
      <c r="H185" s="15"/>
      <c r="I185" s="15"/>
      <c r="J185" s="15"/>
      <c r="K185" s="15"/>
    </row>
    <row r="186" spans="1:11" ht="15.75">
      <c r="A186" s="46"/>
      <c r="B186" s="49"/>
      <c r="C186" s="40"/>
      <c r="D186" s="40"/>
      <c r="E186" s="40"/>
      <c r="F186" s="40"/>
      <c r="G186" s="15"/>
      <c r="H186" s="15"/>
      <c r="I186" s="15"/>
      <c r="J186" s="15"/>
      <c r="K186" s="15"/>
    </row>
    <row r="187" spans="1:11" ht="15.75">
      <c r="A187" s="46"/>
      <c r="B187" s="49"/>
      <c r="C187" s="40"/>
      <c r="D187" s="40"/>
      <c r="E187" s="40"/>
      <c r="F187" s="40"/>
      <c r="G187" s="15"/>
      <c r="H187" s="15"/>
      <c r="I187" s="15"/>
      <c r="J187" s="15"/>
      <c r="K187" s="15"/>
    </row>
    <row r="188" spans="1:11" ht="15.75">
      <c r="A188" s="46"/>
      <c r="B188" s="49"/>
      <c r="C188" s="40"/>
      <c r="D188" s="40"/>
      <c r="E188" s="40"/>
      <c r="F188" s="40"/>
      <c r="G188" s="15"/>
      <c r="H188" s="15"/>
      <c r="I188" s="15"/>
      <c r="J188" s="15"/>
      <c r="K188" s="15"/>
    </row>
    <row r="189" spans="1:11" ht="15.75">
      <c r="A189" s="46"/>
      <c r="B189" s="49"/>
      <c r="C189" s="40"/>
      <c r="D189" s="40"/>
      <c r="E189" s="40"/>
      <c r="F189" s="40"/>
      <c r="G189" s="15"/>
      <c r="H189" s="15"/>
      <c r="I189" s="15"/>
      <c r="J189" s="15"/>
      <c r="K189" s="15"/>
    </row>
    <row r="190" spans="1:11" ht="15.75">
      <c r="A190" s="46"/>
      <c r="B190" s="49"/>
      <c r="C190" s="40"/>
      <c r="D190" s="40"/>
      <c r="E190" s="40"/>
      <c r="F190" s="40"/>
      <c r="G190" s="15"/>
      <c r="H190" s="15"/>
      <c r="I190" s="15"/>
      <c r="J190" s="15"/>
      <c r="K190" s="15"/>
    </row>
    <row r="191" spans="1:11" ht="15.75">
      <c r="A191" s="46"/>
      <c r="B191" s="49"/>
      <c r="C191" s="40"/>
      <c r="D191" s="40"/>
      <c r="E191" s="40"/>
      <c r="F191" s="40"/>
      <c r="G191" s="15"/>
      <c r="H191" s="15"/>
      <c r="I191" s="15"/>
      <c r="J191" s="15"/>
      <c r="K191" s="15"/>
    </row>
    <row r="192" spans="1:11" ht="15.75">
      <c r="A192" s="46"/>
      <c r="B192" s="49"/>
      <c r="C192" s="40"/>
      <c r="D192" s="40"/>
      <c r="E192" s="40"/>
      <c r="F192" s="40"/>
      <c r="G192" s="15"/>
      <c r="H192" s="15"/>
      <c r="I192" s="15"/>
      <c r="J192" s="15"/>
      <c r="K192" s="15"/>
    </row>
    <row r="193" spans="1:11" ht="15.75">
      <c r="A193" s="46"/>
      <c r="B193" s="49"/>
      <c r="C193" s="40"/>
      <c r="D193" s="40"/>
      <c r="E193" s="40"/>
      <c r="F193" s="40"/>
      <c r="G193" s="15"/>
      <c r="H193" s="15"/>
      <c r="I193" s="15"/>
      <c r="J193" s="15"/>
      <c r="K193" s="15"/>
    </row>
    <row r="194" spans="1:11" ht="15.75">
      <c r="A194" s="46"/>
      <c r="B194" s="49"/>
      <c r="C194" s="40"/>
      <c r="D194" s="40"/>
      <c r="E194" s="40"/>
      <c r="F194" s="40"/>
      <c r="G194" s="15"/>
      <c r="H194" s="15"/>
      <c r="I194" s="15"/>
      <c r="J194" s="15"/>
      <c r="K194" s="15"/>
    </row>
    <row r="195" spans="1:11" ht="15.75">
      <c r="A195" s="46"/>
      <c r="B195" s="49"/>
      <c r="C195" s="40"/>
      <c r="D195" s="40"/>
      <c r="E195" s="40"/>
      <c r="F195" s="40"/>
      <c r="G195" s="15"/>
      <c r="H195" s="15"/>
      <c r="I195" s="15"/>
      <c r="J195" s="15"/>
      <c r="K195" s="15"/>
    </row>
    <row r="196" spans="1:11" ht="15.75">
      <c r="A196" s="46"/>
      <c r="B196" s="49"/>
      <c r="C196" s="40"/>
      <c r="D196" s="40"/>
      <c r="E196" s="40"/>
      <c r="F196" s="40"/>
      <c r="G196" s="15"/>
      <c r="H196" s="15"/>
      <c r="I196" s="15"/>
      <c r="J196" s="15"/>
      <c r="K196" s="15"/>
    </row>
    <row r="197" spans="1:11" ht="15.75">
      <c r="A197" s="46"/>
      <c r="B197" s="49"/>
      <c r="C197" s="40"/>
      <c r="D197" s="40"/>
      <c r="E197" s="40"/>
      <c r="F197" s="40"/>
      <c r="G197" s="15"/>
      <c r="H197" s="15"/>
      <c r="I197" s="15"/>
      <c r="J197" s="15"/>
      <c r="K197" s="15"/>
    </row>
    <row r="198" spans="1:11" ht="15.75">
      <c r="A198" s="46"/>
      <c r="B198" s="49"/>
      <c r="C198" s="40"/>
      <c r="D198" s="40"/>
      <c r="E198" s="40"/>
      <c r="F198" s="40"/>
      <c r="G198" s="15"/>
      <c r="H198" s="15"/>
      <c r="I198" s="15"/>
      <c r="J198" s="15"/>
      <c r="K198" s="15"/>
    </row>
    <row r="199" spans="1:11" ht="15.75">
      <c r="A199" s="46"/>
      <c r="B199" s="49"/>
      <c r="C199" s="40"/>
      <c r="D199" s="40"/>
      <c r="E199" s="40"/>
      <c r="F199" s="40"/>
      <c r="G199" s="15"/>
      <c r="H199" s="15"/>
      <c r="I199" s="15"/>
      <c r="J199" s="15"/>
      <c r="K199" s="15"/>
    </row>
    <row r="200" spans="1:11" ht="15.75">
      <c r="A200" s="46"/>
      <c r="B200" s="49"/>
      <c r="C200" s="40"/>
      <c r="D200" s="40"/>
      <c r="E200" s="40"/>
      <c r="F200" s="40"/>
      <c r="G200" s="15"/>
      <c r="H200" s="15"/>
      <c r="I200" s="15"/>
      <c r="J200" s="15"/>
      <c r="K200" s="15"/>
    </row>
    <row r="201" spans="1:11" ht="15.75">
      <c r="A201" s="46"/>
      <c r="B201" s="49"/>
      <c r="C201" s="40"/>
      <c r="D201" s="40"/>
      <c r="E201" s="40"/>
      <c r="F201" s="40"/>
      <c r="G201" s="15"/>
      <c r="H201" s="15"/>
      <c r="I201" s="15"/>
      <c r="J201" s="15"/>
      <c r="K201" s="15"/>
    </row>
    <row r="202" spans="1:11" ht="15.75">
      <c r="A202" s="46"/>
      <c r="B202" s="49"/>
      <c r="C202" s="40"/>
      <c r="D202" s="40"/>
      <c r="E202" s="40"/>
      <c r="F202" s="40"/>
      <c r="G202" s="15"/>
      <c r="H202" s="15"/>
      <c r="I202" s="15"/>
      <c r="J202" s="15"/>
      <c r="K202" s="15"/>
    </row>
    <row r="203" spans="1:11" ht="15.75">
      <c r="A203" s="46"/>
      <c r="B203" s="49"/>
      <c r="C203" s="40"/>
      <c r="D203" s="40"/>
      <c r="E203" s="40"/>
      <c r="F203" s="40"/>
      <c r="G203" s="15"/>
      <c r="H203" s="15"/>
      <c r="I203" s="15"/>
      <c r="J203" s="15"/>
      <c r="K203" s="15"/>
    </row>
    <row r="204" spans="1:11" ht="15.75">
      <c r="A204" s="46"/>
      <c r="B204" s="49"/>
      <c r="C204" s="40"/>
      <c r="D204" s="40"/>
      <c r="E204" s="40"/>
      <c r="F204" s="40"/>
      <c r="G204" s="15"/>
      <c r="H204" s="15"/>
      <c r="I204" s="15"/>
      <c r="J204" s="15"/>
      <c r="K204" s="15"/>
    </row>
    <row r="205" spans="1:11" ht="15.75">
      <c r="A205" s="46"/>
      <c r="B205" s="49"/>
      <c r="C205" s="40"/>
      <c r="D205" s="40"/>
      <c r="E205" s="40"/>
      <c r="F205" s="40"/>
      <c r="G205" s="15"/>
      <c r="H205" s="15"/>
      <c r="I205" s="15"/>
      <c r="J205" s="15"/>
      <c r="K205" s="15"/>
    </row>
    <row r="206" spans="1:11" ht="15.75">
      <c r="A206" s="46"/>
      <c r="B206" s="49"/>
      <c r="C206" s="40"/>
      <c r="D206" s="40"/>
      <c r="E206" s="40"/>
      <c r="F206" s="40"/>
      <c r="G206" s="15"/>
      <c r="H206" s="15"/>
      <c r="I206" s="15"/>
      <c r="J206" s="15"/>
      <c r="K206" s="15"/>
    </row>
    <row r="207" spans="1:11" ht="15.75">
      <c r="A207" s="46"/>
      <c r="B207" s="40"/>
      <c r="C207" s="40"/>
      <c r="D207" s="40"/>
      <c r="E207" s="40"/>
      <c r="F207" s="40"/>
      <c r="G207" s="15"/>
      <c r="H207" s="15"/>
      <c r="I207" s="15"/>
      <c r="J207" s="15"/>
      <c r="K207" s="15"/>
    </row>
    <row r="208" spans="1:11" ht="15.75">
      <c r="A208" s="46"/>
      <c r="B208" s="40"/>
      <c r="C208" s="40"/>
      <c r="D208" s="40"/>
      <c r="E208" s="40"/>
      <c r="F208" s="40"/>
      <c r="G208" s="15"/>
      <c r="H208" s="15"/>
      <c r="I208" s="15"/>
      <c r="J208" s="15"/>
      <c r="K208" s="15"/>
    </row>
    <row r="209" spans="1:11" ht="15.75">
      <c r="A209" s="46"/>
      <c r="B209" s="40"/>
      <c r="C209" s="40"/>
      <c r="D209" s="40"/>
      <c r="E209" s="40"/>
      <c r="F209" s="40"/>
      <c r="G209" s="15"/>
      <c r="H209" s="15"/>
      <c r="I209" s="15"/>
      <c r="J209" s="15"/>
      <c r="K209" s="15"/>
    </row>
    <row r="210" spans="1:11" ht="15.75">
      <c r="A210" s="46"/>
      <c r="B210" s="40"/>
      <c r="C210" s="40"/>
      <c r="D210" s="40"/>
      <c r="E210" s="40"/>
      <c r="F210" s="40"/>
      <c r="G210" s="15"/>
      <c r="H210" s="15"/>
      <c r="I210" s="15"/>
      <c r="J210" s="15"/>
      <c r="K210" s="15"/>
    </row>
    <row r="211" spans="1:11" ht="15.75">
      <c r="A211" s="46"/>
      <c r="B211" s="40"/>
      <c r="C211" s="40"/>
      <c r="D211" s="40"/>
      <c r="E211" s="40"/>
      <c r="F211" s="40"/>
      <c r="G211" s="15"/>
      <c r="H211" s="15"/>
      <c r="I211" s="15"/>
      <c r="J211" s="15"/>
      <c r="K211" s="15"/>
    </row>
    <row r="212" spans="1:11" ht="15.75">
      <c r="A212" s="46"/>
      <c r="B212" s="40"/>
      <c r="C212" s="40"/>
      <c r="D212" s="40"/>
      <c r="E212" s="40"/>
      <c r="F212" s="40"/>
      <c r="G212" s="15"/>
      <c r="H212" s="15"/>
      <c r="I212" s="15"/>
      <c r="J212" s="15"/>
      <c r="K212" s="15"/>
    </row>
    <row r="213" spans="1:11" ht="15.75">
      <c r="A213" s="46"/>
      <c r="B213" s="40"/>
      <c r="C213" s="40"/>
      <c r="D213" s="40"/>
      <c r="E213" s="40"/>
      <c r="F213" s="40"/>
      <c r="G213" s="15"/>
      <c r="H213" s="15"/>
      <c r="I213" s="15"/>
      <c r="J213" s="15"/>
      <c r="K213" s="15"/>
    </row>
    <row r="214" spans="1:11" ht="15.75">
      <c r="A214" s="46"/>
      <c r="B214" s="40"/>
      <c r="C214" s="40"/>
      <c r="D214" s="40"/>
      <c r="E214" s="40"/>
      <c r="F214" s="40"/>
      <c r="G214" s="15"/>
      <c r="H214" s="15"/>
      <c r="I214" s="15"/>
      <c r="J214" s="15"/>
      <c r="K214" s="15"/>
    </row>
    <row r="215" spans="1:11" ht="15.75">
      <c r="A215" s="46"/>
      <c r="B215" s="40"/>
      <c r="C215" s="40"/>
      <c r="D215" s="40"/>
      <c r="E215" s="40"/>
      <c r="F215" s="40"/>
      <c r="G215" s="15"/>
      <c r="H215" s="15"/>
      <c r="I215" s="15"/>
      <c r="J215" s="15"/>
      <c r="K215" s="15"/>
    </row>
    <row r="216" spans="1:11" ht="15.75">
      <c r="A216" s="46"/>
      <c r="B216" s="49"/>
      <c r="C216" s="40"/>
      <c r="D216" s="40"/>
      <c r="E216" s="40"/>
      <c r="F216" s="40"/>
      <c r="G216" s="15"/>
      <c r="H216" s="15"/>
      <c r="I216" s="15"/>
      <c r="J216" s="15"/>
      <c r="K216" s="15"/>
    </row>
    <row r="217" spans="1:11" ht="15.75">
      <c r="A217" s="46"/>
      <c r="B217" s="49"/>
      <c r="C217" s="40"/>
      <c r="D217" s="40"/>
      <c r="E217" s="40"/>
      <c r="F217" s="40"/>
      <c r="G217" s="15"/>
      <c r="H217" s="15"/>
      <c r="I217" s="15"/>
      <c r="J217" s="15"/>
      <c r="K217" s="15"/>
    </row>
    <row r="218" spans="1:11" ht="15.75">
      <c r="A218" s="46"/>
      <c r="B218" s="49"/>
      <c r="C218" s="40"/>
      <c r="D218" s="40"/>
      <c r="E218" s="40"/>
      <c r="F218" s="40"/>
      <c r="G218" s="15"/>
      <c r="H218" s="15"/>
      <c r="I218" s="15"/>
      <c r="J218" s="15"/>
      <c r="K218" s="15"/>
    </row>
    <row r="219" spans="1:11" ht="15.75">
      <c r="A219" s="46"/>
      <c r="B219" s="49"/>
      <c r="C219" s="40"/>
      <c r="D219" s="40"/>
      <c r="E219" s="40"/>
      <c r="F219" s="40"/>
      <c r="G219" s="15"/>
      <c r="H219" s="15"/>
      <c r="I219" s="15"/>
      <c r="J219" s="15"/>
      <c r="K219" s="15"/>
    </row>
    <row r="220" spans="1:11" ht="15.75">
      <c r="A220" s="46"/>
      <c r="B220" s="49"/>
      <c r="C220" s="40"/>
      <c r="D220" s="40"/>
      <c r="E220" s="40"/>
      <c r="F220" s="40"/>
      <c r="G220" s="15"/>
      <c r="H220" s="15"/>
      <c r="I220" s="15"/>
      <c r="J220" s="15"/>
      <c r="K220" s="15"/>
    </row>
    <row r="221" spans="1:11" ht="15.75">
      <c r="A221" s="46"/>
      <c r="B221" s="49"/>
      <c r="C221" s="40"/>
      <c r="D221" s="40"/>
      <c r="E221" s="40"/>
      <c r="F221" s="40"/>
      <c r="G221" s="15"/>
      <c r="H221" s="15"/>
      <c r="I221" s="15"/>
      <c r="J221" s="15"/>
      <c r="K221" s="15"/>
    </row>
    <row r="222" spans="1:11" ht="15.75">
      <c r="A222" s="46"/>
      <c r="B222" s="49"/>
      <c r="C222" s="40"/>
      <c r="D222" s="40"/>
      <c r="E222" s="40"/>
      <c r="F222" s="40"/>
      <c r="G222" s="15"/>
      <c r="H222" s="15"/>
      <c r="I222" s="15"/>
      <c r="J222" s="15"/>
      <c r="K222" s="15"/>
    </row>
    <row r="223" spans="1:11" ht="15.75">
      <c r="A223" s="46"/>
      <c r="B223" s="49"/>
      <c r="C223" s="40"/>
      <c r="D223" s="40"/>
      <c r="E223" s="40"/>
      <c r="F223" s="40"/>
      <c r="G223" s="15"/>
      <c r="H223" s="15"/>
      <c r="I223" s="15"/>
      <c r="J223" s="15"/>
      <c r="K223" s="15"/>
    </row>
    <row r="224" spans="1:11" ht="15.75">
      <c r="A224" s="46"/>
      <c r="B224" s="49"/>
      <c r="C224" s="40"/>
      <c r="D224" s="40"/>
      <c r="E224" s="40"/>
      <c r="F224" s="40"/>
      <c r="G224" s="15"/>
      <c r="H224" s="15"/>
      <c r="I224" s="15"/>
      <c r="J224" s="15"/>
      <c r="K224" s="15"/>
    </row>
    <row r="225" spans="1:11" ht="15.75">
      <c r="A225" s="46"/>
      <c r="B225" s="49"/>
      <c r="C225" s="40"/>
      <c r="D225" s="40"/>
      <c r="E225" s="40"/>
      <c r="F225" s="40"/>
      <c r="G225" s="15"/>
      <c r="H225" s="15"/>
      <c r="I225" s="15"/>
      <c r="J225" s="15"/>
      <c r="K225" s="15"/>
    </row>
    <row r="226" spans="1:11" ht="15.75">
      <c r="A226" s="46"/>
      <c r="B226" s="49"/>
      <c r="C226" s="40"/>
      <c r="D226" s="40"/>
      <c r="E226" s="40"/>
      <c r="F226" s="40"/>
      <c r="G226" s="15"/>
      <c r="H226" s="15"/>
      <c r="I226" s="15"/>
      <c r="J226" s="15"/>
      <c r="K226" s="15"/>
    </row>
    <row r="227" spans="1:11" ht="15.75">
      <c r="A227" s="46"/>
      <c r="B227" s="49"/>
      <c r="C227" s="40"/>
      <c r="D227" s="40"/>
      <c r="E227" s="40"/>
      <c r="F227" s="40"/>
      <c r="G227" s="15"/>
      <c r="H227" s="15"/>
      <c r="I227" s="15"/>
      <c r="J227" s="15"/>
      <c r="K227" s="15"/>
    </row>
    <row r="228" spans="1:11" ht="15.75">
      <c r="A228" s="46"/>
      <c r="B228" s="49"/>
      <c r="C228" s="40"/>
      <c r="D228" s="40"/>
      <c r="E228" s="40"/>
      <c r="F228" s="40"/>
      <c r="G228" s="15"/>
      <c r="H228" s="15"/>
      <c r="I228" s="15"/>
      <c r="J228" s="15"/>
      <c r="K228" s="15"/>
    </row>
    <row r="229" spans="1:11" ht="15.75">
      <c r="A229" s="46"/>
      <c r="B229" s="49"/>
      <c r="C229" s="40"/>
      <c r="D229" s="40"/>
      <c r="E229" s="40"/>
      <c r="F229" s="40"/>
      <c r="G229" s="15"/>
      <c r="H229" s="15"/>
      <c r="I229" s="15"/>
      <c r="J229" s="15"/>
      <c r="K229" s="15"/>
    </row>
    <row r="230" spans="1:11" ht="15.75">
      <c r="A230" s="46"/>
      <c r="B230" s="49"/>
      <c r="C230" s="40"/>
      <c r="D230" s="40"/>
      <c r="E230" s="40"/>
      <c r="F230" s="40"/>
      <c r="G230" s="15"/>
      <c r="H230" s="15"/>
      <c r="I230" s="15"/>
      <c r="J230" s="15"/>
      <c r="K230" s="15"/>
    </row>
    <row r="231" spans="1:11" ht="15.75">
      <c r="A231" s="46"/>
      <c r="B231" s="49"/>
      <c r="C231" s="40"/>
      <c r="D231" s="40"/>
      <c r="E231" s="40"/>
      <c r="F231" s="40"/>
      <c r="G231" s="15"/>
      <c r="H231" s="15"/>
      <c r="I231" s="15"/>
      <c r="J231" s="15"/>
      <c r="K231" s="15"/>
    </row>
    <row r="232" spans="1:11" ht="15.75">
      <c r="A232" s="46"/>
      <c r="B232" s="49"/>
      <c r="C232" s="40"/>
      <c r="D232" s="40"/>
      <c r="E232" s="40"/>
      <c r="F232" s="40"/>
      <c r="G232" s="15"/>
      <c r="H232" s="15"/>
      <c r="I232" s="15"/>
      <c r="J232" s="15"/>
      <c r="K232" s="15"/>
    </row>
    <row r="233" spans="1:11" ht="15.75">
      <c r="A233" s="46"/>
      <c r="B233" s="49"/>
      <c r="C233" s="40"/>
      <c r="D233" s="40"/>
      <c r="E233" s="40"/>
      <c r="F233" s="40"/>
      <c r="G233" s="15"/>
      <c r="H233" s="15"/>
      <c r="I233" s="15"/>
      <c r="J233" s="15"/>
      <c r="K233" s="15"/>
    </row>
    <row r="234" spans="1:11" ht="15.75">
      <c r="A234" s="46"/>
      <c r="B234" s="49"/>
      <c r="C234" s="40"/>
      <c r="D234" s="40"/>
      <c r="E234" s="40"/>
      <c r="F234" s="40"/>
      <c r="G234" s="15"/>
      <c r="H234" s="15"/>
      <c r="I234" s="15"/>
      <c r="J234" s="15"/>
      <c r="K234" s="15"/>
    </row>
    <row r="235" spans="1:11" ht="15.75">
      <c r="A235" s="46"/>
      <c r="B235" s="49"/>
      <c r="C235" s="40"/>
      <c r="D235" s="40"/>
      <c r="E235" s="40"/>
      <c r="F235" s="40"/>
      <c r="G235" s="15"/>
      <c r="H235" s="15"/>
      <c r="I235" s="15"/>
      <c r="J235" s="15"/>
      <c r="K235" s="15"/>
    </row>
    <row r="236" spans="1:11" ht="15.75">
      <c r="A236" s="46"/>
      <c r="B236" s="49"/>
      <c r="C236" s="40"/>
      <c r="D236" s="40"/>
      <c r="E236" s="40"/>
      <c r="F236" s="40"/>
      <c r="G236" s="15"/>
      <c r="H236" s="15"/>
      <c r="I236" s="15"/>
      <c r="J236" s="15"/>
      <c r="K236" s="15"/>
    </row>
    <row r="237" spans="1:11" ht="15.75">
      <c r="A237" s="46"/>
      <c r="B237" s="49"/>
      <c r="C237" s="40"/>
      <c r="D237" s="40"/>
      <c r="E237" s="40"/>
      <c r="F237" s="40"/>
      <c r="G237" s="15"/>
      <c r="H237" s="15"/>
      <c r="I237" s="15"/>
      <c r="J237" s="15"/>
      <c r="K237" s="15"/>
    </row>
    <row r="238" spans="1:11" ht="15.75">
      <c r="A238" s="46"/>
      <c r="B238" s="49"/>
      <c r="C238" s="40"/>
      <c r="D238" s="40"/>
      <c r="E238" s="40"/>
      <c r="F238" s="40"/>
      <c r="G238" s="15"/>
      <c r="H238" s="15"/>
      <c r="I238" s="15"/>
      <c r="J238" s="15"/>
      <c r="K238" s="15"/>
    </row>
    <row r="239" spans="1:11" ht="15.75">
      <c r="A239" s="46"/>
      <c r="B239" s="49"/>
      <c r="C239" s="40"/>
      <c r="D239" s="40"/>
      <c r="E239" s="40"/>
      <c r="F239" s="40"/>
      <c r="G239" s="15"/>
      <c r="H239" s="15"/>
      <c r="I239" s="15"/>
      <c r="J239" s="15"/>
      <c r="K239" s="15"/>
    </row>
    <row r="240" spans="1:11" ht="15.75">
      <c r="A240" s="46"/>
      <c r="B240" s="49"/>
      <c r="C240" s="40"/>
      <c r="D240" s="40"/>
      <c r="E240" s="40"/>
      <c r="F240" s="40"/>
      <c r="G240" s="15"/>
      <c r="H240" s="15"/>
      <c r="I240" s="15"/>
      <c r="J240" s="15"/>
      <c r="K240" s="15"/>
    </row>
    <row r="241" spans="1:11" ht="15.75">
      <c r="A241" s="46"/>
      <c r="B241" s="49"/>
      <c r="C241" s="40"/>
      <c r="D241" s="40"/>
      <c r="E241" s="40"/>
      <c r="F241" s="40"/>
      <c r="G241" s="15"/>
      <c r="H241" s="15"/>
      <c r="I241" s="15"/>
      <c r="J241" s="15"/>
      <c r="K241" s="15"/>
    </row>
    <row r="242" spans="1:11" ht="15.75">
      <c r="A242" s="46"/>
      <c r="B242" s="49"/>
      <c r="C242" s="40"/>
      <c r="D242" s="40"/>
      <c r="E242" s="40"/>
      <c r="F242" s="40"/>
      <c r="G242" s="15"/>
      <c r="H242" s="15"/>
      <c r="I242" s="15"/>
      <c r="J242" s="15"/>
      <c r="K242" s="15"/>
    </row>
    <row r="243" spans="1:11" ht="15.75">
      <c r="A243" s="46"/>
      <c r="B243" s="49"/>
      <c r="C243" s="40"/>
      <c r="D243" s="40"/>
      <c r="E243" s="40"/>
      <c r="F243" s="40"/>
      <c r="G243" s="15"/>
      <c r="H243" s="15"/>
      <c r="I243" s="15"/>
      <c r="J243" s="15"/>
      <c r="K243" s="15"/>
    </row>
    <row r="244" spans="1:11" ht="15.75">
      <c r="A244" s="46"/>
      <c r="B244" s="49"/>
      <c r="C244" s="40"/>
      <c r="D244" s="40"/>
      <c r="E244" s="40"/>
      <c r="F244" s="40"/>
      <c r="G244" s="15"/>
      <c r="H244" s="15"/>
      <c r="I244" s="15"/>
      <c r="J244" s="15"/>
      <c r="K244" s="15"/>
    </row>
    <row r="245" spans="1:11" ht="15.75">
      <c r="A245" s="46"/>
      <c r="B245" s="49"/>
      <c r="C245" s="40"/>
      <c r="D245" s="40"/>
      <c r="E245" s="40"/>
      <c r="F245" s="40"/>
      <c r="G245" s="15"/>
      <c r="H245" s="15"/>
      <c r="I245" s="15"/>
      <c r="J245" s="15"/>
      <c r="K245" s="15"/>
    </row>
    <row r="246" spans="1:11" ht="15.75">
      <c r="A246" s="46"/>
      <c r="B246" s="49"/>
      <c r="C246" s="40"/>
      <c r="D246" s="40"/>
      <c r="E246" s="40"/>
      <c r="F246" s="40"/>
      <c r="G246" s="15"/>
      <c r="H246" s="15"/>
      <c r="I246" s="15"/>
      <c r="J246" s="15"/>
      <c r="K246" s="15"/>
    </row>
    <row r="247" spans="1:11" ht="15.75">
      <c r="A247" s="46"/>
      <c r="B247" s="49"/>
      <c r="C247" s="40"/>
      <c r="D247" s="40"/>
      <c r="E247" s="40"/>
      <c r="F247" s="40"/>
      <c r="G247" s="15"/>
      <c r="H247" s="15"/>
      <c r="I247" s="15"/>
      <c r="J247" s="15"/>
      <c r="K247" s="15"/>
    </row>
    <row r="248" spans="1:11" ht="15.75">
      <c r="A248" s="46"/>
      <c r="B248" s="49"/>
      <c r="C248" s="40"/>
      <c r="D248" s="40"/>
      <c r="E248" s="40"/>
      <c r="F248" s="40"/>
      <c r="G248" s="15"/>
      <c r="H248" s="15"/>
      <c r="I248" s="15"/>
      <c r="J248" s="15"/>
      <c r="K248" s="15"/>
    </row>
    <row r="249" spans="1:11" ht="15.75">
      <c r="A249" s="46"/>
      <c r="B249" s="49"/>
      <c r="C249" s="40"/>
      <c r="D249" s="40"/>
      <c r="E249" s="40"/>
      <c r="F249" s="40"/>
      <c r="G249" s="15"/>
      <c r="H249" s="15"/>
      <c r="I249" s="15"/>
      <c r="J249" s="15"/>
      <c r="K249" s="15"/>
    </row>
    <row r="250" spans="1:11" ht="15.75">
      <c r="A250" s="46"/>
      <c r="B250" s="49"/>
      <c r="C250" s="40"/>
      <c r="D250" s="40"/>
      <c r="E250" s="40"/>
      <c r="F250" s="40"/>
      <c r="G250" s="15"/>
      <c r="H250" s="15"/>
      <c r="I250" s="15"/>
      <c r="J250" s="15"/>
      <c r="K250" s="15"/>
    </row>
    <row r="251" spans="1:11" ht="15.75">
      <c r="A251" s="46"/>
      <c r="B251" s="40"/>
      <c r="C251" s="40"/>
      <c r="D251" s="40"/>
      <c r="E251" s="40"/>
      <c r="F251" s="40"/>
      <c r="G251" s="15"/>
      <c r="H251" s="15"/>
      <c r="I251" s="15"/>
      <c r="J251" s="15"/>
      <c r="K251" s="15"/>
    </row>
    <row r="252" spans="1:11" ht="15.75">
      <c r="A252" s="46"/>
      <c r="B252" s="40"/>
      <c r="C252" s="40"/>
      <c r="D252" s="40"/>
      <c r="E252" s="40"/>
      <c r="F252" s="40"/>
      <c r="G252" s="15"/>
      <c r="H252" s="15"/>
      <c r="I252" s="15"/>
      <c r="J252" s="15"/>
      <c r="K252" s="15"/>
    </row>
    <row r="253" spans="1:11" ht="15.75">
      <c r="A253" s="46"/>
      <c r="B253" s="40"/>
      <c r="C253" s="40"/>
      <c r="D253" s="40"/>
      <c r="E253" s="40"/>
      <c r="F253" s="40"/>
      <c r="G253" s="15"/>
      <c r="H253" s="15"/>
      <c r="I253" s="15"/>
      <c r="J253" s="15"/>
      <c r="K253" s="15"/>
    </row>
    <row r="254" spans="1:11" ht="15.75">
      <c r="A254" s="46"/>
      <c r="B254" s="40"/>
      <c r="C254" s="40"/>
      <c r="D254" s="40"/>
      <c r="E254" s="40"/>
      <c r="F254" s="40"/>
      <c r="G254" s="15"/>
      <c r="H254" s="15"/>
      <c r="I254" s="15"/>
      <c r="J254" s="15"/>
      <c r="K254" s="15"/>
    </row>
    <row r="255" spans="1:11" ht="15.75">
      <c r="A255" s="46"/>
      <c r="B255" s="40"/>
      <c r="C255" s="40"/>
      <c r="D255" s="40"/>
      <c r="E255" s="40"/>
      <c r="F255" s="40"/>
      <c r="G255" s="15"/>
      <c r="H255" s="15"/>
      <c r="I255" s="15"/>
      <c r="J255" s="15"/>
      <c r="K255" s="15"/>
    </row>
    <row r="256" spans="1:11" ht="15.75">
      <c r="A256" s="46"/>
      <c r="B256" s="40"/>
      <c r="C256" s="40"/>
      <c r="D256" s="40"/>
      <c r="E256" s="40"/>
      <c r="F256" s="40"/>
      <c r="G256" s="15"/>
      <c r="H256" s="15"/>
      <c r="I256" s="15"/>
      <c r="J256" s="15"/>
      <c r="K256" s="15"/>
    </row>
    <row r="257" spans="1:11" ht="15.75">
      <c r="A257" s="46"/>
      <c r="B257" s="40"/>
      <c r="C257" s="40"/>
      <c r="D257" s="40"/>
      <c r="E257" s="40"/>
      <c r="F257" s="40"/>
      <c r="G257" s="15"/>
      <c r="H257" s="15"/>
      <c r="I257" s="15"/>
      <c r="J257" s="15"/>
      <c r="K257" s="15"/>
    </row>
    <row r="258" spans="1:11" ht="15.75">
      <c r="A258" s="46"/>
      <c r="B258" s="40"/>
      <c r="C258" s="40"/>
      <c r="D258" s="40"/>
      <c r="E258" s="40"/>
      <c r="F258" s="40"/>
      <c r="G258" s="15"/>
      <c r="H258" s="15"/>
      <c r="I258" s="15"/>
      <c r="J258" s="15"/>
      <c r="K258" s="15"/>
    </row>
    <row r="259" spans="1:11" ht="15.75">
      <c r="A259" s="46"/>
      <c r="B259" s="40"/>
      <c r="C259" s="40"/>
      <c r="D259" s="40"/>
      <c r="E259" s="40"/>
      <c r="F259" s="40"/>
      <c r="G259" s="15"/>
      <c r="H259" s="15"/>
      <c r="I259" s="15"/>
      <c r="J259" s="15"/>
      <c r="K259" s="15"/>
    </row>
    <row r="260" spans="1:11" ht="15.75">
      <c r="A260" s="46"/>
      <c r="B260" s="40"/>
      <c r="C260" s="40"/>
      <c r="D260" s="40"/>
      <c r="E260" s="40"/>
      <c r="F260" s="40"/>
      <c r="G260" s="15"/>
      <c r="H260" s="15"/>
      <c r="I260" s="15"/>
      <c r="J260" s="15"/>
      <c r="K260" s="15"/>
    </row>
    <row r="261" spans="1:11" ht="15.75">
      <c r="A261" s="46"/>
      <c r="B261" s="40"/>
      <c r="C261" s="40"/>
      <c r="D261" s="40"/>
      <c r="E261" s="40"/>
      <c r="F261" s="40"/>
      <c r="G261" s="15"/>
      <c r="H261" s="15"/>
      <c r="I261" s="15"/>
      <c r="J261" s="15"/>
      <c r="K261" s="15"/>
    </row>
    <row r="262" spans="1:11" ht="15.75">
      <c r="A262" s="46"/>
      <c r="B262" s="40"/>
      <c r="C262" s="40"/>
      <c r="D262" s="40"/>
      <c r="E262" s="40"/>
      <c r="F262" s="40"/>
      <c r="G262" s="15"/>
      <c r="H262" s="15"/>
      <c r="I262" s="15"/>
      <c r="J262" s="15"/>
      <c r="K262" s="15"/>
    </row>
    <row r="263" spans="1:11" ht="15.75">
      <c r="A263" s="46"/>
      <c r="B263" s="40"/>
      <c r="C263" s="40"/>
      <c r="D263" s="40"/>
      <c r="E263" s="40"/>
      <c r="F263" s="40"/>
      <c r="G263" s="15"/>
      <c r="H263" s="15"/>
      <c r="I263" s="15"/>
      <c r="J263" s="15"/>
      <c r="K263" s="15"/>
    </row>
    <row r="264" spans="1:11" ht="15.75">
      <c r="A264" s="46"/>
      <c r="B264" s="40"/>
      <c r="C264" s="40"/>
      <c r="D264" s="40"/>
      <c r="E264" s="40"/>
      <c r="F264" s="40"/>
      <c r="G264" s="15"/>
      <c r="H264" s="15"/>
      <c r="I264" s="15"/>
      <c r="J264" s="15"/>
      <c r="K264" s="15"/>
    </row>
    <row r="265" spans="1:11" ht="15.75">
      <c r="A265" s="46"/>
      <c r="B265" s="40"/>
      <c r="C265" s="40"/>
      <c r="D265" s="40"/>
      <c r="E265" s="40"/>
      <c r="F265" s="40"/>
      <c r="G265" s="15"/>
      <c r="H265" s="15"/>
      <c r="I265" s="15"/>
      <c r="J265" s="15"/>
      <c r="K265" s="15"/>
    </row>
    <row r="266" spans="1:11" ht="15.75">
      <c r="A266" s="46"/>
      <c r="B266" s="40"/>
      <c r="C266" s="40"/>
      <c r="D266" s="40"/>
      <c r="E266" s="40"/>
      <c r="F266" s="40"/>
      <c r="G266" s="15"/>
      <c r="H266" s="15"/>
      <c r="I266" s="15"/>
      <c r="J266" s="15"/>
      <c r="K266" s="15"/>
    </row>
    <row r="267" spans="1:11" ht="15.75">
      <c r="A267" s="46"/>
      <c r="B267" s="40"/>
      <c r="C267" s="40"/>
      <c r="D267" s="40"/>
      <c r="E267" s="40"/>
      <c r="F267" s="40"/>
      <c r="G267" s="15"/>
      <c r="H267" s="15"/>
      <c r="I267" s="15"/>
      <c r="J267" s="15"/>
      <c r="K267" s="15"/>
    </row>
    <row r="268" spans="1:11" ht="15.75">
      <c r="A268" s="46"/>
      <c r="B268" s="40"/>
      <c r="C268" s="40"/>
      <c r="D268" s="40"/>
      <c r="E268" s="40"/>
      <c r="F268" s="40"/>
      <c r="G268" s="15"/>
      <c r="H268" s="15"/>
      <c r="I268" s="15"/>
      <c r="J268" s="15"/>
      <c r="K268" s="15"/>
    </row>
    <row r="269" spans="1:11" ht="15.75">
      <c r="A269" s="46"/>
      <c r="B269" s="40"/>
      <c r="C269" s="40"/>
      <c r="D269" s="40"/>
      <c r="E269" s="40"/>
      <c r="F269" s="40"/>
      <c r="G269" s="15"/>
      <c r="H269" s="15"/>
      <c r="I269" s="15"/>
      <c r="J269" s="15"/>
      <c r="K269" s="15"/>
    </row>
    <row r="270" spans="1:11" ht="15.75">
      <c r="A270" s="46"/>
      <c r="B270" s="40"/>
      <c r="C270" s="40"/>
      <c r="D270" s="40"/>
      <c r="E270" s="40"/>
      <c r="F270" s="40"/>
      <c r="G270" s="15"/>
      <c r="H270" s="15"/>
      <c r="I270" s="15"/>
      <c r="J270" s="15"/>
      <c r="K270" s="15"/>
    </row>
    <row r="271" spans="1:11" ht="15.75">
      <c r="A271" s="46"/>
      <c r="B271" s="40"/>
      <c r="C271" s="40"/>
      <c r="D271" s="40"/>
      <c r="E271" s="40"/>
      <c r="F271" s="40"/>
      <c r="G271" s="15"/>
      <c r="H271" s="15"/>
      <c r="I271" s="15"/>
      <c r="J271" s="15"/>
      <c r="K271" s="15"/>
    </row>
    <row r="272" spans="1:11" ht="15.75">
      <c r="A272" s="46"/>
      <c r="B272" s="40"/>
      <c r="C272" s="40"/>
      <c r="D272" s="40"/>
      <c r="E272" s="40"/>
      <c r="F272" s="40"/>
      <c r="G272" s="15"/>
      <c r="H272" s="15"/>
      <c r="I272" s="15"/>
      <c r="J272" s="15"/>
      <c r="K272" s="15"/>
    </row>
    <row r="273" spans="1:11" ht="15.75">
      <c r="A273" s="46"/>
      <c r="B273" s="40"/>
      <c r="C273" s="40"/>
      <c r="D273" s="40"/>
      <c r="E273" s="40"/>
      <c r="F273" s="40"/>
      <c r="G273" s="15"/>
      <c r="H273" s="15"/>
      <c r="I273" s="15"/>
      <c r="J273" s="15"/>
      <c r="K273" s="15"/>
    </row>
    <row r="274" spans="1:11" ht="15.75">
      <c r="A274" s="46"/>
      <c r="B274" s="40"/>
      <c r="C274" s="40"/>
      <c r="D274" s="40"/>
      <c r="E274" s="40"/>
      <c r="F274" s="40"/>
      <c r="G274" s="15"/>
      <c r="H274" s="15"/>
      <c r="I274" s="15"/>
      <c r="J274" s="15"/>
      <c r="K274" s="15"/>
    </row>
    <row r="275" spans="1:11" ht="15.75">
      <c r="A275" s="46"/>
      <c r="B275" s="40"/>
      <c r="C275" s="40"/>
      <c r="D275" s="40"/>
      <c r="E275" s="40"/>
      <c r="F275" s="40"/>
      <c r="G275" s="15"/>
      <c r="H275" s="15"/>
      <c r="I275" s="15"/>
      <c r="J275" s="15"/>
      <c r="K275" s="15"/>
    </row>
    <row r="276" spans="1:11" ht="15.75">
      <c r="A276" s="46"/>
      <c r="B276" s="40"/>
      <c r="C276" s="40"/>
      <c r="D276" s="40"/>
      <c r="E276" s="40"/>
      <c r="F276" s="40"/>
      <c r="G276" s="15"/>
      <c r="H276" s="15"/>
      <c r="I276" s="15"/>
      <c r="J276" s="15"/>
      <c r="K276" s="15"/>
    </row>
    <row r="277" spans="1:11" ht="15.75">
      <c r="A277" s="46"/>
      <c r="B277" s="40"/>
      <c r="C277" s="40"/>
      <c r="D277" s="40"/>
      <c r="E277" s="40"/>
      <c r="F277" s="40"/>
      <c r="G277" s="15"/>
      <c r="H277" s="15"/>
      <c r="I277" s="15"/>
      <c r="J277" s="15"/>
      <c r="K277" s="15"/>
    </row>
    <row r="278" spans="1:11" ht="15.75">
      <c r="A278" s="46"/>
      <c r="B278" s="40"/>
      <c r="C278" s="40"/>
      <c r="D278" s="40"/>
      <c r="E278" s="40"/>
      <c r="F278" s="40"/>
      <c r="G278" s="15"/>
      <c r="H278" s="15"/>
      <c r="I278" s="15"/>
      <c r="J278" s="15"/>
      <c r="K278" s="15"/>
    </row>
    <row r="279" spans="1:11" ht="15.75">
      <c r="A279" s="46"/>
      <c r="B279" s="40"/>
      <c r="C279" s="40"/>
      <c r="D279" s="40"/>
      <c r="E279" s="40"/>
      <c r="F279" s="40"/>
      <c r="G279" s="15"/>
      <c r="H279" s="15"/>
      <c r="I279" s="15"/>
      <c r="J279" s="15"/>
      <c r="K279" s="15"/>
    </row>
    <row r="280" spans="1:11" ht="15.75">
      <c r="A280" s="46"/>
      <c r="B280" s="40"/>
      <c r="C280" s="40"/>
      <c r="D280" s="40"/>
      <c r="E280" s="40"/>
      <c r="F280" s="40"/>
      <c r="G280" s="15"/>
      <c r="H280" s="15"/>
      <c r="I280" s="15"/>
      <c r="J280" s="15"/>
      <c r="K280" s="15"/>
    </row>
    <row r="281" spans="1:11" ht="15.75">
      <c r="A281" s="46"/>
      <c r="B281" s="40"/>
      <c r="C281" s="40"/>
      <c r="D281" s="40"/>
      <c r="E281" s="40"/>
      <c r="F281" s="40"/>
      <c r="G281" s="15"/>
      <c r="H281" s="15"/>
      <c r="I281" s="15"/>
      <c r="J281" s="15"/>
      <c r="K281" s="15"/>
    </row>
    <row r="282" spans="1:11" ht="15.75">
      <c r="A282" s="46"/>
      <c r="B282" s="40"/>
      <c r="C282" s="40"/>
      <c r="D282" s="40"/>
      <c r="E282" s="40"/>
      <c r="F282" s="40"/>
      <c r="G282" s="15"/>
      <c r="H282" s="15"/>
      <c r="I282" s="15"/>
      <c r="J282" s="15"/>
      <c r="K282" s="15"/>
    </row>
    <row r="283" spans="1:11" ht="15.75">
      <c r="A283" s="46"/>
      <c r="B283" s="40"/>
      <c r="C283" s="40"/>
      <c r="D283" s="40"/>
      <c r="E283" s="40"/>
      <c r="F283" s="40"/>
      <c r="G283" s="15"/>
      <c r="H283" s="15"/>
      <c r="I283" s="15"/>
      <c r="J283" s="15"/>
      <c r="K283" s="15"/>
    </row>
    <row r="284" spans="1:11" ht="15.75">
      <c r="A284" s="46"/>
      <c r="B284" s="40"/>
      <c r="C284" s="40"/>
      <c r="D284" s="40"/>
      <c r="E284" s="40"/>
      <c r="F284" s="40"/>
      <c r="G284" s="15"/>
      <c r="H284" s="15"/>
      <c r="I284" s="15"/>
      <c r="J284" s="15"/>
      <c r="K284" s="15"/>
    </row>
    <row r="285" spans="1:11" ht="15.75">
      <c r="A285" s="46"/>
      <c r="B285" s="40"/>
      <c r="C285" s="40"/>
      <c r="D285" s="40"/>
      <c r="E285" s="40"/>
      <c r="F285" s="40"/>
      <c r="G285" s="15"/>
      <c r="H285" s="15"/>
      <c r="I285" s="15"/>
      <c r="J285" s="15"/>
      <c r="K285" s="15"/>
    </row>
    <row r="286" spans="1:11" ht="15.75">
      <c r="A286" s="46"/>
      <c r="B286" s="40"/>
      <c r="C286" s="40"/>
      <c r="D286" s="40"/>
      <c r="E286" s="40"/>
      <c r="F286" s="40"/>
      <c r="G286" s="15"/>
      <c r="H286" s="15"/>
      <c r="I286" s="15"/>
      <c r="J286" s="15"/>
      <c r="K286" s="15"/>
    </row>
    <row r="287" spans="1:11" ht="15.75">
      <c r="A287" s="46"/>
      <c r="B287" s="40"/>
      <c r="C287" s="40"/>
      <c r="D287" s="40"/>
      <c r="E287" s="40"/>
      <c r="F287" s="40"/>
      <c r="G287" s="15"/>
      <c r="H287" s="15"/>
      <c r="I287" s="15"/>
      <c r="J287" s="15"/>
      <c r="K287" s="15"/>
    </row>
    <row r="288" spans="1:11" ht="15.75">
      <c r="A288" s="40"/>
      <c r="B288" s="40"/>
      <c r="C288" s="40"/>
      <c r="D288" s="40"/>
      <c r="E288" s="40"/>
      <c r="F288" s="40"/>
      <c r="G288" s="15"/>
      <c r="H288" s="15"/>
      <c r="I288" s="15"/>
      <c r="J288" s="15"/>
      <c r="K288" s="15"/>
    </row>
    <row r="289" spans="1:11" ht="15.75">
      <c r="A289" s="40"/>
      <c r="B289" s="40"/>
      <c r="C289" s="40"/>
      <c r="D289" s="40"/>
      <c r="E289" s="40"/>
      <c r="F289" s="40"/>
      <c r="G289" s="15"/>
      <c r="H289" s="15"/>
      <c r="I289" s="15"/>
      <c r="J289" s="15"/>
      <c r="K289" s="15"/>
    </row>
    <row r="290" spans="1:11" ht="15.75">
      <c r="A290" s="40"/>
      <c r="B290" s="40"/>
      <c r="C290" s="40"/>
      <c r="D290" s="40"/>
      <c r="E290" s="40"/>
      <c r="F290" s="40"/>
      <c r="G290" s="15"/>
      <c r="H290" s="15"/>
      <c r="I290" s="15"/>
      <c r="J290" s="15"/>
      <c r="K290" s="15"/>
    </row>
    <row r="291" spans="1:11" ht="15.75">
      <c r="A291" s="40"/>
      <c r="B291" s="40"/>
      <c r="C291" s="40"/>
      <c r="D291" s="40"/>
      <c r="E291" s="40"/>
      <c r="F291" s="40"/>
      <c r="G291" s="15"/>
      <c r="H291" s="15"/>
      <c r="I291" s="15"/>
      <c r="J291" s="15"/>
      <c r="K291" s="15"/>
    </row>
    <row r="292" spans="1:11" ht="15.75">
      <c r="A292" s="40"/>
      <c r="B292" s="40"/>
      <c r="C292" s="40"/>
      <c r="D292" s="40"/>
      <c r="E292" s="40"/>
      <c r="F292" s="40"/>
      <c r="G292" s="15"/>
      <c r="H292" s="15"/>
      <c r="I292" s="15"/>
      <c r="J292" s="15"/>
      <c r="K292" s="15"/>
    </row>
    <row r="293" spans="1:11" ht="15.75">
      <c r="A293" s="40"/>
      <c r="B293" s="40"/>
      <c r="C293" s="40"/>
      <c r="D293" s="40"/>
      <c r="E293" s="40"/>
      <c r="F293" s="40"/>
      <c r="G293" s="15"/>
      <c r="H293" s="15"/>
      <c r="I293" s="15"/>
      <c r="J293" s="15"/>
      <c r="K293" s="15"/>
    </row>
    <row r="294" spans="1:11" ht="15.75">
      <c r="A294" s="40"/>
      <c r="B294" s="40"/>
      <c r="C294" s="40"/>
      <c r="D294" s="40"/>
      <c r="E294" s="40"/>
      <c r="F294" s="40"/>
      <c r="G294" s="15"/>
      <c r="H294" s="15"/>
      <c r="I294" s="15"/>
      <c r="J294" s="15"/>
      <c r="K294" s="15"/>
    </row>
    <row r="295" spans="1:11" ht="15.75">
      <c r="A295" s="40"/>
      <c r="B295" s="40"/>
      <c r="C295" s="40"/>
      <c r="D295" s="40"/>
      <c r="E295" s="40"/>
      <c r="F295" s="40"/>
      <c r="G295" s="15"/>
      <c r="H295" s="15"/>
      <c r="I295" s="15"/>
      <c r="J295" s="15"/>
      <c r="K295" s="15"/>
    </row>
    <row r="296" spans="1:11" ht="15.75">
      <c r="A296" s="40"/>
      <c r="B296" s="40"/>
      <c r="C296" s="40"/>
      <c r="D296" s="40"/>
      <c r="E296" s="40"/>
      <c r="F296" s="40"/>
      <c r="G296" s="15"/>
      <c r="H296" s="15"/>
      <c r="I296" s="15"/>
      <c r="J296" s="15"/>
      <c r="K296" s="15"/>
    </row>
    <row r="297" spans="1:11" ht="15.75">
      <c r="A297" s="40"/>
      <c r="B297" s="40"/>
      <c r="C297" s="40"/>
      <c r="D297" s="40"/>
      <c r="E297" s="40"/>
      <c r="F297" s="40"/>
      <c r="G297" s="15"/>
      <c r="H297" s="15"/>
      <c r="I297" s="15"/>
      <c r="J297" s="15"/>
      <c r="K297" s="15"/>
    </row>
    <row r="298" spans="1:11" ht="15.75">
      <c r="A298" s="40"/>
      <c r="B298" s="40"/>
      <c r="C298" s="40"/>
      <c r="D298" s="40"/>
      <c r="E298" s="40"/>
      <c r="F298" s="40"/>
      <c r="G298" s="15"/>
      <c r="H298" s="15"/>
      <c r="I298" s="15"/>
      <c r="J298" s="15"/>
      <c r="K298" s="15"/>
    </row>
    <row r="299" spans="1:11" ht="15.75">
      <c r="A299" s="40"/>
      <c r="B299" s="40"/>
      <c r="C299" s="40"/>
      <c r="D299" s="40"/>
      <c r="E299" s="40"/>
      <c r="F299" s="40"/>
      <c r="G299" s="15"/>
      <c r="H299" s="15"/>
      <c r="I299" s="15"/>
      <c r="J299" s="15"/>
      <c r="K299" s="15"/>
    </row>
    <row r="300" spans="1:11" ht="15.75">
      <c r="A300" s="40"/>
      <c r="B300" s="40"/>
      <c r="C300" s="40"/>
      <c r="D300" s="40"/>
      <c r="E300" s="40"/>
      <c r="F300" s="40"/>
      <c r="G300" s="15"/>
      <c r="H300" s="15"/>
      <c r="I300" s="15"/>
      <c r="J300" s="15"/>
      <c r="K300" s="15"/>
    </row>
    <row r="301" spans="1:11" ht="15.75">
      <c r="A301" s="40"/>
      <c r="B301" s="40"/>
      <c r="C301" s="40"/>
      <c r="D301" s="40"/>
      <c r="E301" s="40"/>
      <c r="F301" s="40"/>
      <c r="G301" s="15"/>
      <c r="H301" s="15"/>
      <c r="I301" s="15"/>
      <c r="J301" s="15"/>
      <c r="K301" s="15"/>
    </row>
    <row r="302" spans="1:11" ht="15.75">
      <c r="A302" s="40"/>
      <c r="B302" s="40"/>
      <c r="C302" s="40"/>
      <c r="D302" s="40"/>
      <c r="E302" s="40"/>
      <c r="F302" s="40"/>
      <c r="G302" s="15"/>
      <c r="H302" s="15"/>
      <c r="I302" s="15"/>
      <c r="J302" s="15"/>
      <c r="K302" s="15"/>
    </row>
    <row r="303" spans="1:11" ht="15.75">
      <c r="A303" s="40"/>
      <c r="B303" s="40"/>
      <c r="C303" s="40"/>
      <c r="D303" s="40"/>
      <c r="E303" s="40"/>
      <c r="F303" s="40"/>
      <c r="G303" s="15"/>
      <c r="H303" s="15"/>
      <c r="I303" s="15"/>
      <c r="J303" s="15"/>
      <c r="K303" s="15"/>
    </row>
    <row r="304" spans="1:11" ht="15.75">
      <c r="A304" s="40"/>
      <c r="B304" s="40"/>
      <c r="C304" s="40"/>
      <c r="D304" s="40"/>
      <c r="E304" s="40"/>
      <c r="F304" s="40"/>
      <c r="G304" s="15"/>
      <c r="H304" s="15"/>
      <c r="I304" s="15"/>
      <c r="J304" s="15"/>
      <c r="K304" s="15"/>
    </row>
    <row r="305" spans="1:11" ht="15.75">
      <c r="A305" s="40"/>
      <c r="B305" s="40"/>
      <c r="C305" s="40"/>
      <c r="D305" s="40"/>
      <c r="E305" s="40"/>
      <c r="F305" s="40"/>
      <c r="G305" s="15"/>
      <c r="H305" s="15"/>
      <c r="I305" s="15"/>
      <c r="J305" s="15"/>
      <c r="K305" s="15"/>
    </row>
    <row r="306" spans="1:11" ht="15.75">
      <c r="A306" s="40"/>
      <c r="B306" s="40"/>
      <c r="C306" s="40"/>
      <c r="D306" s="40"/>
      <c r="E306" s="40"/>
      <c r="F306" s="40"/>
      <c r="G306" s="15"/>
      <c r="H306" s="15"/>
      <c r="I306" s="15"/>
      <c r="J306" s="15"/>
      <c r="K306" s="15"/>
    </row>
    <row r="307" spans="1:11" ht="15.75">
      <c r="A307" s="40"/>
      <c r="B307" s="40"/>
      <c r="C307" s="40"/>
      <c r="D307" s="40"/>
      <c r="E307" s="40"/>
      <c r="F307" s="40"/>
      <c r="G307" s="15"/>
      <c r="H307" s="15"/>
      <c r="I307" s="15"/>
      <c r="J307" s="15"/>
      <c r="K307" s="15"/>
    </row>
    <row r="308" spans="1:11" ht="15.75">
      <c r="A308" s="40"/>
      <c r="B308" s="40"/>
      <c r="C308" s="40"/>
      <c r="D308" s="40"/>
      <c r="E308" s="40"/>
      <c r="F308" s="40"/>
      <c r="G308" s="15"/>
      <c r="H308" s="15"/>
      <c r="I308" s="15"/>
      <c r="J308" s="15"/>
      <c r="K308" s="15"/>
    </row>
    <row r="309" spans="1:11" ht="15.75">
      <c r="A309" s="40"/>
      <c r="B309" s="40"/>
      <c r="C309" s="40"/>
      <c r="D309" s="40"/>
      <c r="E309" s="40"/>
      <c r="F309" s="40"/>
      <c r="G309" s="15"/>
      <c r="H309" s="15"/>
      <c r="I309" s="15"/>
      <c r="J309" s="15"/>
      <c r="K309" s="15"/>
    </row>
    <row r="310" spans="1:11" ht="15.75">
      <c r="A310" s="40"/>
      <c r="B310" s="40"/>
      <c r="C310" s="40"/>
      <c r="D310" s="40"/>
      <c r="E310" s="40"/>
      <c r="F310" s="40"/>
      <c r="G310" s="15"/>
      <c r="H310" s="15"/>
      <c r="I310" s="15"/>
      <c r="J310" s="15"/>
      <c r="K310" s="15"/>
    </row>
    <row r="311" spans="1:11" ht="15.75">
      <c r="A311" s="40"/>
      <c r="B311" s="40"/>
      <c r="C311" s="40"/>
      <c r="D311" s="40"/>
      <c r="E311" s="40"/>
      <c r="F311" s="40"/>
      <c r="G311" s="15"/>
      <c r="H311" s="15"/>
      <c r="I311" s="15"/>
      <c r="J311" s="15"/>
      <c r="K311" s="15"/>
    </row>
    <row r="312" spans="1:11" ht="15.75">
      <c r="A312" s="40"/>
      <c r="B312" s="40"/>
      <c r="C312" s="40"/>
      <c r="D312" s="40"/>
      <c r="E312" s="40"/>
      <c r="F312" s="40"/>
      <c r="G312" s="15"/>
      <c r="H312" s="15"/>
      <c r="I312" s="15"/>
      <c r="J312" s="15"/>
      <c r="K312" s="15"/>
    </row>
    <row r="313" spans="1:11" ht="15.75">
      <c r="A313" s="40"/>
      <c r="B313" s="40"/>
      <c r="C313" s="40"/>
      <c r="D313" s="40"/>
      <c r="E313" s="40"/>
      <c r="F313" s="40"/>
      <c r="G313" s="15"/>
      <c r="H313" s="15"/>
      <c r="I313" s="15"/>
      <c r="J313" s="15"/>
      <c r="K313" s="15"/>
    </row>
    <row r="314" spans="1:11" ht="15.75">
      <c r="A314" s="40"/>
      <c r="B314" s="40"/>
      <c r="C314" s="40"/>
      <c r="D314" s="40"/>
      <c r="E314" s="40"/>
      <c r="F314" s="40"/>
      <c r="G314" s="15"/>
      <c r="H314" s="15"/>
      <c r="I314" s="15"/>
      <c r="J314" s="15"/>
      <c r="K314" s="15"/>
    </row>
    <row r="315" spans="1:11" ht="15.75">
      <c r="A315" s="40"/>
      <c r="B315" s="40"/>
      <c r="C315" s="40"/>
      <c r="D315" s="40"/>
      <c r="E315" s="40"/>
      <c r="F315" s="40"/>
      <c r="G315" s="15"/>
      <c r="H315" s="15"/>
      <c r="I315" s="15"/>
      <c r="J315" s="15"/>
      <c r="K315" s="15"/>
    </row>
    <row r="316" spans="1:11" ht="15.75">
      <c r="A316" s="40"/>
      <c r="B316" s="40"/>
      <c r="C316" s="40"/>
      <c r="D316" s="40"/>
      <c r="E316" s="40"/>
      <c r="F316" s="40"/>
      <c r="G316" s="15"/>
      <c r="H316" s="15"/>
      <c r="I316" s="15"/>
      <c r="J316" s="15"/>
      <c r="K316" s="15"/>
    </row>
    <row r="317" spans="1:11" ht="15.75">
      <c r="A317" s="40"/>
      <c r="B317" s="40"/>
      <c r="C317" s="40"/>
      <c r="D317" s="40"/>
      <c r="E317" s="40"/>
      <c r="F317" s="40"/>
      <c r="G317" s="15"/>
      <c r="H317" s="15"/>
      <c r="I317" s="15"/>
      <c r="J317" s="15"/>
      <c r="K317" s="15"/>
    </row>
    <row r="318" spans="1:11" ht="15.75">
      <c r="A318" s="40"/>
      <c r="B318" s="40"/>
      <c r="C318" s="40"/>
      <c r="D318" s="40"/>
      <c r="E318" s="40"/>
      <c r="F318" s="40"/>
      <c r="G318" s="15"/>
      <c r="H318" s="15"/>
      <c r="I318" s="15"/>
      <c r="J318" s="15"/>
      <c r="K318" s="15"/>
    </row>
    <row r="319" spans="1:11" ht="15.75">
      <c r="A319" s="40"/>
      <c r="B319" s="40"/>
      <c r="C319" s="40"/>
      <c r="D319" s="40"/>
      <c r="E319" s="40"/>
      <c r="F319" s="40"/>
      <c r="G319" s="15"/>
      <c r="H319" s="15"/>
      <c r="I319" s="15"/>
      <c r="J319" s="15"/>
      <c r="K319" s="15"/>
    </row>
    <row r="320" spans="1:11" ht="15.75">
      <c r="A320" s="40"/>
      <c r="B320" s="40"/>
      <c r="C320" s="40"/>
      <c r="D320" s="40"/>
      <c r="E320" s="40"/>
      <c r="F320" s="40"/>
      <c r="G320" s="15"/>
      <c r="H320" s="15"/>
      <c r="I320" s="15"/>
      <c r="J320" s="15"/>
      <c r="K320" s="15"/>
    </row>
    <row r="321" spans="1:11" ht="15.75">
      <c r="A321" s="40"/>
      <c r="B321" s="40"/>
      <c r="C321" s="40"/>
      <c r="D321" s="40"/>
      <c r="E321" s="40"/>
      <c r="F321" s="40"/>
      <c r="G321" s="15"/>
      <c r="H321" s="15"/>
      <c r="I321" s="15"/>
      <c r="J321" s="15"/>
      <c r="K321" s="15"/>
    </row>
    <row r="322" spans="1:11" ht="15.75">
      <c r="A322" s="40"/>
      <c r="B322" s="40"/>
      <c r="C322" s="40"/>
      <c r="D322" s="40"/>
      <c r="E322" s="40"/>
      <c r="F322" s="40"/>
      <c r="G322" s="15"/>
      <c r="H322" s="15"/>
      <c r="I322" s="15"/>
      <c r="J322" s="15"/>
      <c r="K322" s="15"/>
    </row>
    <row r="323" spans="1:11" ht="15.75">
      <c r="A323" s="40"/>
      <c r="B323" s="40"/>
      <c r="C323" s="40"/>
      <c r="D323" s="40"/>
      <c r="E323" s="40"/>
      <c r="F323" s="40"/>
      <c r="G323" s="15"/>
      <c r="H323" s="15"/>
      <c r="I323" s="15"/>
      <c r="J323" s="15"/>
      <c r="K323" s="15"/>
    </row>
    <row r="324" spans="1:11" ht="15.75">
      <c r="A324" s="40"/>
      <c r="B324" s="40"/>
      <c r="C324" s="40"/>
      <c r="D324" s="40"/>
      <c r="E324" s="40"/>
      <c r="F324" s="40"/>
      <c r="G324" s="15"/>
      <c r="H324" s="15"/>
      <c r="I324" s="15"/>
      <c r="J324" s="15"/>
      <c r="K324" s="15"/>
    </row>
    <row r="325" spans="1:11" ht="15.75">
      <c r="A325" s="40"/>
      <c r="B325" s="40"/>
      <c r="C325" s="40"/>
      <c r="D325" s="40"/>
      <c r="E325" s="40"/>
      <c r="F325" s="40"/>
      <c r="G325" s="15"/>
      <c r="H325" s="15"/>
      <c r="I325" s="15"/>
      <c r="J325" s="15"/>
      <c r="K325" s="15"/>
    </row>
    <row r="326" spans="1:11" ht="15.75">
      <c r="A326" s="40"/>
      <c r="B326" s="40"/>
      <c r="C326" s="40"/>
      <c r="D326" s="40"/>
      <c r="E326" s="40"/>
      <c r="F326" s="40"/>
      <c r="G326" s="15"/>
      <c r="H326" s="15"/>
      <c r="I326" s="15"/>
      <c r="J326" s="15"/>
      <c r="K326" s="15"/>
    </row>
    <row r="327" spans="1:11" ht="15.75">
      <c r="A327" s="40"/>
      <c r="B327" s="40"/>
      <c r="C327" s="40"/>
      <c r="D327" s="40"/>
      <c r="E327" s="40"/>
      <c r="F327" s="40"/>
      <c r="G327" s="15"/>
      <c r="H327" s="15"/>
      <c r="I327" s="15"/>
      <c r="J327" s="15"/>
      <c r="K327" s="15"/>
    </row>
    <row r="328" spans="1:11" ht="15.75">
      <c r="A328" s="40"/>
      <c r="B328" s="40"/>
      <c r="C328" s="40"/>
      <c r="D328" s="40"/>
      <c r="E328" s="40"/>
      <c r="F328" s="40"/>
      <c r="G328" s="15"/>
      <c r="H328" s="15"/>
      <c r="I328" s="15"/>
      <c r="J328" s="15"/>
      <c r="K328" s="15"/>
    </row>
    <row r="329" spans="1:11" ht="15.75">
      <c r="A329" s="40"/>
      <c r="B329" s="40"/>
      <c r="C329" s="40"/>
      <c r="D329" s="40"/>
      <c r="E329" s="40"/>
      <c r="F329" s="40"/>
      <c r="G329" s="15"/>
      <c r="H329" s="15"/>
      <c r="I329" s="15"/>
      <c r="J329" s="15"/>
      <c r="K329" s="15"/>
    </row>
    <row r="330" spans="1:11" ht="15.75">
      <c r="A330" s="40"/>
      <c r="B330" s="40"/>
      <c r="C330" s="40"/>
      <c r="D330" s="40"/>
      <c r="E330" s="40"/>
      <c r="F330" s="40"/>
      <c r="G330" s="15"/>
      <c r="H330" s="15"/>
      <c r="I330" s="15"/>
      <c r="J330" s="15"/>
      <c r="K330" s="15"/>
    </row>
    <row r="331" spans="1:11" ht="15.75">
      <c r="A331" s="40"/>
      <c r="B331" s="40"/>
      <c r="C331" s="40"/>
      <c r="D331" s="40"/>
      <c r="E331" s="40"/>
      <c r="F331" s="40"/>
      <c r="G331" s="15"/>
      <c r="H331" s="15"/>
      <c r="I331" s="15"/>
      <c r="J331" s="15"/>
      <c r="K331" s="15"/>
    </row>
    <row r="332" spans="1:11" ht="15.75">
      <c r="A332" s="40"/>
      <c r="B332" s="40"/>
      <c r="C332" s="40"/>
      <c r="D332" s="40"/>
      <c r="E332" s="40"/>
      <c r="F332" s="40"/>
      <c r="G332" s="15"/>
      <c r="H332" s="15"/>
      <c r="I332" s="15"/>
      <c r="J332" s="15"/>
      <c r="K332" s="15"/>
    </row>
    <row r="333" spans="1:11" ht="15.75">
      <c r="A333" s="40"/>
      <c r="B333" s="40"/>
      <c r="C333" s="40"/>
      <c r="D333" s="40"/>
      <c r="E333" s="40"/>
      <c r="F333" s="40"/>
      <c r="G333" s="15"/>
      <c r="H333" s="15"/>
      <c r="I333" s="15"/>
      <c r="J333" s="15"/>
      <c r="K333" s="15"/>
    </row>
    <row r="334" spans="1:11" ht="15.75">
      <c r="A334" s="40"/>
      <c r="B334" s="40"/>
      <c r="C334" s="40"/>
      <c r="D334" s="40"/>
      <c r="E334" s="40"/>
      <c r="F334" s="40"/>
      <c r="G334" s="15"/>
      <c r="H334" s="15"/>
      <c r="I334" s="15"/>
      <c r="J334" s="15"/>
      <c r="K334" s="15"/>
    </row>
    <row r="335" spans="1:11" ht="15.75">
      <c r="A335" s="40"/>
      <c r="B335" s="40"/>
      <c r="C335" s="40"/>
      <c r="D335" s="40"/>
      <c r="E335" s="40"/>
      <c r="F335" s="40"/>
      <c r="G335" s="15"/>
      <c r="H335" s="15"/>
      <c r="I335" s="15"/>
      <c r="J335" s="15"/>
      <c r="K335" s="15"/>
    </row>
    <row r="336" spans="1:11" ht="15.75">
      <c r="A336" s="40"/>
      <c r="B336" s="40"/>
      <c r="C336" s="40"/>
      <c r="D336" s="40"/>
      <c r="E336" s="40"/>
      <c r="F336" s="40"/>
      <c r="G336" s="15"/>
      <c r="H336" s="15"/>
      <c r="I336" s="15"/>
      <c r="J336" s="15"/>
      <c r="K336" s="15"/>
    </row>
    <row r="337" spans="1:11" ht="15.75">
      <c r="A337" s="40"/>
      <c r="B337" s="40"/>
      <c r="C337" s="40"/>
      <c r="D337" s="40"/>
      <c r="E337" s="40"/>
      <c r="F337" s="40"/>
      <c r="G337" s="15"/>
      <c r="H337" s="15"/>
      <c r="I337" s="15"/>
      <c r="J337" s="15"/>
      <c r="K337" s="15"/>
    </row>
    <row r="338" spans="1:11" ht="15.75">
      <c r="A338" s="40"/>
      <c r="B338" s="40"/>
      <c r="C338" s="40"/>
      <c r="D338" s="40"/>
      <c r="E338" s="40"/>
      <c r="F338" s="40"/>
      <c r="G338" s="15"/>
      <c r="H338" s="15"/>
      <c r="I338" s="15"/>
      <c r="J338" s="15"/>
      <c r="K338" s="15"/>
    </row>
    <row r="339" spans="1:11" ht="15.75">
      <c r="A339" s="40"/>
      <c r="B339" s="40"/>
      <c r="C339" s="40"/>
      <c r="D339" s="40"/>
      <c r="E339" s="40"/>
      <c r="F339" s="40"/>
      <c r="G339" s="15"/>
      <c r="H339" s="15"/>
      <c r="I339" s="15"/>
      <c r="J339" s="15"/>
      <c r="K339" s="15"/>
    </row>
    <row r="340" spans="1:11" ht="15.75">
      <c r="A340" s="40"/>
      <c r="B340" s="40"/>
      <c r="C340" s="40"/>
      <c r="D340" s="40"/>
      <c r="E340" s="40"/>
      <c r="F340" s="40"/>
      <c r="G340" s="15"/>
      <c r="H340" s="15"/>
      <c r="I340" s="15"/>
      <c r="J340" s="15"/>
      <c r="K340" s="15"/>
    </row>
    <row r="341" spans="1:11" ht="15.75">
      <c r="A341" s="40"/>
      <c r="B341" s="40"/>
      <c r="C341" s="40"/>
      <c r="D341" s="40"/>
      <c r="E341" s="40"/>
      <c r="F341" s="40"/>
      <c r="G341" s="15"/>
      <c r="H341" s="15"/>
      <c r="I341" s="15"/>
      <c r="J341" s="15"/>
      <c r="K341" s="15"/>
    </row>
    <row r="342" spans="1:11" ht="15.75">
      <c r="A342" s="40"/>
      <c r="B342" s="40"/>
      <c r="C342" s="40"/>
      <c r="D342" s="40"/>
      <c r="E342" s="40"/>
      <c r="F342" s="40"/>
      <c r="G342" s="15"/>
      <c r="H342" s="15"/>
      <c r="I342" s="15"/>
      <c r="J342" s="15"/>
      <c r="K342" s="15"/>
    </row>
    <row r="343" spans="1:11" ht="15.75">
      <c r="A343" s="40"/>
      <c r="B343" s="40"/>
      <c r="C343" s="40"/>
      <c r="D343" s="40"/>
      <c r="E343" s="40"/>
      <c r="F343" s="40"/>
      <c r="G343" s="15"/>
      <c r="H343" s="15"/>
      <c r="I343" s="15"/>
      <c r="J343" s="15"/>
      <c r="K343" s="15"/>
    </row>
    <row r="344" spans="1:11" ht="15.75">
      <c r="A344" s="40"/>
      <c r="B344" s="40"/>
      <c r="C344" s="40"/>
      <c r="D344" s="40"/>
      <c r="E344" s="40"/>
      <c r="F344" s="40"/>
      <c r="G344" s="15"/>
      <c r="H344" s="15"/>
      <c r="I344" s="15"/>
      <c r="J344" s="15"/>
      <c r="K344" s="15"/>
    </row>
    <row r="345" spans="1:11" ht="15.75">
      <c r="A345" s="40"/>
      <c r="B345" s="40"/>
      <c r="C345" s="40"/>
      <c r="D345" s="40"/>
      <c r="E345" s="40"/>
      <c r="F345" s="40"/>
      <c r="G345" s="15"/>
      <c r="H345" s="15"/>
      <c r="I345" s="15"/>
      <c r="J345" s="15"/>
      <c r="K345" s="15"/>
    </row>
    <row r="346" spans="1:11" ht="15.75">
      <c r="A346" s="40"/>
      <c r="B346" s="40"/>
      <c r="C346" s="40"/>
      <c r="D346" s="40"/>
      <c r="E346" s="40"/>
      <c r="F346" s="40"/>
      <c r="G346" s="15"/>
      <c r="H346" s="15"/>
      <c r="I346" s="15"/>
      <c r="J346" s="15"/>
      <c r="K346" s="15"/>
    </row>
    <row r="347" spans="1:11" ht="15.75">
      <c r="A347" s="40"/>
      <c r="B347" s="40"/>
      <c r="C347" s="40"/>
      <c r="D347" s="40"/>
      <c r="E347" s="40"/>
      <c r="F347" s="40"/>
      <c r="G347" s="15"/>
      <c r="H347" s="15"/>
      <c r="I347" s="15"/>
      <c r="J347" s="15"/>
      <c r="K347" s="15"/>
    </row>
    <row r="348" spans="1:11" ht="15.75">
      <c r="A348" s="40"/>
      <c r="B348" s="40"/>
      <c r="C348" s="40"/>
      <c r="D348" s="40"/>
      <c r="E348" s="40"/>
      <c r="F348" s="40"/>
      <c r="G348" s="15"/>
      <c r="H348" s="15"/>
      <c r="I348" s="15"/>
      <c r="J348" s="15"/>
      <c r="K348" s="15"/>
    </row>
    <row r="349" spans="1:11" ht="15.75">
      <c r="A349" s="40"/>
      <c r="B349" s="40"/>
      <c r="C349" s="40"/>
      <c r="D349" s="40"/>
      <c r="E349" s="40"/>
      <c r="F349" s="40"/>
      <c r="G349" s="15"/>
      <c r="H349" s="15"/>
      <c r="I349" s="15"/>
      <c r="J349" s="15"/>
      <c r="K349" s="15"/>
    </row>
    <row r="350" spans="1:11" ht="15.75">
      <c r="A350" s="40"/>
      <c r="B350" s="40"/>
      <c r="C350" s="40"/>
      <c r="D350" s="40"/>
      <c r="E350" s="40"/>
      <c r="F350" s="40"/>
      <c r="G350" s="15"/>
      <c r="H350" s="15"/>
      <c r="I350" s="15"/>
      <c r="J350" s="15"/>
      <c r="K350" s="15"/>
    </row>
    <row r="351" spans="1:11" ht="15.75">
      <c r="A351" s="40"/>
      <c r="B351" s="40"/>
      <c r="C351" s="40"/>
      <c r="D351" s="40"/>
      <c r="E351" s="40"/>
      <c r="F351" s="40"/>
      <c r="G351" s="15"/>
      <c r="H351" s="15"/>
      <c r="I351" s="15"/>
      <c r="J351" s="15"/>
      <c r="K351" s="15"/>
    </row>
    <row r="352" spans="1:11" ht="15.75">
      <c r="A352" s="40"/>
      <c r="B352" s="40"/>
      <c r="C352" s="40"/>
      <c r="D352" s="40"/>
      <c r="E352" s="40"/>
      <c r="F352" s="40"/>
      <c r="G352" s="15"/>
      <c r="H352" s="15"/>
      <c r="I352" s="15"/>
      <c r="J352" s="15"/>
      <c r="K352" s="15"/>
    </row>
    <row r="353" spans="1:11" ht="15.75">
      <c r="A353" s="40"/>
      <c r="B353" s="40"/>
      <c r="C353" s="40"/>
      <c r="D353" s="40"/>
      <c r="E353" s="40"/>
      <c r="F353" s="40"/>
      <c r="G353" s="15"/>
      <c r="H353" s="15"/>
      <c r="I353" s="15"/>
      <c r="J353" s="15"/>
      <c r="K353" s="15"/>
    </row>
    <row r="354" spans="1:11" ht="15.75">
      <c r="A354" s="40"/>
      <c r="B354" s="40"/>
      <c r="C354" s="40"/>
      <c r="D354" s="40"/>
      <c r="E354" s="40"/>
      <c r="F354" s="40"/>
      <c r="G354" s="15"/>
      <c r="H354" s="15"/>
      <c r="I354" s="15"/>
      <c r="J354" s="15"/>
      <c r="K354" s="15"/>
    </row>
    <row r="355" spans="1:11" ht="15.75">
      <c r="A355" s="40"/>
      <c r="B355" s="40"/>
      <c r="C355" s="40"/>
      <c r="D355" s="40"/>
      <c r="E355" s="40"/>
      <c r="F355" s="40"/>
      <c r="G355" s="15"/>
      <c r="H355" s="15"/>
      <c r="I355" s="15"/>
      <c r="J355" s="15"/>
      <c r="K355" s="15"/>
    </row>
    <row r="356" spans="1:11" ht="15.75">
      <c r="A356" s="40"/>
      <c r="B356" s="40"/>
      <c r="C356" s="40"/>
      <c r="D356" s="40"/>
      <c r="E356" s="40"/>
      <c r="F356" s="40"/>
      <c r="G356" s="15"/>
      <c r="H356" s="15"/>
      <c r="I356" s="15"/>
      <c r="J356" s="15"/>
      <c r="K356" s="15"/>
    </row>
    <row r="357" spans="1:11" ht="15.75">
      <c r="A357" s="40"/>
      <c r="B357" s="40"/>
      <c r="C357" s="40"/>
      <c r="D357" s="40"/>
      <c r="E357" s="40"/>
      <c r="F357" s="40"/>
      <c r="G357" s="15"/>
      <c r="H357" s="15"/>
      <c r="I357" s="15"/>
      <c r="J357" s="15"/>
      <c r="K357" s="15"/>
    </row>
    <row r="358" spans="1:11" ht="15.75">
      <c r="A358" s="40"/>
      <c r="B358" s="40"/>
      <c r="C358" s="40"/>
      <c r="D358" s="40"/>
      <c r="E358" s="40"/>
      <c r="F358" s="40"/>
      <c r="G358" s="15"/>
      <c r="H358" s="15"/>
      <c r="I358" s="15"/>
      <c r="J358" s="15"/>
      <c r="K358" s="15"/>
    </row>
    <row r="359" spans="1:11" ht="15.75">
      <c r="A359" s="40"/>
      <c r="B359" s="40"/>
      <c r="C359" s="40"/>
      <c r="D359" s="40"/>
      <c r="E359" s="40"/>
      <c r="F359" s="40"/>
      <c r="G359" s="15"/>
      <c r="H359" s="15"/>
      <c r="I359" s="15"/>
      <c r="J359" s="15"/>
      <c r="K359" s="15"/>
    </row>
    <row r="360" spans="1:11" ht="15.75">
      <c r="A360" s="40"/>
      <c r="B360" s="40"/>
      <c r="C360" s="40"/>
      <c r="D360" s="40"/>
      <c r="E360" s="40"/>
      <c r="F360" s="40"/>
      <c r="G360" s="15"/>
      <c r="H360" s="15"/>
      <c r="I360" s="15"/>
      <c r="J360" s="15"/>
      <c r="K360" s="15"/>
    </row>
    <row r="361" spans="1:11" ht="15.75">
      <c r="A361" s="40"/>
      <c r="B361" s="40"/>
      <c r="C361" s="40"/>
      <c r="D361" s="40"/>
      <c r="E361" s="40"/>
      <c r="F361" s="40"/>
      <c r="G361" s="15"/>
      <c r="H361" s="15"/>
      <c r="I361" s="15"/>
      <c r="J361" s="15"/>
      <c r="K361" s="15"/>
    </row>
    <row r="362" spans="1:11" ht="15.75">
      <c r="A362" s="40"/>
      <c r="B362" s="40"/>
      <c r="C362" s="40"/>
      <c r="D362" s="40"/>
      <c r="E362" s="40"/>
      <c r="F362" s="40"/>
      <c r="G362" s="15"/>
      <c r="H362" s="15"/>
      <c r="I362" s="15"/>
      <c r="J362" s="15"/>
      <c r="K362" s="15"/>
    </row>
    <row r="363" spans="1:11" ht="15.75">
      <c r="A363" s="40"/>
      <c r="B363" s="40"/>
      <c r="C363" s="40"/>
      <c r="D363" s="40"/>
      <c r="E363" s="40"/>
      <c r="F363" s="40"/>
      <c r="G363" s="15"/>
      <c r="H363" s="15"/>
      <c r="I363" s="15"/>
      <c r="J363" s="15"/>
      <c r="K363" s="15"/>
    </row>
    <row r="364" spans="1:11" ht="15.75">
      <c r="A364" s="40"/>
      <c r="B364" s="40"/>
      <c r="C364" s="40"/>
      <c r="D364" s="40"/>
      <c r="E364" s="40"/>
      <c r="F364" s="40"/>
      <c r="G364" s="15"/>
      <c r="H364" s="15"/>
      <c r="I364" s="15"/>
      <c r="J364" s="15"/>
      <c r="K364" s="15"/>
    </row>
    <row r="365" spans="1:11" ht="15.75">
      <c r="A365" s="40"/>
      <c r="B365" s="40"/>
      <c r="C365" s="40"/>
      <c r="D365" s="40"/>
      <c r="E365" s="40"/>
      <c r="F365" s="40"/>
      <c r="G365" s="15"/>
      <c r="H365" s="15"/>
      <c r="I365" s="15"/>
      <c r="J365" s="15"/>
      <c r="K365" s="15"/>
    </row>
    <row r="366" spans="1:11" ht="15.75">
      <c r="A366" s="40"/>
      <c r="B366" s="40"/>
      <c r="C366" s="40"/>
      <c r="D366" s="40"/>
      <c r="E366" s="40"/>
      <c r="F366" s="40"/>
      <c r="G366" s="15"/>
      <c r="H366" s="15"/>
      <c r="I366" s="15"/>
      <c r="J366" s="15"/>
      <c r="K366" s="15"/>
    </row>
    <row r="367" spans="1:11" ht="15.75">
      <c r="A367" s="40"/>
      <c r="B367" s="40"/>
      <c r="C367" s="40"/>
      <c r="D367" s="40"/>
      <c r="E367" s="40"/>
      <c r="F367" s="40"/>
      <c r="G367" s="15"/>
      <c r="H367" s="15"/>
      <c r="I367" s="15"/>
      <c r="J367" s="15"/>
      <c r="K367" s="15"/>
    </row>
    <row r="368" spans="1:11" ht="15.75">
      <c r="A368" s="40"/>
      <c r="B368" s="40"/>
      <c r="C368" s="40"/>
      <c r="D368" s="40"/>
      <c r="E368" s="40"/>
      <c r="F368" s="40"/>
      <c r="G368" s="15"/>
      <c r="H368" s="15"/>
      <c r="I368" s="15"/>
      <c r="J368" s="15"/>
      <c r="K368" s="15"/>
    </row>
    <row r="369" spans="1:11" ht="15.75">
      <c r="A369" s="40"/>
      <c r="B369" s="40"/>
      <c r="C369" s="40"/>
      <c r="D369" s="40"/>
      <c r="E369" s="40"/>
      <c r="F369" s="40"/>
      <c r="G369" s="15"/>
      <c r="H369" s="15"/>
      <c r="I369" s="15"/>
      <c r="J369" s="15"/>
      <c r="K369" s="15"/>
    </row>
    <row r="370" spans="1:11" ht="15.75">
      <c r="A370" s="40"/>
      <c r="B370" s="40"/>
      <c r="C370" s="40"/>
      <c r="D370" s="40"/>
      <c r="E370" s="40"/>
      <c r="F370" s="40"/>
      <c r="G370" s="15"/>
      <c r="H370" s="15"/>
      <c r="I370" s="15"/>
      <c r="J370" s="15"/>
      <c r="K370" s="15"/>
    </row>
    <row r="371" spans="1:11" ht="15.75">
      <c r="A371" s="40"/>
      <c r="B371" s="40"/>
      <c r="C371" s="40"/>
      <c r="D371" s="40"/>
      <c r="E371" s="40"/>
      <c r="F371" s="40"/>
      <c r="G371" s="15"/>
      <c r="H371" s="15"/>
      <c r="I371" s="15"/>
      <c r="J371" s="15"/>
      <c r="K371" s="15"/>
    </row>
    <row r="372" spans="1:11" ht="15.75">
      <c r="A372" s="40"/>
      <c r="B372" s="40"/>
      <c r="C372" s="40"/>
      <c r="D372" s="40"/>
      <c r="E372" s="40"/>
      <c r="F372" s="40"/>
      <c r="G372" s="15"/>
      <c r="H372" s="15"/>
      <c r="I372" s="15"/>
      <c r="J372" s="15"/>
      <c r="K372" s="15"/>
    </row>
    <row r="373" spans="1:11" ht="15.75">
      <c r="A373" s="40"/>
      <c r="B373" s="40"/>
      <c r="C373" s="40"/>
      <c r="D373" s="40"/>
      <c r="E373" s="40"/>
      <c r="F373" s="40"/>
      <c r="G373" s="15"/>
      <c r="H373" s="15"/>
      <c r="I373" s="15"/>
      <c r="J373" s="15"/>
      <c r="K373" s="15"/>
    </row>
    <row r="374" spans="1:11" ht="15.75">
      <c r="A374" s="40"/>
      <c r="B374" s="40"/>
      <c r="C374" s="40"/>
      <c r="D374" s="40"/>
      <c r="E374" s="40"/>
      <c r="F374" s="40"/>
      <c r="G374" s="15"/>
      <c r="H374" s="15"/>
      <c r="I374" s="15"/>
      <c r="J374" s="15"/>
      <c r="K374" s="15"/>
    </row>
    <row r="375" spans="1:11" ht="15.75">
      <c r="A375" s="40"/>
      <c r="B375" s="40"/>
      <c r="C375" s="40"/>
      <c r="D375" s="40"/>
      <c r="E375" s="40"/>
      <c r="F375" s="40"/>
      <c r="G375" s="15"/>
      <c r="H375" s="15"/>
      <c r="I375" s="15"/>
      <c r="J375" s="15"/>
      <c r="K375" s="15"/>
    </row>
    <row r="376" spans="1:11" ht="15.75">
      <c r="A376" s="40"/>
      <c r="B376" s="40"/>
      <c r="C376" s="40"/>
      <c r="D376" s="40"/>
      <c r="E376" s="40"/>
      <c r="F376" s="40"/>
      <c r="G376" s="15"/>
      <c r="H376" s="15"/>
      <c r="I376" s="15"/>
      <c r="J376" s="15"/>
      <c r="K376" s="15"/>
    </row>
    <row r="377" spans="1:11" ht="15.75">
      <c r="A377" s="40"/>
      <c r="B377" s="40"/>
      <c r="C377" s="40"/>
      <c r="D377" s="40"/>
      <c r="E377" s="40"/>
      <c r="F377" s="40"/>
      <c r="G377" s="15"/>
      <c r="H377" s="15"/>
      <c r="I377" s="15"/>
      <c r="J377" s="15"/>
      <c r="K377" s="15"/>
    </row>
    <row r="378" spans="1:11" ht="15.75">
      <c r="A378" s="40"/>
      <c r="B378" s="40"/>
      <c r="C378" s="40"/>
      <c r="D378" s="40"/>
      <c r="E378" s="40"/>
      <c r="F378" s="40"/>
      <c r="G378" s="15"/>
      <c r="H378" s="15"/>
      <c r="I378" s="15"/>
      <c r="J378" s="15"/>
      <c r="K378" s="15"/>
    </row>
    <row r="379" spans="1:11" ht="15.75">
      <c r="A379" s="40"/>
      <c r="B379" s="40"/>
      <c r="C379" s="40"/>
      <c r="D379" s="40"/>
      <c r="E379" s="40"/>
      <c r="F379" s="40"/>
      <c r="G379" s="15"/>
      <c r="H379" s="15"/>
      <c r="I379" s="15"/>
      <c r="J379" s="15"/>
      <c r="K379" s="15"/>
    </row>
    <row r="380" spans="1:11" ht="15.75">
      <c r="A380" s="40"/>
      <c r="B380" s="40"/>
      <c r="C380" s="40"/>
      <c r="D380" s="40"/>
      <c r="E380" s="40"/>
      <c r="F380" s="40"/>
      <c r="G380" s="15"/>
      <c r="H380" s="15"/>
      <c r="I380" s="15"/>
      <c r="J380" s="15"/>
      <c r="K380" s="15"/>
    </row>
    <row r="381" spans="1:11" ht="15.75">
      <c r="A381" s="40"/>
      <c r="B381" s="40"/>
      <c r="C381" s="40"/>
      <c r="D381" s="40"/>
      <c r="E381" s="40"/>
      <c r="F381" s="40"/>
      <c r="G381" s="15"/>
      <c r="H381" s="15"/>
      <c r="I381" s="15"/>
      <c r="J381" s="15"/>
      <c r="K381" s="15"/>
    </row>
    <row r="382" spans="1:11" ht="15.75">
      <c r="A382" s="40"/>
      <c r="B382" s="40"/>
      <c r="C382" s="40"/>
      <c r="D382" s="40"/>
      <c r="E382" s="40"/>
      <c r="F382" s="40"/>
      <c r="G382" s="15"/>
      <c r="H382" s="15"/>
      <c r="I382" s="15"/>
      <c r="J382" s="15"/>
      <c r="K382" s="15"/>
    </row>
    <row r="383" spans="1:11" ht="15.75">
      <c r="A383" s="40"/>
      <c r="B383" s="40"/>
      <c r="C383" s="40"/>
      <c r="D383" s="40"/>
      <c r="E383" s="40"/>
      <c r="F383" s="40"/>
      <c r="G383" s="15"/>
      <c r="H383" s="15"/>
      <c r="I383" s="15"/>
      <c r="J383" s="15"/>
      <c r="K383" s="15"/>
    </row>
    <row r="384" spans="1:11" ht="15.75">
      <c r="A384" s="40"/>
      <c r="B384" s="40"/>
      <c r="C384" s="40"/>
      <c r="D384" s="40"/>
      <c r="E384" s="40"/>
      <c r="F384" s="40"/>
      <c r="G384" s="15"/>
      <c r="H384" s="15"/>
      <c r="I384" s="15"/>
      <c r="J384" s="15"/>
      <c r="K384" s="15"/>
    </row>
    <row r="385" spans="1:11" ht="15.75">
      <c r="A385" s="40"/>
      <c r="B385" s="40"/>
      <c r="C385" s="40"/>
      <c r="D385" s="40"/>
      <c r="E385" s="40"/>
      <c r="F385" s="40"/>
      <c r="G385" s="15"/>
      <c r="H385" s="15"/>
      <c r="I385" s="15"/>
      <c r="J385" s="15"/>
      <c r="K385" s="15"/>
    </row>
    <row r="386" spans="1:11" ht="15.75">
      <c r="A386" s="40"/>
      <c r="B386" s="40"/>
      <c r="C386" s="40"/>
      <c r="D386" s="40"/>
      <c r="E386" s="40"/>
      <c r="F386" s="40"/>
      <c r="G386" s="15"/>
      <c r="H386" s="15"/>
      <c r="I386" s="15"/>
      <c r="J386" s="15"/>
      <c r="K386" s="15"/>
    </row>
    <row r="387" spans="1:11" ht="15.75">
      <c r="A387" s="40"/>
      <c r="B387" s="40"/>
      <c r="C387" s="40"/>
      <c r="D387" s="40"/>
      <c r="E387" s="40"/>
      <c r="F387" s="40"/>
      <c r="G387" s="15"/>
      <c r="H387" s="15"/>
      <c r="I387" s="15"/>
      <c r="J387" s="15"/>
      <c r="K387" s="15"/>
    </row>
    <row r="388" spans="1:11" ht="15.75">
      <c r="A388" s="40"/>
      <c r="B388" s="40"/>
      <c r="C388" s="40"/>
      <c r="D388" s="40"/>
      <c r="E388" s="40"/>
      <c r="F388" s="40"/>
      <c r="G388" s="15"/>
      <c r="H388" s="15"/>
      <c r="I388" s="15"/>
      <c r="J388" s="15"/>
      <c r="K388" s="15"/>
    </row>
    <row r="389" spans="1:11" ht="15.75">
      <c r="A389" s="40"/>
      <c r="B389" s="40"/>
      <c r="C389" s="40"/>
      <c r="D389" s="40"/>
      <c r="E389" s="40"/>
      <c r="F389" s="40"/>
      <c r="G389" s="15"/>
      <c r="H389" s="15"/>
      <c r="I389" s="15"/>
      <c r="J389" s="15"/>
      <c r="K389" s="15"/>
    </row>
    <row r="390" spans="1:11" ht="15.75">
      <c r="A390" s="40"/>
      <c r="B390" s="40"/>
      <c r="C390" s="40"/>
      <c r="D390" s="40"/>
      <c r="E390" s="40"/>
      <c r="F390" s="40"/>
      <c r="G390" s="15"/>
      <c r="H390" s="15"/>
      <c r="I390" s="15"/>
      <c r="J390" s="15"/>
      <c r="K390" s="15"/>
    </row>
    <row r="391" spans="1:11" ht="15.75">
      <c r="A391" s="40"/>
      <c r="B391" s="40"/>
      <c r="C391" s="40"/>
      <c r="D391" s="40"/>
      <c r="E391" s="40"/>
      <c r="F391" s="40"/>
      <c r="G391" s="15"/>
      <c r="H391" s="15"/>
      <c r="I391" s="15"/>
      <c r="J391" s="15"/>
      <c r="K391" s="15"/>
    </row>
    <row r="392" spans="1:11" ht="15.75">
      <c r="A392" s="40"/>
      <c r="B392" s="40"/>
      <c r="C392" s="40"/>
      <c r="D392" s="40"/>
      <c r="E392" s="40"/>
      <c r="F392" s="40"/>
      <c r="G392" s="15"/>
      <c r="H392" s="15"/>
      <c r="I392" s="15"/>
      <c r="J392" s="15"/>
      <c r="K392" s="15"/>
    </row>
    <row r="393" spans="1:11" ht="15.75">
      <c r="A393" s="40"/>
      <c r="B393" s="40"/>
      <c r="C393" s="40"/>
      <c r="D393" s="40"/>
      <c r="E393" s="40"/>
      <c r="F393" s="40"/>
      <c r="G393" s="15"/>
      <c r="H393" s="15"/>
      <c r="I393" s="15"/>
      <c r="J393" s="15"/>
      <c r="K393" s="15"/>
    </row>
    <row r="394" spans="1:11" ht="15.75">
      <c r="A394" s="40"/>
      <c r="B394" s="40"/>
      <c r="C394" s="40"/>
      <c r="D394" s="40"/>
      <c r="E394" s="40"/>
      <c r="F394" s="40"/>
      <c r="G394" s="15"/>
      <c r="H394" s="15"/>
      <c r="I394" s="15"/>
      <c r="J394" s="15"/>
      <c r="K394" s="15"/>
    </row>
    <row r="395" spans="1:11" ht="15.75">
      <c r="A395" s="40"/>
      <c r="B395" s="40"/>
      <c r="C395" s="40"/>
      <c r="D395" s="40"/>
      <c r="E395" s="40"/>
      <c r="F395" s="40"/>
      <c r="G395" s="15"/>
      <c r="H395" s="15"/>
      <c r="I395" s="15"/>
      <c r="J395" s="15"/>
      <c r="K395" s="15"/>
    </row>
    <row r="396" spans="1:11" ht="15.75">
      <c r="A396" s="40"/>
      <c r="B396" s="40"/>
      <c r="C396" s="40"/>
      <c r="D396" s="40"/>
      <c r="E396" s="40"/>
      <c r="F396" s="40"/>
      <c r="G396" s="15"/>
      <c r="H396" s="15"/>
      <c r="I396" s="15"/>
      <c r="J396" s="15"/>
      <c r="K396" s="15"/>
    </row>
    <row r="397" spans="1:11" ht="15.75">
      <c r="A397" s="40"/>
      <c r="B397" s="40"/>
      <c r="C397" s="40"/>
      <c r="D397" s="40"/>
      <c r="E397" s="40"/>
      <c r="F397" s="40"/>
      <c r="G397" s="15"/>
      <c r="H397" s="15"/>
      <c r="I397" s="15"/>
      <c r="J397" s="15"/>
      <c r="K397" s="15"/>
    </row>
    <row r="398" spans="1:11" ht="15.75">
      <c r="A398" s="40"/>
      <c r="B398" s="40"/>
      <c r="C398" s="40"/>
      <c r="D398" s="40"/>
      <c r="E398" s="40"/>
      <c r="F398" s="40"/>
      <c r="G398" s="15"/>
      <c r="H398" s="15"/>
      <c r="I398" s="15"/>
      <c r="J398" s="15"/>
      <c r="K398" s="15"/>
    </row>
    <row r="399" spans="1:11" ht="15.75">
      <c r="A399" s="40"/>
      <c r="B399" s="40"/>
      <c r="C399" s="40"/>
      <c r="D399" s="40"/>
      <c r="E399" s="40"/>
      <c r="F399" s="40"/>
      <c r="G399" s="15"/>
      <c r="H399" s="15"/>
      <c r="I399" s="15"/>
      <c r="J399" s="15"/>
      <c r="K399" s="15"/>
    </row>
    <row r="400" spans="1:11" ht="15.75">
      <c r="A400" s="40"/>
      <c r="B400" s="40"/>
      <c r="C400" s="40"/>
      <c r="D400" s="40"/>
      <c r="E400" s="40"/>
      <c r="F400" s="40"/>
      <c r="G400" s="15"/>
      <c r="H400" s="15"/>
      <c r="I400" s="15"/>
      <c r="J400" s="15"/>
      <c r="K400" s="15"/>
    </row>
    <row r="401" spans="1:11" ht="15.75">
      <c r="A401" s="40"/>
      <c r="B401" s="40"/>
      <c r="C401" s="40"/>
      <c r="D401" s="40"/>
      <c r="E401" s="40"/>
      <c r="F401" s="40"/>
      <c r="G401" s="15"/>
      <c r="H401" s="15"/>
      <c r="I401" s="15"/>
      <c r="J401" s="15"/>
      <c r="K401" s="15"/>
    </row>
    <row r="402" spans="1:11" ht="15.75">
      <c r="A402" s="40"/>
      <c r="B402" s="40"/>
      <c r="C402" s="40"/>
      <c r="D402" s="40"/>
      <c r="E402" s="40"/>
      <c r="F402" s="40"/>
      <c r="G402" s="15"/>
      <c r="H402" s="15"/>
      <c r="I402" s="15"/>
      <c r="J402" s="15"/>
      <c r="K402" s="15"/>
    </row>
    <row r="403" spans="1:11" ht="15.75">
      <c r="A403" s="40"/>
      <c r="B403" s="40"/>
      <c r="C403" s="40"/>
      <c r="D403" s="40"/>
      <c r="E403" s="40"/>
      <c r="F403" s="40"/>
      <c r="G403" s="15"/>
      <c r="H403" s="15"/>
      <c r="I403" s="15"/>
      <c r="J403" s="15"/>
      <c r="K403" s="15"/>
    </row>
    <row r="404" spans="1:11" ht="15.75">
      <c r="A404" s="40"/>
      <c r="B404" s="40"/>
      <c r="C404" s="40"/>
      <c r="D404" s="40"/>
      <c r="E404" s="40"/>
      <c r="F404" s="40"/>
      <c r="G404" s="15"/>
      <c r="H404" s="15"/>
      <c r="I404" s="15"/>
      <c r="J404" s="15"/>
      <c r="K404" s="15"/>
    </row>
    <row r="405" spans="1:11" ht="15.75">
      <c r="A405" s="40"/>
      <c r="B405" s="40"/>
      <c r="C405" s="40"/>
      <c r="D405" s="40"/>
      <c r="E405" s="40"/>
      <c r="F405" s="40"/>
      <c r="G405" s="15"/>
      <c r="H405" s="15"/>
      <c r="I405" s="15"/>
      <c r="J405" s="15"/>
      <c r="K405" s="15"/>
    </row>
    <row r="406" spans="1:11" ht="15.75">
      <c r="A406" s="40"/>
      <c r="B406" s="40"/>
      <c r="C406" s="40"/>
      <c r="D406" s="40"/>
      <c r="E406" s="40"/>
      <c r="F406" s="40"/>
      <c r="G406" s="15"/>
      <c r="H406" s="15"/>
      <c r="I406" s="15"/>
      <c r="J406" s="15"/>
      <c r="K406" s="15"/>
    </row>
    <row r="407" spans="1:11" ht="15.75">
      <c r="A407" s="40"/>
      <c r="B407" s="40"/>
      <c r="C407" s="40"/>
      <c r="D407" s="40"/>
      <c r="E407" s="40"/>
      <c r="F407" s="40"/>
      <c r="G407" s="15"/>
      <c r="H407" s="15"/>
      <c r="I407" s="15"/>
      <c r="J407" s="15"/>
      <c r="K407" s="15"/>
    </row>
    <row r="408" spans="1:11" ht="15.75">
      <c r="A408" s="40"/>
      <c r="B408" s="40"/>
      <c r="C408" s="40"/>
      <c r="D408" s="40"/>
      <c r="E408" s="40"/>
      <c r="F408" s="40"/>
      <c r="G408" s="15"/>
      <c r="H408" s="15"/>
      <c r="I408" s="15"/>
      <c r="J408" s="15"/>
      <c r="K408" s="15"/>
    </row>
    <row r="409" spans="1:11" ht="15.75">
      <c r="A409" s="40"/>
      <c r="B409" s="40"/>
      <c r="C409" s="40"/>
      <c r="D409" s="40"/>
      <c r="E409" s="40"/>
      <c r="F409" s="40"/>
      <c r="G409" s="15"/>
      <c r="H409" s="15"/>
      <c r="I409" s="15"/>
      <c r="J409" s="15"/>
      <c r="K409" s="15"/>
    </row>
    <row r="410" spans="1:11" ht="15.75">
      <c r="A410" s="40"/>
      <c r="B410" s="40"/>
      <c r="C410" s="40"/>
      <c r="D410" s="40"/>
      <c r="E410" s="40"/>
      <c r="F410" s="40"/>
      <c r="G410" s="15"/>
      <c r="H410" s="15"/>
      <c r="I410" s="15"/>
      <c r="J410" s="15"/>
      <c r="K410" s="15"/>
    </row>
    <row r="411" spans="1:11" ht="15.75">
      <c r="A411" s="40"/>
      <c r="B411" s="40"/>
      <c r="C411" s="40"/>
      <c r="D411" s="40"/>
      <c r="E411" s="40"/>
      <c r="F411" s="40"/>
      <c r="G411" s="15"/>
      <c r="H411" s="15"/>
      <c r="I411" s="15"/>
      <c r="J411" s="15"/>
      <c r="K411" s="15"/>
    </row>
    <row r="412" spans="1:11" ht="15.75">
      <c r="A412" s="40"/>
      <c r="B412" s="40"/>
      <c r="C412" s="40"/>
      <c r="D412" s="40"/>
      <c r="E412" s="40"/>
      <c r="F412" s="40"/>
      <c r="G412" s="15"/>
      <c r="H412" s="15"/>
      <c r="I412" s="15"/>
      <c r="J412" s="15"/>
      <c r="K412" s="15"/>
    </row>
    <row r="413" spans="1:11" ht="15.75">
      <c r="A413" s="40"/>
      <c r="B413" s="40"/>
      <c r="C413" s="40"/>
      <c r="D413" s="40"/>
      <c r="E413" s="40"/>
      <c r="F413" s="40"/>
      <c r="G413" s="15"/>
      <c r="H413" s="15"/>
      <c r="I413" s="15"/>
      <c r="J413" s="15"/>
      <c r="K413" s="15"/>
    </row>
    <row r="414" spans="1:11" ht="15.75">
      <c r="A414" s="40"/>
      <c r="B414" s="40"/>
      <c r="C414" s="40"/>
      <c r="D414" s="40"/>
      <c r="E414" s="40"/>
      <c r="F414" s="40"/>
      <c r="G414" s="15"/>
      <c r="H414" s="15"/>
      <c r="I414" s="15"/>
      <c r="J414" s="15"/>
      <c r="K414" s="15"/>
    </row>
    <row r="415" spans="1:11" ht="15.75">
      <c r="A415" s="40"/>
      <c r="B415" s="40"/>
      <c r="C415" s="40"/>
      <c r="D415" s="40"/>
      <c r="E415" s="40"/>
      <c r="F415" s="40"/>
      <c r="G415" s="15"/>
      <c r="H415" s="15"/>
      <c r="I415" s="15"/>
      <c r="J415" s="15"/>
      <c r="K415" s="15"/>
    </row>
    <row r="416" spans="1:11" ht="15.75">
      <c r="A416" s="40"/>
      <c r="B416" s="40"/>
      <c r="C416" s="40"/>
      <c r="D416" s="40"/>
      <c r="E416" s="40"/>
      <c r="F416" s="40"/>
      <c r="G416" s="15"/>
      <c r="H416" s="15"/>
      <c r="I416" s="15"/>
      <c r="J416" s="15"/>
      <c r="K416" s="15"/>
    </row>
    <row r="417" spans="1:11" ht="15.75">
      <c r="A417" s="40"/>
      <c r="B417" s="40"/>
      <c r="C417" s="40"/>
      <c r="D417" s="40"/>
      <c r="E417" s="40"/>
      <c r="F417" s="40"/>
      <c r="G417" s="15"/>
      <c r="H417" s="15"/>
      <c r="I417" s="15"/>
      <c r="J417" s="15"/>
      <c r="K417" s="15"/>
    </row>
    <row r="418" spans="1:11" ht="15.75">
      <c r="A418" s="40"/>
      <c r="B418" s="40"/>
      <c r="C418" s="40"/>
      <c r="D418" s="40"/>
      <c r="E418" s="40"/>
      <c r="F418" s="40"/>
      <c r="G418" s="15"/>
      <c r="H418" s="15"/>
      <c r="I418" s="15"/>
      <c r="J418" s="15"/>
      <c r="K418" s="15"/>
    </row>
    <row r="419" spans="1:11" ht="15.75">
      <c r="A419" s="40"/>
      <c r="B419" s="40"/>
      <c r="C419" s="40"/>
      <c r="D419" s="40"/>
      <c r="E419" s="40"/>
      <c r="F419" s="40"/>
      <c r="G419" s="15"/>
      <c r="H419" s="15"/>
      <c r="I419" s="15"/>
      <c r="J419" s="15"/>
      <c r="K419" s="15"/>
    </row>
    <row r="420" spans="1:11" ht="15.75">
      <c r="A420" s="40"/>
      <c r="B420" s="40"/>
      <c r="C420" s="40"/>
      <c r="D420" s="40"/>
      <c r="E420" s="40"/>
      <c r="F420" s="40"/>
      <c r="G420" s="15"/>
      <c r="H420" s="15"/>
      <c r="I420" s="15"/>
      <c r="J420" s="15"/>
      <c r="K420" s="15"/>
    </row>
    <row r="421" spans="1:11" ht="15.75">
      <c r="A421" s="40"/>
      <c r="B421" s="40"/>
      <c r="C421" s="40"/>
      <c r="D421" s="40"/>
      <c r="E421" s="40"/>
      <c r="F421" s="40"/>
      <c r="G421" s="15"/>
      <c r="H421" s="15"/>
      <c r="I421" s="15"/>
      <c r="J421" s="15"/>
      <c r="K421" s="15"/>
    </row>
    <row r="422" spans="1:11" ht="15.75">
      <c r="A422" s="40"/>
      <c r="B422" s="40"/>
      <c r="C422" s="40"/>
      <c r="D422" s="40"/>
      <c r="E422" s="40"/>
      <c r="F422" s="40"/>
      <c r="G422" s="15"/>
      <c r="H422" s="15"/>
      <c r="I422" s="15"/>
      <c r="J422" s="15"/>
      <c r="K422" s="15"/>
    </row>
    <row r="423" spans="1:11" ht="15.75">
      <c r="A423" s="40"/>
      <c r="B423" s="40"/>
      <c r="C423" s="40"/>
      <c r="D423" s="40"/>
      <c r="E423" s="40"/>
      <c r="F423" s="40"/>
      <c r="G423" s="15"/>
      <c r="H423" s="15"/>
      <c r="I423" s="15"/>
      <c r="J423" s="15"/>
      <c r="K423" s="15"/>
    </row>
    <row r="424" spans="1:11" ht="15.75">
      <c r="A424" s="40"/>
      <c r="B424" s="40"/>
      <c r="C424" s="40"/>
      <c r="D424" s="40"/>
      <c r="E424" s="40"/>
      <c r="F424" s="40"/>
      <c r="G424" s="15"/>
      <c r="H424" s="15"/>
      <c r="I424" s="15"/>
      <c r="J424" s="15"/>
      <c r="K424" s="15"/>
    </row>
    <row r="425" spans="1:11" ht="15.75">
      <c r="A425" s="40"/>
      <c r="B425" s="40"/>
      <c r="C425" s="40"/>
      <c r="D425" s="40"/>
      <c r="E425" s="40"/>
      <c r="F425" s="40"/>
      <c r="G425" s="15"/>
      <c r="H425" s="15"/>
      <c r="I425" s="15"/>
      <c r="J425" s="15"/>
      <c r="K425" s="15"/>
    </row>
    <row r="426" spans="1:11" ht="15.75">
      <c r="A426" s="40"/>
      <c r="B426" s="40"/>
      <c r="C426" s="40"/>
      <c r="D426" s="40"/>
      <c r="E426" s="40"/>
      <c r="F426" s="40"/>
      <c r="G426" s="15"/>
      <c r="H426" s="15"/>
      <c r="I426" s="15"/>
      <c r="J426" s="15"/>
      <c r="K426" s="15"/>
    </row>
    <row r="427" spans="1:11" ht="15.75">
      <c r="A427" s="40"/>
      <c r="B427" s="40"/>
      <c r="C427" s="40"/>
      <c r="D427" s="40"/>
      <c r="E427" s="40"/>
      <c r="F427" s="40"/>
      <c r="G427" s="15"/>
      <c r="H427" s="15"/>
      <c r="I427" s="15"/>
      <c r="J427" s="15"/>
      <c r="K427" s="15"/>
    </row>
    <row r="428" spans="1:11" ht="15.75">
      <c r="A428" s="40"/>
      <c r="B428" s="40"/>
      <c r="C428" s="40"/>
      <c r="D428" s="40"/>
      <c r="E428" s="40"/>
      <c r="F428" s="40"/>
      <c r="G428" s="15"/>
      <c r="H428" s="15"/>
      <c r="I428" s="15"/>
      <c r="J428" s="15"/>
      <c r="K428" s="15"/>
    </row>
    <row r="429" spans="1:11" ht="15.75">
      <c r="A429" s="40"/>
      <c r="B429" s="40"/>
      <c r="C429" s="40"/>
      <c r="D429" s="40"/>
      <c r="E429" s="40"/>
      <c r="F429" s="40"/>
      <c r="G429" s="15"/>
      <c r="H429" s="15"/>
      <c r="I429" s="15"/>
      <c r="J429" s="15"/>
      <c r="K429" s="15"/>
    </row>
    <row r="430" spans="1:11" ht="15.75">
      <c r="A430" s="40"/>
      <c r="B430" s="40"/>
      <c r="C430" s="40"/>
      <c r="D430" s="40"/>
      <c r="E430" s="40"/>
      <c r="F430" s="40"/>
      <c r="G430" s="15"/>
      <c r="H430" s="15"/>
      <c r="I430" s="15"/>
      <c r="J430" s="15"/>
      <c r="K430" s="15"/>
    </row>
    <row r="431" spans="1:11" ht="15.75">
      <c r="A431" s="40"/>
      <c r="B431" s="40"/>
      <c r="C431" s="40"/>
      <c r="D431" s="40"/>
      <c r="E431" s="40"/>
      <c r="F431" s="40"/>
      <c r="G431" s="15"/>
      <c r="H431" s="15"/>
      <c r="I431" s="15"/>
      <c r="J431" s="15"/>
      <c r="K431" s="15"/>
    </row>
    <row r="432" spans="1:11" ht="15.75">
      <c r="A432" s="40"/>
      <c r="B432" s="40"/>
      <c r="C432" s="40"/>
      <c r="D432" s="40"/>
      <c r="E432" s="40"/>
      <c r="F432" s="40"/>
      <c r="G432" s="15"/>
      <c r="H432" s="15"/>
      <c r="I432" s="15"/>
      <c r="J432" s="15"/>
      <c r="K432" s="15"/>
    </row>
    <row r="433" spans="1:11" ht="15.75">
      <c r="A433" s="40"/>
      <c r="B433" s="40"/>
      <c r="C433" s="40"/>
      <c r="D433" s="40"/>
      <c r="E433" s="40"/>
      <c r="F433" s="40"/>
      <c r="G433" s="15"/>
      <c r="H433" s="15"/>
      <c r="I433" s="15"/>
      <c r="J433" s="15"/>
      <c r="K433" s="15"/>
    </row>
    <row r="434" spans="1:11" ht="15.75">
      <c r="A434" s="40"/>
      <c r="B434" s="40"/>
      <c r="C434" s="40"/>
      <c r="D434" s="40"/>
      <c r="E434" s="40"/>
      <c r="F434" s="40"/>
      <c r="G434" s="15"/>
      <c r="H434" s="15"/>
      <c r="I434" s="15"/>
      <c r="J434" s="15"/>
      <c r="K434" s="15"/>
    </row>
    <row r="435" spans="1:11" ht="15.75">
      <c r="A435" s="40"/>
      <c r="B435" s="40"/>
      <c r="C435" s="40"/>
      <c r="D435" s="40"/>
      <c r="E435" s="40"/>
      <c r="F435" s="40"/>
      <c r="G435" s="15"/>
      <c r="H435" s="15"/>
      <c r="I435" s="15"/>
      <c r="J435" s="15"/>
      <c r="K435" s="15"/>
    </row>
    <row r="436" spans="1:11" ht="15.75">
      <c r="A436" s="40"/>
      <c r="B436" s="40"/>
      <c r="C436" s="40"/>
      <c r="D436" s="40"/>
      <c r="E436" s="40"/>
      <c r="F436" s="40"/>
      <c r="G436" s="15"/>
      <c r="H436" s="15"/>
      <c r="I436" s="15"/>
      <c r="J436" s="15"/>
      <c r="K436" s="15"/>
    </row>
    <row r="437" spans="1:11" ht="15.75">
      <c r="A437" s="40"/>
      <c r="B437" s="40"/>
      <c r="C437" s="40"/>
      <c r="D437" s="40"/>
      <c r="E437" s="40"/>
      <c r="F437" s="40"/>
      <c r="G437" s="15"/>
      <c r="H437" s="15"/>
      <c r="I437" s="15"/>
      <c r="J437" s="15"/>
      <c r="K437" s="15"/>
    </row>
    <row r="438" spans="1:11" ht="15.75">
      <c r="A438" s="40"/>
      <c r="B438" s="40"/>
      <c r="C438" s="40"/>
      <c r="D438" s="40"/>
      <c r="E438" s="40"/>
      <c r="F438" s="40"/>
      <c r="G438" s="15"/>
      <c r="H438" s="15"/>
      <c r="I438" s="15"/>
      <c r="J438" s="15"/>
      <c r="K438" s="15"/>
    </row>
    <row r="439" spans="1:11" ht="15.75">
      <c r="A439" s="40"/>
      <c r="B439" s="40"/>
      <c r="C439" s="40"/>
      <c r="D439" s="40"/>
      <c r="E439" s="40"/>
      <c r="F439" s="40"/>
      <c r="G439" s="15"/>
      <c r="H439" s="15"/>
      <c r="I439" s="15"/>
      <c r="J439" s="15"/>
      <c r="K439" s="15"/>
    </row>
    <row r="440" spans="1:11" ht="15.75">
      <c r="A440" s="40"/>
      <c r="B440" s="40"/>
      <c r="C440" s="40"/>
      <c r="D440" s="40"/>
      <c r="E440" s="40"/>
      <c r="F440" s="40"/>
      <c r="G440" s="15"/>
      <c r="H440" s="15"/>
      <c r="I440" s="15"/>
      <c r="J440" s="15"/>
      <c r="K440" s="15"/>
    </row>
    <row r="441" spans="1:11" ht="15.75">
      <c r="A441" s="40"/>
      <c r="B441" s="40"/>
      <c r="C441" s="40"/>
      <c r="D441" s="40"/>
      <c r="E441" s="40"/>
      <c r="F441" s="40"/>
      <c r="G441" s="15"/>
      <c r="H441" s="15"/>
      <c r="I441" s="15"/>
      <c r="J441" s="15"/>
      <c r="K441" s="15"/>
    </row>
    <row r="442" spans="1:11" ht="15.75">
      <c r="A442" s="40"/>
      <c r="B442" s="40"/>
      <c r="C442" s="40"/>
      <c r="D442" s="40"/>
      <c r="E442" s="40"/>
      <c r="F442" s="40"/>
      <c r="G442" s="15"/>
      <c r="H442" s="15"/>
      <c r="I442" s="15"/>
      <c r="J442" s="15"/>
      <c r="K442" s="15"/>
    </row>
    <row r="443" spans="1:11" ht="15.75">
      <c r="A443" s="40"/>
      <c r="B443" s="40"/>
      <c r="C443" s="40"/>
      <c r="D443" s="40"/>
      <c r="E443" s="40"/>
      <c r="F443" s="40"/>
      <c r="G443" s="15"/>
      <c r="H443" s="15"/>
      <c r="I443" s="15"/>
      <c r="J443" s="15"/>
      <c r="K443" s="15"/>
    </row>
    <row r="444" spans="1:11" ht="15.75">
      <c r="A444" s="40"/>
      <c r="B444" s="40"/>
      <c r="C444" s="40"/>
      <c r="D444" s="40"/>
      <c r="E444" s="40"/>
      <c r="F444" s="40"/>
      <c r="G444" s="15"/>
      <c r="H444" s="15"/>
      <c r="I444" s="15"/>
      <c r="J444" s="15"/>
      <c r="K444" s="15"/>
    </row>
    <row r="445" spans="1:11" ht="15.75">
      <c r="A445" s="40"/>
      <c r="B445" s="40"/>
      <c r="C445" s="40"/>
      <c r="D445" s="40"/>
      <c r="E445" s="40"/>
      <c r="F445" s="40"/>
      <c r="G445" s="15"/>
      <c r="H445" s="15"/>
      <c r="I445" s="15"/>
      <c r="J445" s="15"/>
      <c r="K445" s="15"/>
    </row>
    <row r="446" spans="1:11" ht="15.75">
      <c r="A446" s="40"/>
      <c r="B446" s="40"/>
      <c r="C446" s="40"/>
      <c r="D446" s="40"/>
      <c r="E446" s="40"/>
      <c r="F446" s="40"/>
      <c r="G446" s="15"/>
      <c r="H446" s="15"/>
      <c r="I446" s="15"/>
      <c r="J446" s="15"/>
      <c r="K446" s="15"/>
    </row>
    <row r="447" spans="1:11" ht="15.75">
      <c r="A447" s="40"/>
      <c r="B447" s="40"/>
      <c r="C447" s="40"/>
      <c r="D447" s="40"/>
      <c r="E447" s="40"/>
      <c r="F447" s="40"/>
      <c r="G447" s="15"/>
      <c r="H447" s="15"/>
      <c r="I447" s="15"/>
      <c r="J447" s="15"/>
      <c r="K447" s="15"/>
    </row>
    <row r="448" spans="1:11" ht="15.75">
      <c r="A448" s="40"/>
      <c r="B448" s="40"/>
      <c r="C448" s="40"/>
      <c r="D448" s="40"/>
      <c r="E448" s="40"/>
      <c r="F448" s="40"/>
      <c r="G448" s="15"/>
      <c r="H448" s="15"/>
      <c r="I448" s="15"/>
      <c r="J448" s="15"/>
      <c r="K448" s="15"/>
    </row>
    <row r="449" spans="1:11" ht="15.75">
      <c r="A449" s="40"/>
      <c r="B449" s="40"/>
      <c r="C449" s="40"/>
      <c r="D449" s="40"/>
      <c r="E449" s="40"/>
      <c r="F449" s="40"/>
      <c r="G449" s="15"/>
      <c r="H449" s="15"/>
      <c r="I449" s="15"/>
      <c r="J449" s="15"/>
      <c r="K449" s="15"/>
    </row>
    <row r="450" spans="1:11" ht="15.75">
      <c r="A450" s="40"/>
      <c r="B450" s="40"/>
      <c r="C450" s="40"/>
      <c r="D450" s="40"/>
      <c r="E450" s="40"/>
      <c r="F450" s="40"/>
      <c r="G450" s="15"/>
      <c r="H450" s="15"/>
      <c r="I450" s="15"/>
      <c r="J450" s="15"/>
      <c r="K450" s="15"/>
    </row>
    <row r="451" spans="1:11" ht="15.75">
      <c r="A451" s="40"/>
      <c r="B451" s="40"/>
      <c r="C451" s="40"/>
      <c r="D451" s="40"/>
      <c r="E451" s="40"/>
      <c r="F451" s="40"/>
      <c r="G451" s="15"/>
      <c r="H451" s="15"/>
      <c r="I451" s="15"/>
      <c r="J451" s="15"/>
      <c r="K451" s="15"/>
    </row>
    <row r="452" spans="1:11" ht="15.75">
      <c r="A452" s="40"/>
      <c r="B452" s="40"/>
      <c r="C452" s="40"/>
      <c r="D452" s="40"/>
      <c r="E452" s="40"/>
      <c r="F452" s="40"/>
      <c r="G452" s="15"/>
      <c r="H452" s="15"/>
      <c r="I452" s="15"/>
      <c r="J452" s="15"/>
      <c r="K452" s="15"/>
    </row>
    <row r="453" spans="1:11" ht="15.75">
      <c r="A453" s="40"/>
      <c r="B453" s="40"/>
      <c r="C453" s="40"/>
      <c r="D453" s="40"/>
      <c r="E453" s="40"/>
      <c r="F453" s="40"/>
      <c r="G453" s="15"/>
      <c r="H453" s="15"/>
      <c r="I453" s="15"/>
      <c r="J453" s="15"/>
      <c r="K453" s="15"/>
    </row>
    <row r="454" spans="1:11" ht="15.75">
      <c r="A454" s="40"/>
      <c r="B454" s="40"/>
      <c r="C454" s="40"/>
      <c r="D454" s="40"/>
      <c r="E454" s="40"/>
      <c r="F454" s="40"/>
      <c r="G454" s="15"/>
      <c r="H454" s="15"/>
      <c r="I454" s="15"/>
      <c r="J454" s="15"/>
      <c r="K454" s="15"/>
    </row>
    <row r="455" spans="1:11" ht="15.75">
      <c r="A455" s="40"/>
      <c r="B455" s="40"/>
      <c r="C455" s="40"/>
      <c r="D455" s="40"/>
      <c r="E455" s="40"/>
      <c r="F455" s="40"/>
      <c r="G455" s="15"/>
      <c r="H455" s="15"/>
      <c r="I455" s="15"/>
      <c r="J455" s="15"/>
      <c r="K455" s="15"/>
    </row>
    <row r="456" spans="1:11" ht="15.75">
      <c r="A456" s="40"/>
      <c r="B456" s="40"/>
      <c r="C456" s="40"/>
      <c r="D456" s="40"/>
      <c r="E456" s="40"/>
      <c r="F456" s="40"/>
      <c r="G456" s="15"/>
      <c r="H456" s="15"/>
      <c r="I456" s="15"/>
      <c r="J456" s="15"/>
      <c r="K456" s="15"/>
    </row>
    <row r="457" spans="1:11" ht="15.75">
      <c r="A457" s="40"/>
      <c r="B457" s="40"/>
      <c r="C457" s="40"/>
      <c r="D457" s="40"/>
      <c r="E457" s="40"/>
      <c r="F457" s="40"/>
      <c r="G457" s="15"/>
      <c r="H457" s="15"/>
      <c r="I457" s="15"/>
      <c r="J457" s="15"/>
      <c r="K457" s="15"/>
    </row>
    <row r="458" spans="1:11" ht="15.75">
      <c r="A458" s="40"/>
      <c r="B458" s="40"/>
      <c r="C458" s="40"/>
      <c r="D458" s="40"/>
      <c r="E458" s="40"/>
      <c r="F458" s="40"/>
      <c r="G458" s="15"/>
      <c r="H458" s="15"/>
      <c r="I458" s="15"/>
      <c r="J458" s="15"/>
      <c r="K458" s="15"/>
    </row>
    <row r="459" spans="1:11" ht="15.75">
      <c r="A459" s="40"/>
      <c r="B459" s="40"/>
      <c r="C459" s="40"/>
      <c r="D459" s="40"/>
      <c r="E459" s="40"/>
      <c r="F459" s="40"/>
      <c r="G459" s="15"/>
      <c r="H459" s="15"/>
      <c r="I459" s="15"/>
      <c r="J459" s="15"/>
      <c r="K459" s="15"/>
    </row>
    <row r="460" spans="1:11" ht="15.75">
      <c r="A460" s="40"/>
      <c r="B460" s="40"/>
      <c r="C460" s="40"/>
      <c r="D460" s="40"/>
      <c r="E460" s="40"/>
      <c r="F460" s="40"/>
      <c r="G460" s="15"/>
      <c r="H460" s="15"/>
      <c r="I460" s="15"/>
      <c r="J460" s="15"/>
      <c r="K460" s="15"/>
    </row>
    <row r="461" spans="1:11" ht="15.75">
      <c r="A461" s="40"/>
      <c r="B461" s="40"/>
      <c r="C461" s="40"/>
      <c r="D461" s="40"/>
      <c r="E461" s="40"/>
      <c r="F461" s="40"/>
      <c r="G461" s="15"/>
      <c r="H461" s="15"/>
      <c r="I461" s="15"/>
      <c r="J461" s="15"/>
      <c r="K461" s="15"/>
    </row>
    <row r="462" spans="1:11" ht="15.75">
      <c r="A462" s="40"/>
      <c r="B462" s="40"/>
      <c r="C462" s="40"/>
      <c r="D462" s="40"/>
      <c r="E462" s="40"/>
      <c r="F462" s="40"/>
      <c r="G462" s="15"/>
      <c r="H462" s="15"/>
      <c r="I462" s="15"/>
      <c r="J462" s="15"/>
      <c r="K462" s="15"/>
    </row>
    <row r="463" spans="1:11" ht="15.75">
      <c r="A463" s="40"/>
      <c r="B463" s="40"/>
      <c r="C463" s="40"/>
      <c r="D463" s="40"/>
      <c r="E463" s="40"/>
      <c r="F463" s="40"/>
      <c r="G463" s="15"/>
      <c r="H463" s="15"/>
      <c r="I463" s="15"/>
      <c r="J463" s="15"/>
      <c r="K463" s="15"/>
    </row>
    <row r="464" spans="1:11" ht="15.75">
      <c r="A464" s="40"/>
      <c r="B464" s="40"/>
      <c r="C464" s="40"/>
      <c r="D464" s="40"/>
      <c r="E464" s="40"/>
      <c r="F464" s="40"/>
      <c r="G464" s="15"/>
      <c r="H464" s="15"/>
      <c r="I464" s="15"/>
      <c r="J464" s="15"/>
      <c r="K464" s="15"/>
    </row>
    <row r="465" spans="1:11" ht="15.75">
      <c r="A465" s="40"/>
      <c r="B465" s="40"/>
      <c r="C465" s="40"/>
      <c r="D465" s="40"/>
      <c r="E465" s="40"/>
      <c r="F465" s="40"/>
      <c r="G465" s="15"/>
      <c r="H465" s="15"/>
      <c r="I465" s="15"/>
      <c r="J465" s="15"/>
      <c r="K465" s="15"/>
    </row>
    <row r="466" spans="1:11" ht="15.75">
      <c r="A466" s="40"/>
      <c r="B466" s="40"/>
      <c r="C466" s="40"/>
      <c r="D466" s="40"/>
      <c r="E466" s="40"/>
      <c r="F466" s="40"/>
      <c r="G466" s="15"/>
      <c r="H466" s="15"/>
      <c r="I466" s="15"/>
      <c r="J466" s="15"/>
      <c r="K466" s="15"/>
    </row>
    <row r="467" spans="1:11" ht="15.75">
      <c r="A467" s="40"/>
      <c r="B467" s="40"/>
      <c r="C467" s="40"/>
      <c r="D467" s="40"/>
      <c r="E467" s="40"/>
      <c r="F467" s="40"/>
      <c r="G467" s="15"/>
      <c r="H467" s="15"/>
      <c r="I467" s="15"/>
      <c r="J467" s="15"/>
      <c r="K467" s="15"/>
    </row>
    <row r="468" spans="1:11" ht="15.75">
      <c r="A468" s="40"/>
      <c r="B468" s="40"/>
      <c r="C468" s="40"/>
      <c r="D468" s="40"/>
      <c r="E468" s="40"/>
      <c r="F468" s="40"/>
      <c r="G468" s="15"/>
      <c r="H468" s="15"/>
      <c r="I468" s="15"/>
      <c r="J468" s="15"/>
      <c r="K468" s="15"/>
    </row>
    <row r="469" spans="1:11" ht="15.75">
      <c r="A469" s="40"/>
      <c r="B469" s="40"/>
      <c r="C469" s="40"/>
      <c r="D469" s="40"/>
      <c r="E469" s="40"/>
      <c r="F469" s="40"/>
      <c r="G469" s="15"/>
      <c r="H469" s="15"/>
      <c r="I469" s="15"/>
      <c r="J469" s="15"/>
      <c r="K469" s="15"/>
    </row>
    <row r="470" spans="1:11" ht="15.75">
      <c r="A470" s="40"/>
      <c r="B470" s="40"/>
      <c r="C470" s="40"/>
      <c r="D470" s="40"/>
      <c r="E470" s="40"/>
      <c r="F470" s="40"/>
      <c r="G470" s="15"/>
      <c r="H470" s="15"/>
      <c r="I470" s="15"/>
      <c r="J470" s="15"/>
      <c r="K470" s="15"/>
    </row>
    <row r="471" spans="1:11" ht="15.75">
      <c r="A471" s="40"/>
      <c r="B471" s="40"/>
      <c r="C471" s="40"/>
      <c r="D471" s="40"/>
      <c r="E471" s="40"/>
      <c r="F471" s="40"/>
      <c r="G471" s="15"/>
      <c r="H471" s="15"/>
      <c r="I471" s="15"/>
      <c r="J471" s="15"/>
      <c r="K471" s="15"/>
    </row>
    <row r="472" spans="1:11" ht="15.75">
      <c r="A472" s="40"/>
      <c r="B472" s="40"/>
      <c r="C472" s="40"/>
      <c r="D472" s="40"/>
      <c r="E472" s="40"/>
      <c r="F472" s="40"/>
      <c r="G472" s="15"/>
      <c r="H472" s="15"/>
      <c r="I472" s="15"/>
      <c r="J472" s="15"/>
      <c r="K472" s="15"/>
    </row>
    <row r="473" spans="1:11" ht="15.75">
      <c r="A473" s="40"/>
      <c r="B473" s="40"/>
      <c r="C473" s="40"/>
      <c r="D473" s="40"/>
      <c r="E473" s="40"/>
      <c r="F473" s="40"/>
      <c r="G473" s="15"/>
      <c r="H473" s="15"/>
      <c r="I473" s="15"/>
      <c r="J473" s="15"/>
      <c r="K473" s="15"/>
    </row>
    <row r="474" spans="1:11" ht="15.75">
      <c r="A474" s="40"/>
      <c r="B474" s="40"/>
      <c r="C474" s="40"/>
      <c r="D474" s="40"/>
      <c r="E474" s="40"/>
      <c r="F474" s="40"/>
      <c r="G474" s="15"/>
      <c r="H474" s="15"/>
      <c r="I474" s="15"/>
      <c r="J474" s="15"/>
      <c r="K474" s="15"/>
    </row>
    <row r="475" spans="1:11" ht="15.75">
      <c r="A475" s="40"/>
      <c r="B475" s="40"/>
      <c r="C475" s="40"/>
      <c r="D475" s="40"/>
      <c r="E475" s="40"/>
      <c r="F475" s="40"/>
      <c r="G475" s="15"/>
      <c r="H475" s="15"/>
      <c r="I475" s="15"/>
      <c r="J475" s="15"/>
      <c r="K475" s="15"/>
    </row>
    <row r="476" spans="1:11" ht="15.75">
      <c r="A476" s="40"/>
      <c r="B476" s="40"/>
      <c r="C476" s="40"/>
      <c r="D476" s="40"/>
      <c r="E476" s="40"/>
      <c r="F476" s="40"/>
      <c r="G476" s="15"/>
      <c r="H476" s="15"/>
      <c r="I476" s="15"/>
      <c r="J476" s="15"/>
      <c r="K476" s="15"/>
    </row>
    <row r="477" spans="1:11" ht="15.75">
      <c r="A477" s="40"/>
      <c r="B477" s="40"/>
      <c r="C477" s="40"/>
      <c r="D477" s="40"/>
      <c r="E477" s="40"/>
      <c r="F477" s="40"/>
      <c r="G477" s="15"/>
      <c r="H477" s="15"/>
      <c r="I477" s="15"/>
      <c r="J477" s="15"/>
      <c r="K477" s="15"/>
    </row>
    <row r="478" spans="1:11" ht="15.75">
      <c r="A478" s="40"/>
      <c r="B478" s="40"/>
      <c r="C478" s="40"/>
      <c r="D478" s="40"/>
      <c r="E478" s="40"/>
      <c r="F478" s="40"/>
      <c r="G478" s="15"/>
      <c r="H478" s="15"/>
      <c r="I478" s="15"/>
      <c r="J478" s="15"/>
      <c r="K478" s="15"/>
    </row>
    <row r="479" spans="1:11" ht="15.75">
      <c r="A479" s="40"/>
      <c r="B479" s="40"/>
      <c r="C479" s="40"/>
      <c r="D479" s="40"/>
      <c r="E479" s="40"/>
      <c r="F479" s="40"/>
      <c r="G479" s="15"/>
      <c r="H479" s="15"/>
      <c r="I479" s="15"/>
      <c r="J479" s="15"/>
      <c r="K479" s="15"/>
    </row>
    <row r="480" spans="1:11" ht="15.75">
      <c r="A480" s="40"/>
      <c r="B480" s="40"/>
      <c r="C480" s="40"/>
      <c r="D480" s="40"/>
      <c r="E480" s="40"/>
      <c r="F480" s="40"/>
      <c r="G480" s="15"/>
      <c r="H480" s="15"/>
      <c r="I480" s="15"/>
      <c r="J480" s="15"/>
      <c r="K480" s="15"/>
    </row>
    <row r="481" spans="1:11" ht="15.75">
      <c r="A481" s="40"/>
      <c r="B481" s="40"/>
      <c r="C481" s="40"/>
      <c r="D481" s="40"/>
      <c r="E481" s="40"/>
      <c r="F481" s="40"/>
      <c r="G481" s="15"/>
      <c r="H481" s="15"/>
      <c r="I481" s="15"/>
      <c r="J481" s="15"/>
      <c r="K481" s="15"/>
    </row>
    <row r="482" spans="1:11" ht="15.75">
      <c r="A482" s="40"/>
      <c r="B482" s="40"/>
      <c r="C482" s="40"/>
      <c r="D482" s="40"/>
      <c r="E482" s="40"/>
      <c r="F482" s="40"/>
      <c r="G482" s="15"/>
      <c r="H482" s="15"/>
      <c r="I482" s="15"/>
      <c r="J482" s="15"/>
      <c r="K482" s="15"/>
    </row>
    <row r="483" spans="1:11" ht="15.75">
      <c r="A483" s="40"/>
      <c r="B483" s="40"/>
      <c r="C483" s="40"/>
      <c r="D483" s="40"/>
      <c r="E483" s="40"/>
      <c r="F483" s="40"/>
      <c r="G483" s="15"/>
      <c r="H483" s="15"/>
      <c r="I483" s="15"/>
      <c r="J483" s="15"/>
      <c r="K483" s="15"/>
    </row>
    <row r="484" spans="1:11" ht="15.75">
      <c r="A484" s="40"/>
      <c r="B484" s="40"/>
      <c r="C484" s="40"/>
      <c r="D484" s="40"/>
      <c r="E484" s="40"/>
      <c r="F484" s="40"/>
      <c r="G484" s="15"/>
      <c r="H484" s="15"/>
      <c r="I484" s="15"/>
      <c r="J484" s="15"/>
      <c r="K484" s="15"/>
    </row>
    <row r="485" spans="1:11" ht="15.75">
      <c r="A485" s="40"/>
      <c r="B485" s="40"/>
      <c r="C485" s="40"/>
      <c r="D485" s="40"/>
      <c r="E485" s="40"/>
      <c r="F485" s="40"/>
      <c r="G485" s="15"/>
      <c r="H485" s="15"/>
      <c r="I485" s="15"/>
      <c r="J485" s="15"/>
      <c r="K485" s="15"/>
    </row>
    <row r="486" spans="1:11" ht="15.75">
      <c r="A486" s="40"/>
      <c r="B486" s="40"/>
      <c r="C486" s="40"/>
      <c r="D486" s="40"/>
      <c r="E486" s="40"/>
      <c r="F486" s="40"/>
      <c r="G486" s="15"/>
      <c r="H486" s="15"/>
      <c r="I486" s="15"/>
      <c r="J486" s="15"/>
      <c r="K486" s="15"/>
    </row>
    <row r="487" spans="1:11" ht="15.75">
      <c r="A487" s="40"/>
      <c r="B487" s="40"/>
      <c r="C487" s="40"/>
      <c r="D487" s="40"/>
      <c r="E487" s="40"/>
      <c r="F487" s="40"/>
      <c r="G487" s="15"/>
      <c r="H487" s="15"/>
      <c r="I487" s="15"/>
      <c r="J487" s="15"/>
      <c r="K487" s="15"/>
    </row>
    <row r="488" spans="1:11" ht="15.75">
      <c r="A488" s="40"/>
      <c r="B488" s="40"/>
      <c r="C488" s="40"/>
      <c r="D488" s="40"/>
      <c r="E488" s="40"/>
      <c r="F488" s="40"/>
      <c r="G488" s="15"/>
      <c r="H488" s="15"/>
      <c r="I488" s="15"/>
      <c r="J488" s="15"/>
      <c r="K488" s="15"/>
    </row>
    <row r="489" spans="1:11" ht="15.75">
      <c r="A489" s="40"/>
      <c r="B489" s="40"/>
      <c r="C489" s="40"/>
      <c r="D489" s="40"/>
      <c r="E489" s="40"/>
      <c r="F489" s="40"/>
      <c r="G489" s="15"/>
      <c r="H489" s="15"/>
      <c r="I489" s="15"/>
      <c r="J489" s="15"/>
      <c r="K489" s="15"/>
    </row>
    <row r="490" spans="1:11" ht="15.75">
      <c r="A490" s="40"/>
      <c r="B490" s="40"/>
      <c r="C490" s="40"/>
      <c r="D490" s="40"/>
      <c r="E490" s="40"/>
      <c r="F490" s="40"/>
      <c r="G490" s="15"/>
      <c r="H490" s="15"/>
      <c r="I490" s="15"/>
      <c r="J490" s="15"/>
      <c r="K490" s="15"/>
    </row>
    <row r="491" spans="1:11" ht="15.75">
      <c r="A491" s="40"/>
      <c r="B491" s="40"/>
      <c r="C491" s="40"/>
      <c r="D491" s="40"/>
      <c r="E491" s="40"/>
      <c r="F491" s="40"/>
      <c r="G491" s="15"/>
      <c r="H491" s="15"/>
      <c r="I491" s="15"/>
      <c r="J491" s="15"/>
      <c r="K491" s="15"/>
    </row>
    <row r="492" spans="1:11" ht="15.75">
      <c r="A492" s="40"/>
      <c r="B492" s="40"/>
      <c r="C492" s="40"/>
      <c r="D492" s="40"/>
      <c r="E492" s="40"/>
      <c r="F492" s="40"/>
      <c r="G492" s="15"/>
      <c r="H492" s="15"/>
      <c r="I492" s="15"/>
      <c r="J492" s="15"/>
      <c r="K492" s="15"/>
    </row>
    <row r="493" spans="1:11" ht="15.75">
      <c r="A493" s="40"/>
      <c r="B493" s="40"/>
      <c r="C493" s="40"/>
      <c r="D493" s="40"/>
      <c r="E493" s="40"/>
      <c r="F493" s="40"/>
      <c r="G493" s="15"/>
      <c r="H493" s="15"/>
      <c r="I493" s="15"/>
      <c r="J493" s="15"/>
      <c r="K493" s="15"/>
    </row>
    <row r="494" spans="1:11" ht="15.75">
      <c r="A494" s="40"/>
      <c r="B494" s="40"/>
      <c r="C494" s="40"/>
      <c r="D494" s="40"/>
      <c r="E494" s="40"/>
      <c r="F494" s="40"/>
      <c r="G494" s="15"/>
      <c r="H494" s="15"/>
      <c r="I494" s="15"/>
      <c r="J494" s="15"/>
      <c r="K494" s="15"/>
    </row>
    <row r="495" spans="1:11" ht="15.75">
      <c r="A495" s="40"/>
      <c r="B495" s="40"/>
      <c r="C495" s="40"/>
      <c r="D495" s="40"/>
      <c r="E495" s="40"/>
      <c r="F495" s="40"/>
      <c r="G495" s="15"/>
      <c r="H495" s="15"/>
      <c r="I495" s="15"/>
      <c r="J495" s="15"/>
      <c r="K495" s="15"/>
    </row>
    <row r="496" spans="1:11" ht="15.75">
      <c r="A496" s="40"/>
      <c r="B496" s="40"/>
      <c r="C496" s="40"/>
      <c r="D496" s="40"/>
      <c r="E496" s="40"/>
      <c r="F496" s="40"/>
      <c r="G496" s="15"/>
      <c r="H496" s="15"/>
      <c r="I496" s="15"/>
      <c r="J496" s="15"/>
      <c r="K496" s="15"/>
    </row>
    <row r="497" spans="1:11" ht="15.75">
      <c r="A497" s="40"/>
      <c r="B497" s="40"/>
      <c r="C497" s="40"/>
      <c r="D497" s="40"/>
      <c r="E497" s="40"/>
      <c r="F497" s="40"/>
      <c r="G497" s="15"/>
      <c r="H497" s="15"/>
      <c r="I497" s="15"/>
      <c r="J497" s="15"/>
      <c r="K497" s="15"/>
    </row>
    <row r="498" spans="1:11" ht="15.75">
      <c r="A498" s="40"/>
      <c r="B498" s="40"/>
      <c r="C498" s="40"/>
      <c r="D498" s="40"/>
      <c r="E498" s="40"/>
      <c r="F498" s="40"/>
      <c r="G498" s="15"/>
      <c r="H498" s="15"/>
      <c r="I498" s="15"/>
      <c r="J498" s="15"/>
      <c r="K498" s="15"/>
    </row>
    <row r="499" spans="1:11" ht="15.75">
      <c r="A499" s="40"/>
      <c r="B499" s="40"/>
      <c r="C499" s="40"/>
      <c r="D499" s="40"/>
      <c r="E499" s="40"/>
      <c r="F499" s="40"/>
      <c r="G499" s="15"/>
      <c r="H499" s="15"/>
      <c r="I499" s="15"/>
      <c r="J499" s="15"/>
      <c r="K499" s="15"/>
    </row>
    <row r="500" spans="1:11" ht="15.75">
      <c r="A500" s="40"/>
      <c r="B500" s="40"/>
      <c r="C500" s="40"/>
      <c r="D500" s="40"/>
      <c r="E500" s="40"/>
      <c r="F500" s="40"/>
      <c r="G500" s="15"/>
      <c r="H500" s="15"/>
      <c r="I500" s="15"/>
      <c r="J500" s="15"/>
      <c r="K500" s="15"/>
    </row>
    <row r="501" spans="1:11" ht="15.75">
      <c r="A501" s="40"/>
      <c r="B501" s="40"/>
      <c r="C501" s="40"/>
      <c r="D501" s="40"/>
      <c r="E501" s="40"/>
      <c r="F501" s="40"/>
      <c r="G501" s="15"/>
      <c r="H501" s="15"/>
      <c r="I501" s="15"/>
      <c r="J501" s="15"/>
      <c r="K501" s="15"/>
    </row>
    <row r="502" spans="1:11" ht="15.75">
      <c r="A502" s="40"/>
      <c r="B502" s="40"/>
      <c r="C502" s="40"/>
      <c r="D502" s="40"/>
      <c r="E502" s="40"/>
      <c r="F502" s="40"/>
      <c r="G502" s="15"/>
      <c r="H502" s="15"/>
      <c r="I502" s="15"/>
      <c r="J502" s="15"/>
      <c r="K502" s="15"/>
    </row>
    <row r="503" spans="1:11" ht="15.75">
      <c r="A503" s="40"/>
      <c r="B503" s="40"/>
      <c r="C503" s="40"/>
      <c r="D503" s="40"/>
      <c r="E503" s="40"/>
      <c r="F503" s="40"/>
      <c r="G503" s="15"/>
      <c r="H503" s="15"/>
      <c r="I503" s="15"/>
      <c r="J503" s="15"/>
      <c r="K503" s="15"/>
    </row>
    <row r="504" spans="1:11" ht="15.75">
      <c r="A504" s="40"/>
      <c r="B504" s="40"/>
      <c r="C504" s="40"/>
      <c r="D504" s="40"/>
      <c r="E504" s="40"/>
      <c r="F504" s="40"/>
      <c r="G504" s="15"/>
      <c r="H504" s="15"/>
      <c r="I504" s="15"/>
      <c r="J504" s="15"/>
      <c r="K504" s="15"/>
    </row>
    <row r="505" spans="1:11" ht="15.75">
      <c r="A505" s="40"/>
      <c r="B505" s="40"/>
      <c r="C505" s="40"/>
      <c r="D505" s="40"/>
      <c r="E505" s="40"/>
      <c r="F505" s="40"/>
      <c r="G505" s="15"/>
      <c r="H505" s="15"/>
      <c r="I505" s="15"/>
      <c r="J505" s="15"/>
      <c r="K505" s="15"/>
    </row>
    <row r="506" spans="1:11" ht="15.75">
      <c r="A506" s="40"/>
      <c r="B506" s="40"/>
      <c r="C506" s="40"/>
      <c r="D506" s="40"/>
      <c r="E506" s="40"/>
      <c r="F506" s="40"/>
      <c r="G506" s="15"/>
      <c r="H506" s="15"/>
      <c r="I506" s="15"/>
      <c r="J506" s="15"/>
      <c r="K506" s="15"/>
    </row>
    <row r="507" spans="1:11" ht="15.75">
      <c r="A507" s="40"/>
      <c r="B507" s="40"/>
      <c r="C507" s="40"/>
      <c r="D507" s="40"/>
      <c r="E507" s="40"/>
      <c r="F507" s="40"/>
      <c r="G507" s="15"/>
      <c r="H507" s="15"/>
      <c r="I507" s="15"/>
      <c r="J507" s="15"/>
      <c r="K507" s="15"/>
    </row>
    <row r="508" spans="1:11" ht="15.75">
      <c r="A508" s="40"/>
      <c r="B508" s="40"/>
      <c r="C508" s="40"/>
      <c r="D508" s="40"/>
      <c r="E508" s="40"/>
      <c r="F508" s="40"/>
      <c r="G508" s="15"/>
      <c r="H508" s="15"/>
      <c r="I508" s="15"/>
      <c r="J508" s="15"/>
      <c r="K508" s="15"/>
    </row>
    <row r="509" spans="1:11" ht="15.75">
      <c r="A509" s="40"/>
      <c r="B509" s="40"/>
      <c r="C509" s="40"/>
      <c r="D509" s="40"/>
      <c r="E509" s="40"/>
      <c r="F509" s="40"/>
      <c r="G509" s="15"/>
      <c r="H509" s="15"/>
      <c r="I509" s="15"/>
      <c r="J509" s="15"/>
      <c r="K509" s="15"/>
    </row>
    <row r="510" spans="1:11" ht="15.75">
      <c r="A510" s="40"/>
      <c r="B510" s="40"/>
      <c r="C510" s="40"/>
      <c r="D510" s="40"/>
      <c r="E510" s="40"/>
      <c r="F510" s="40"/>
      <c r="G510" s="15"/>
      <c r="H510" s="15"/>
      <c r="I510" s="15"/>
      <c r="J510" s="15"/>
      <c r="K510" s="15"/>
    </row>
    <row r="511" spans="1:11" ht="15.75">
      <c r="A511" s="40"/>
      <c r="B511" s="40"/>
      <c r="C511" s="40"/>
      <c r="D511" s="40"/>
      <c r="E511" s="40"/>
      <c r="F511" s="40"/>
      <c r="G511" s="15"/>
      <c r="H511" s="15"/>
      <c r="I511" s="15"/>
      <c r="J511" s="15"/>
      <c r="K511" s="15"/>
    </row>
    <row r="512" spans="1:11" ht="15.75">
      <c r="A512" s="40"/>
      <c r="B512" s="40"/>
      <c r="C512" s="40"/>
      <c r="D512" s="40"/>
      <c r="E512" s="40"/>
      <c r="F512" s="40"/>
      <c r="G512" s="15"/>
      <c r="H512" s="15"/>
      <c r="I512" s="15"/>
      <c r="J512" s="15"/>
      <c r="K512" s="15"/>
    </row>
    <row r="513" spans="1:11" ht="15.75">
      <c r="A513" s="40"/>
      <c r="B513" s="40"/>
      <c r="C513" s="40"/>
      <c r="D513" s="40"/>
      <c r="E513" s="40"/>
      <c r="F513" s="40"/>
      <c r="G513" s="15"/>
      <c r="H513" s="15"/>
      <c r="I513" s="15"/>
      <c r="J513" s="15"/>
      <c r="K513" s="15"/>
    </row>
    <row r="514" spans="1:11" ht="15.75">
      <c r="A514" s="40"/>
      <c r="B514" s="40"/>
      <c r="C514" s="40"/>
      <c r="D514" s="40"/>
      <c r="E514" s="40"/>
      <c r="F514" s="40"/>
      <c r="G514" s="15"/>
      <c r="H514" s="15"/>
      <c r="I514" s="15"/>
      <c r="J514" s="15"/>
      <c r="K514" s="15"/>
    </row>
    <row r="515" spans="1:11" ht="15.75">
      <c r="A515" s="40"/>
      <c r="B515" s="40"/>
      <c r="C515" s="40"/>
      <c r="D515" s="40"/>
      <c r="E515" s="40"/>
      <c r="F515" s="40"/>
      <c r="G515" s="15"/>
      <c r="H515" s="15"/>
      <c r="I515" s="15"/>
      <c r="J515" s="15"/>
      <c r="K515" s="15"/>
    </row>
    <row r="516" spans="1:11" ht="15.75">
      <c r="A516" s="40"/>
      <c r="B516" s="40"/>
      <c r="C516" s="40"/>
      <c r="D516" s="40"/>
      <c r="E516" s="40"/>
      <c r="F516" s="40"/>
      <c r="G516" s="15"/>
      <c r="H516" s="15"/>
      <c r="I516" s="15"/>
      <c r="J516" s="15"/>
      <c r="K516" s="15"/>
    </row>
    <row r="517" spans="1:11" ht="15.75">
      <c r="A517" s="40"/>
      <c r="B517" s="40"/>
      <c r="C517" s="40"/>
      <c r="D517" s="40"/>
      <c r="E517" s="40"/>
      <c r="F517" s="40"/>
      <c r="G517" s="15"/>
      <c r="H517" s="15"/>
      <c r="I517" s="15"/>
      <c r="J517" s="15"/>
      <c r="K517" s="15"/>
    </row>
    <row r="518" spans="1:11" ht="15.75">
      <c r="A518" s="40"/>
      <c r="B518" s="40"/>
      <c r="C518" s="40"/>
      <c r="D518" s="40"/>
      <c r="E518" s="40"/>
      <c r="F518" s="40"/>
      <c r="G518" s="15"/>
      <c r="H518" s="15"/>
      <c r="I518" s="15"/>
      <c r="J518" s="15"/>
      <c r="K518" s="15"/>
    </row>
    <row r="519" spans="1:11" ht="15.75">
      <c r="A519" s="40"/>
      <c r="B519" s="40"/>
      <c r="C519" s="40"/>
      <c r="D519" s="40"/>
      <c r="E519" s="40"/>
      <c r="F519" s="40"/>
      <c r="G519" s="15"/>
      <c r="H519" s="15"/>
      <c r="I519" s="15"/>
      <c r="J519" s="15"/>
      <c r="K519" s="15"/>
    </row>
    <row r="520" spans="1:11" ht="15.75">
      <c r="A520" s="40"/>
      <c r="B520" s="40"/>
      <c r="C520" s="40"/>
      <c r="D520" s="40"/>
      <c r="E520" s="40"/>
      <c r="F520" s="40"/>
      <c r="G520" s="15"/>
      <c r="H520" s="15"/>
      <c r="I520" s="15"/>
      <c r="J520" s="15"/>
      <c r="K520" s="15"/>
    </row>
    <row r="521" spans="1:11" ht="15.75">
      <c r="A521" s="40"/>
      <c r="B521" s="40"/>
      <c r="C521" s="40"/>
      <c r="D521" s="40"/>
      <c r="E521" s="40"/>
      <c r="F521" s="40"/>
      <c r="G521" s="15"/>
      <c r="H521" s="15"/>
      <c r="I521" s="15"/>
      <c r="J521" s="15"/>
      <c r="K521" s="15"/>
    </row>
    <row r="522" spans="1:11" ht="15.75">
      <c r="A522" s="40"/>
      <c r="B522" s="40"/>
      <c r="C522" s="40"/>
      <c r="D522" s="40"/>
      <c r="E522" s="40"/>
      <c r="F522" s="40"/>
      <c r="G522" s="15"/>
      <c r="H522" s="15"/>
      <c r="I522" s="15"/>
      <c r="J522" s="15"/>
      <c r="K522" s="15"/>
    </row>
    <row r="523" spans="1:11" ht="15.75">
      <c r="A523" s="40"/>
      <c r="B523" s="40"/>
      <c r="C523" s="40"/>
      <c r="D523" s="40"/>
      <c r="E523" s="40"/>
      <c r="F523" s="40"/>
      <c r="G523" s="15"/>
      <c r="H523" s="15"/>
      <c r="I523" s="15"/>
      <c r="J523" s="15"/>
      <c r="K523" s="15"/>
    </row>
    <row r="524" spans="1:11" ht="15.75">
      <c r="A524" s="40"/>
      <c r="B524" s="40"/>
      <c r="C524" s="40"/>
      <c r="D524" s="40"/>
      <c r="E524" s="40"/>
      <c r="F524" s="40"/>
      <c r="G524" s="15"/>
      <c r="H524" s="15"/>
      <c r="I524" s="15"/>
      <c r="J524" s="15"/>
      <c r="K524" s="15"/>
    </row>
    <row r="525" spans="1:11" ht="15.75">
      <c r="A525" s="40"/>
      <c r="B525" s="40"/>
      <c r="C525" s="40"/>
      <c r="D525" s="40"/>
      <c r="E525" s="40"/>
      <c r="F525" s="40"/>
      <c r="G525" s="15"/>
      <c r="H525" s="15"/>
      <c r="I525" s="15"/>
      <c r="J525" s="15"/>
      <c r="K525" s="15"/>
    </row>
    <row r="526" spans="1:11" ht="15.75">
      <c r="A526" s="40"/>
      <c r="B526" s="40"/>
      <c r="C526" s="40"/>
      <c r="D526" s="40"/>
      <c r="E526" s="40"/>
      <c r="F526" s="40"/>
      <c r="G526" s="15"/>
      <c r="H526" s="15"/>
      <c r="I526" s="15"/>
      <c r="J526" s="15"/>
      <c r="K526" s="15"/>
    </row>
    <row r="527" spans="1:11" ht="15.75">
      <c r="A527" s="40"/>
      <c r="B527" s="40"/>
      <c r="C527" s="40"/>
      <c r="D527" s="40"/>
      <c r="E527" s="40"/>
      <c r="F527" s="40"/>
      <c r="G527" s="15"/>
      <c r="H527" s="15"/>
      <c r="I527" s="15"/>
      <c r="J527" s="15"/>
      <c r="K527" s="15"/>
    </row>
    <row r="528" spans="1:11" ht="15.75">
      <c r="A528" s="40"/>
      <c r="B528" s="40"/>
      <c r="C528" s="40"/>
      <c r="D528" s="40"/>
      <c r="E528" s="40"/>
      <c r="F528" s="40"/>
      <c r="G528" s="15"/>
      <c r="H528" s="15"/>
      <c r="I528" s="15"/>
      <c r="J528" s="15"/>
      <c r="K528" s="15"/>
    </row>
    <row r="529" spans="1:11" ht="15.75">
      <c r="A529" s="40"/>
      <c r="B529" s="40"/>
      <c r="C529" s="40"/>
      <c r="D529" s="40"/>
      <c r="E529" s="40"/>
      <c r="F529" s="40"/>
      <c r="G529" s="15"/>
      <c r="H529" s="15"/>
      <c r="I529" s="15"/>
      <c r="J529" s="15"/>
      <c r="K529" s="15"/>
    </row>
    <row r="530" spans="1:11" ht="15.75">
      <c r="A530" s="40"/>
      <c r="B530" s="40"/>
      <c r="C530" s="40"/>
      <c r="D530" s="40"/>
      <c r="E530" s="40"/>
      <c r="F530" s="40"/>
      <c r="G530" s="15"/>
      <c r="H530" s="15"/>
      <c r="I530" s="15"/>
      <c r="J530" s="15"/>
      <c r="K530" s="15"/>
    </row>
    <row r="531" spans="1:11" ht="15.75">
      <c r="A531" s="40"/>
      <c r="B531" s="40"/>
      <c r="C531" s="40"/>
      <c r="D531" s="40"/>
      <c r="E531" s="40"/>
      <c r="F531" s="40"/>
      <c r="G531" s="15"/>
      <c r="H531" s="15"/>
      <c r="I531" s="15"/>
      <c r="J531" s="15"/>
      <c r="K531" s="15"/>
    </row>
    <row r="532" spans="1:11" ht="15.75">
      <c r="A532" s="40"/>
      <c r="B532" s="40"/>
      <c r="C532" s="40"/>
      <c r="D532" s="40"/>
      <c r="E532" s="40"/>
      <c r="F532" s="40"/>
      <c r="G532" s="15"/>
      <c r="H532" s="15"/>
      <c r="I532" s="15"/>
      <c r="J532" s="15"/>
      <c r="K532" s="15"/>
    </row>
    <row r="533" spans="1:11" ht="15.75">
      <c r="A533" s="40"/>
      <c r="B533" s="40"/>
      <c r="C533" s="40"/>
      <c r="D533" s="40"/>
      <c r="E533" s="40"/>
      <c r="F533" s="40"/>
      <c r="G533" s="15"/>
      <c r="H533" s="15"/>
      <c r="I533" s="15"/>
      <c r="J533" s="15"/>
      <c r="K533" s="15"/>
    </row>
    <row r="534" spans="1:11" ht="15.75">
      <c r="A534" s="40"/>
      <c r="B534" s="40"/>
      <c r="C534" s="40"/>
      <c r="D534" s="40"/>
      <c r="E534" s="40"/>
      <c r="F534" s="40"/>
      <c r="G534" s="15"/>
      <c r="H534" s="15"/>
      <c r="I534" s="15"/>
      <c r="J534" s="15"/>
      <c r="K534" s="15"/>
    </row>
    <row r="535" spans="1:11" ht="15.75">
      <c r="A535" s="40"/>
      <c r="B535" s="40"/>
      <c r="C535" s="40"/>
      <c r="D535" s="40"/>
      <c r="E535" s="40"/>
      <c r="F535" s="40"/>
      <c r="G535" s="15"/>
      <c r="H535" s="15"/>
      <c r="I535" s="15"/>
      <c r="J535" s="15"/>
      <c r="K535" s="15"/>
    </row>
    <row r="536" spans="1:11" ht="15.75">
      <c r="A536" s="40"/>
      <c r="B536" s="40"/>
      <c r="C536" s="40"/>
      <c r="D536" s="40"/>
      <c r="E536" s="40"/>
      <c r="F536" s="40"/>
      <c r="G536" s="15"/>
      <c r="H536" s="15"/>
      <c r="I536" s="15"/>
      <c r="J536" s="15"/>
      <c r="K536" s="15"/>
    </row>
    <row r="537" spans="1:11" ht="15.75">
      <c r="A537" s="40"/>
      <c r="B537" s="40"/>
      <c r="C537" s="40"/>
      <c r="D537" s="40"/>
      <c r="E537" s="40"/>
      <c r="F537" s="40"/>
      <c r="G537" s="15"/>
      <c r="H537" s="15"/>
      <c r="I537" s="15"/>
      <c r="J537" s="15"/>
      <c r="K537" s="15"/>
    </row>
    <row r="538" spans="1:11" ht="15.75">
      <c r="A538" s="40"/>
      <c r="B538" s="40"/>
      <c r="C538" s="40"/>
      <c r="D538" s="40"/>
      <c r="E538" s="40"/>
      <c r="F538" s="40"/>
      <c r="G538" s="15"/>
      <c r="H538" s="15"/>
      <c r="I538" s="15"/>
      <c r="J538" s="15"/>
      <c r="K538" s="15"/>
    </row>
    <row r="539" spans="1:11" ht="15.75">
      <c r="A539" s="40"/>
      <c r="B539" s="40"/>
      <c r="C539" s="40"/>
      <c r="D539" s="40"/>
      <c r="E539" s="40"/>
      <c r="F539" s="40"/>
      <c r="G539" s="15"/>
      <c r="H539" s="15"/>
      <c r="I539" s="15"/>
      <c r="J539" s="15"/>
      <c r="K539" s="15"/>
    </row>
    <row r="540" spans="1:11" ht="15.75">
      <c r="A540" s="40"/>
      <c r="B540" s="40"/>
      <c r="C540" s="40"/>
      <c r="D540" s="40"/>
      <c r="E540" s="40"/>
      <c r="F540" s="40"/>
      <c r="G540" s="15"/>
      <c r="H540" s="15"/>
      <c r="I540" s="15"/>
      <c r="J540" s="15"/>
      <c r="K540" s="15"/>
    </row>
    <row r="541" spans="1:11" ht="15.75">
      <c r="A541" s="40"/>
      <c r="B541" s="40"/>
      <c r="C541" s="40"/>
      <c r="D541" s="40"/>
      <c r="E541" s="40"/>
      <c r="F541" s="40"/>
      <c r="G541" s="15"/>
      <c r="H541" s="15"/>
      <c r="I541" s="15"/>
      <c r="J541" s="15"/>
      <c r="K541" s="15"/>
    </row>
    <row r="542" spans="1:11" ht="15.75">
      <c r="A542" s="40"/>
      <c r="B542" s="40"/>
      <c r="C542" s="40"/>
      <c r="D542" s="40"/>
      <c r="E542" s="40"/>
      <c r="F542" s="40"/>
      <c r="G542" s="15"/>
      <c r="H542" s="15"/>
      <c r="I542" s="15"/>
      <c r="J542" s="15"/>
      <c r="K542" s="15"/>
    </row>
    <row r="543" spans="1:11" ht="15.75">
      <c r="A543" s="40"/>
      <c r="B543" s="40"/>
      <c r="C543" s="40"/>
      <c r="D543" s="40"/>
      <c r="E543" s="40"/>
      <c r="F543" s="40"/>
      <c r="G543" s="15"/>
      <c r="H543" s="15"/>
      <c r="I543" s="15"/>
      <c r="J543" s="15"/>
      <c r="K543" s="15"/>
    </row>
    <row r="544" spans="1:11" ht="15.75">
      <c r="A544" s="40"/>
      <c r="B544" s="40"/>
      <c r="C544" s="40"/>
      <c r="D544" s="40"/>
      <c r="E544" s="40"/>
      <c r="F544" s="40"/>
      <c r="G544" s="15"/>
      <c r="H544" s="15"/>
      <c r="I544" s="15"/>
      <c r="J544" s="15"/>
      <c r="K544" s="15"/>
    </row>
    <row r="545" spans="1:11" ht="15.75">
      <c r="A545" s="40"/>
      <c r="B545" s="40"/>
      <c r="C545" s="40"/>
      <c r="D545" s="40"/>
      <c r="E545" s="40"/>
      <c r="F545" s="40"/>
      <c r="G545" s="15"/>
      <c r="H545" s="15"/>
      <c r="I545" s="15"/>
      <c r="J545" s="15"/>
      <c r="K545" s="15"/>
    </row>
    <row r="546" spans="1:11" ht="15.75">
      <c r="A546" s="40"/>
      <c r="B546" s="40"/>
      <c r="C546" s="40"/>
      <c r="D546" s="40"/>
      <c r="E546" s="40"/>
      <c r="F546" s="40"/>
      <c r="G546" s="15"/>
      <c r="H546" s="15"/>
      <c r="I546" s="15"/>
      <c r="J546" s="15"/>
      <c r="K546" s="15"/>
    </row>
    <row r="547" spans="1:11" ht="15.75">
      <c r="A547" s="40"/>
      <c r="B547" s="40"/>
      <c r="C547" s="40"/>
      <c r="D547" s="40"/>
      <c r="E547" s="40"/>
      <c r="F547" s="40"/>
      <c r="G547" s="15"/>
      <c r="H547" s="15"/>
      <c r="I547" s="15"/>
      <c r="J547" s="15"/>
      <c r="K547" s="15"/>
    </row>
    <row r="548" spans="1:11" ht="15.75">
      <c r="A548" s="40"/>
      <c r="B548" s="40"/>
      <c r="C548" s="40"/>
      <c r="D548" s="40"/>
      <c r="E548" s="40"/>
      <c r="F548" s="40"/>
      <c r="G548" s="15"/>
      <c r="H548" s="15"/>
      <c r="I548" s="15"/>
      <c r="J548" s="15"/>
      <c r="K548" s="15"/>
    </row>
    <row r="549" spans="1:11" ht="15.75">
      <c r="A549" s="40"/>
      <c r="B549" s="40"/>
      <c r="C549" s="40"/>
      <c r="D549" s="40"/>
      <c r="E549" s="40"/>
      <c r="F549" s="40"/>
      <c r="G549" s="15"/>
      <c r="H549" s="15"/>
      <c r="I549" s="15"/>
      <c r="J549" s="15"/>
      <c r="K549" s="15"/>
    </row>
    <row r="550" spans="1:11" ht="15.75">
      <c r="A550" s="40"/>
      <c r="B550" s="40"/>
      <c r="C550" s="40"/>
      <c r="D550" s="40"/>
      <c r="E550" s="40"/>
      <c r="F550" s="40"/>
      <c r="G550" s="15"/>
      <c r="H550" s="15"/>
      <c r="I550" s="15"/>
      <c r="J550" s="15"/>
      <c r="K550" s="15"/>
    </row>
    <row r="551" spans="1:11" ht="15.75">
      <c r="A551" s="40"/>
      <c r="B551" s="40"/>
      <c r="C551" s="40"/>
      <c r="D551" s="40"/>
      <c r="E551" s="40"/>
      <c r="F551" s="40"/>
      <c r="G551" s="15"/>
      <c r="H551" s="15"/>
      <c r="I551" s="15"/>
      <c r="J551" s="15"/>
      <c r="K551" s="15"/>
    </row>
    <row r="552" spans="1:11" ht="15.75">
      <c r="A552" s="40"/>
      <c r="B552" s="40"/>
      <c r="C552" s="40"/>
      <c r="D552" s="40"/>
      <c r="E552" s="40"/>
      <c r="F552" s="40"/>
      <c r="G552" s="15"/>
      <c r="H552" s="15"/>
      <c r="I552" s="15"/>
      <c r="J552" s="15"/>
      <c r="K552" s="15"/>
    </row>
    <row r="553" spans="1:11" ht="15.75">
      <c r="A553" s="40"/>
      <c r="B553" s="40"/>
      <c r="C553" s="40"/>
      <c r="D553" s="40"/>
      <c r="E553" s="40"/>
      <c r="F553" s="40"/>
      <c r="G553" s="15"/>
      <c r="H553" s="15"/>
      <c r="I553" s="15"/>
      <c r="J553" s="15"/>
      <c r="K553" s="15"/>
    </row>
    <row r="554" spans="1:11" ht="15.75">
      <c r="A554" s="40"/>
      <c r="B554" s="40"/>
      <c r="C554" s="40"/>
      <c r="D554" s="40"/>
      <c r="E554" s="40"/>
      <c r="F554" s="40"/>
      <c r="G554" s="15"/>
      <c r="H554" s="15"/>
      <c r="I554" s="15"/>
      <c r="J554" s="15"/>
      <c r="K554" s="15"/>
    </row>
    <row r="555" spans="1:11" ht="15.75">
      <c r="A555" s="39"/>
      <c r="B555" s="40"/>
      <c r="C555" s="40"/>
      <c r="D555" s="39"/>
      <c r="E555" s="40"/>
      <c r="F555" s="40"/>
      <c r="G555" s="15"/>
      <c r="H555" s="15"/>
      <c r="I555" s="15"/>
      <c r="J555" s="15"/>
      <c r="K555" s="15"/>
    </row>
    <row r="556" spans="1:11" ht="15.75">
      <c r="A556" s="39"/>
      <c r="B556" s="40"/>
      <c r="C556" s="40"/>
      <c r="D556" s="39"/>
      <c r="E556" s="40"/>
      <c r="F556" s="40"/>
      <c r="G556" s="15"/>
      <c r="H556" s="15"/>
      <c r="I556" s="15"/>
      <c r="J556" s="15"/>
      <c r="K556" s="15"/>
    </row>
    <row r="557" spans="1:8" ht="15.75">
      <c r="A557" s="39"/>
      <c r="B557" s="39"/>
      <c r="C557" s="39"/>
      <c r="D557" s="39"/>
      <c r="E557" s="40"/>
      <c r="F557" s="40"/>
      <c r="G557" s="15"/>
      <c r="H557" s="15"/>
    </row>
    <row r="558" spans="1:8" ht="15.75">
      <c r="A558" s="39"/>
      <c r="B558" s="39"/>
      <c r="C558" s="39"/>
      <c r="D558" s="39"/>
      <c r="E558" s="40"/>
      <c r="F558" s="40"/>
      <c r="G558" s="15"/>
      <c r="H558" s="15"/>
    </row>
    <row r="559" spans="1:8" ht="15.75">
      <c r="A559" s="39"/>
      <c r="B559" s="39"/>
      <c r="C559" s="39"/>
      <c r="D559" s="39"/>
      <c r="E559" s="40"/>
      <c r="F559" s="40"/>
      <c r="G559" s="15"/>
      <c r="H559" s="15"/>
    </row>
    <row r="560" spans="1:8" ht="15.75">
      <c r="A560" s="39"/>
      <c r="B560" s="39"/>
      <c r="C560" s="39"/>
      <c r="D560" s="39"/>
      <c r="E560" s="40"/>
      <c r="F560" s="40"/>
      <c r="G560" s="15"/>
      <c r="H560" s="15"/>
    </row>
    <row r="561" spans="1:8" ht="15.75">
      <c r="A561" s="39"/>
      <c r="B561" s="39"/>
      <c r="C561" s="39"/>
      <c r="D561" s="39"/>
      <c r="E561" s="40"/>
      <c r="F561" s="40"/>
      <c r="G561" s="15"/>
      <c r="H561" s="15"/>
    </row>
    <row r="562" spans="1:8" ht="15.75">
      <c r="A562" s="39"/>
      <c r="B562" s="39"/>
      <c r="C562" s="39"/>
      <c r="D562" s="39"/>
      <c r="E562" s="40"/>
      <c r="F562" s="40"/>
      <c r="G562" s="15"/>
      <c r="H562" s="15"/>
    </row>
    <row r="563" spans="1:8" ht="15.75">
      <c r="A563" s="39"/>
      <c r="B563" s="39"/>
      <c r="C563" s="39"/>
      <c r="D563" s="39"/>
      <c r="E563" s="40"/>
      <c r="F563" s="40"/>
      <c r="G563" s="15"/>
      <c r="H563" s="15"/>
    </row>
    <row r="564" spans="1:8" ht="15.75">
      <c r="A564" s="39"/>
      <c r="B564" s="39"/>
      <c r="C564" s="39"/>
      <c r="D564" s="39"/>
      <c r="E564" s="40"/>
      <c r="F564" s="40"/>
      <c r="G564" s="15"/>
      <c r="H564" s="15"/>
    </row>
    <row r="565" spans="1:8" ht="15.75">
      <c r="A565" s="39"/>
      <c r="B565" s="39"/>
      <c r="C565" s="39"/>
      <c r="D565" s="39"/>
      <c r="E565" s="40"/>
      <c r="F565" s="40"/>
      <c r="G565" s="15"/>
      <c r="H565" s="15"/>
    </row>
    <row r="566" spans="1:8" ht="15.75">
      <c r="A566" s="39"/>
      <c r="B566" s="39"/>
      <c r="C566" s="39"/>
      <c r="D566" s="39"/>
      <c r="E566" s="40"/>
      <c r="F566" s="40"/>
      <c r="G566" s="15"/>
      <c r="H566" s="15"/>
    </row>
    <row r="567" spans="1:6" ht="15.75">
      <c r="A567" s="39"/>
      <c r="B567" s="39"/>
      <c r="C567" s="39"/>
      <c r="D567" s="39"/>
      <c r="E567" s="39"/>
      <c r="F567" s="39"/>
    </row>
    <row r="568" spans="1:6" ht="15.75">
      <c r="A568" s="39"/>
      <c r="B568" s="39"/>
      <c r="C568" s="39"/>
      <c r="D568" s="39"/>
      <c r="E568" s="39"/>
      <c r="F568" s="39"/>
    </row>
    <row r="569" spans="1:6" ht="15.75">
      <c r="A569" s="39"/>
      <c r="B569" s="39"/>
      <c r="C569" s="39"/>
      <c r="D569" s="39"/>
      <c r="E569" s="39"/>
      <c r="F569" s="39"/>
    </row>
    <row r="570" spans="1:6" ht="15.75">
      <c r="A570" s="39"/>
      <c r="B570" s="39"/>
      <c r="C570" s="39"/>
      <c r="D570" s="39"/>
      <c r="E570" s="39"/>
      <c r="F570" s="39"/>
    </row>
    <row r="571" spans="1:6" ht="15.75">
      <c r="A571" s="39"/>
      <c r="B571" s="39"/>
      <c r="C571" s="39"/>
      <c r="D571" s="39"/>
      <c r="E571" s="39"/>
      <c r="F571" s="39"/>
    </row>
    <row r="572" spans="1:6" ht="15.75">
      <c r="A572" s="39"/>
      <c r="B572" s="39"/>
      <c r="C572" s="39"/>
      <c r="D572" s="39"/>
      <c r="E572" s="39"/>
      <c r="F572" s="39"/>
    </row>
    <row r="573" spans="1:6" ht="15.75">
      <c r="A573" s="39"/>
      <c r="B573" s="39"/>
      <c r="C573" s="39"/>
      <c r="D573" s="39"/>
      <c r="E573" s="39"/>
      <c r="F573" s="39"/>
    </row>
    <row r="574" spans="1:6" ht="15.75">
      <c r="A574" s="39"/>
      <c r="B574" s="39"/>
      <c r="C574" s="39"/>
      <c r="D574" s="39"/>
      <c r="E574" s="39"/>
      <c r="F574" s="39"/>
    </row>
    <row r="575" spans="1:6" ht="15.75">
      <c r="A575" s="39"/>
      <c r="B575" s="39"/>
      <c r="C575" s="39"/>
      <c r="D575" s="39"/>
      <c r="E575" s="39"/>
      <c r="F575" s="39"/>
    </row>
    <row r="576" spans="1:6" ht="15.75">
      <c r="A576" s="39"/>
      <c r="B576" s="39"/>
      <c r="C576" s="39"/>
      <c r="D576" s="39"/>
      <c r="E576" s="39"/>
      <c r="F576" s="39"/>
    </row>
    <row r="577" spans="1:6" ht="15.75">
      <c r="A577" s="39"/>
      <c r="B577" s="39"/>
      <c r="C577" s="39"/>
      <c r="D577" s="39"/>
      <c r="E577" s="39"/>
      <c r="F577" s="39"/>
    </row>
    <row r="578" spans="1:6" ht="15.75">
      <c r="A578" s="39"/>
      <c r="B578" s="39"/>
      <c r="C578" s="39"/>
      <c r="D578" s="39"/>
      <c r="E578" s="39"/>
      <c r="F578" s="39"/>
    </row>
    <row r="579" spans="1:6" ht="15.75">
      <c r="A579" s="39"/>
      <c r="B579" s="39"/>
      <c r="C579" s="39"/>
      <c r="D579" s="39"/>
      <c r="E579" s="39"/>
      <c r="F579" s="39"/>
    </row>
    <row r="580" spans="1:6" ht="15.75">
      <c r="A580" s="39"/>
      <c r="B580" s="39"/>
      <c r="C580" s="39"/>
      <c r="D580" s="39"/>
      <c r="E580" s="39"/>
      <c r="F580" s="39"/>
    </row>
    <row r="581" spans="1:6" ht="15.75">
      <c r="A581" s="39"/>
      <c r="B581" s="39"/>
      <c r="C581" s="39"/>
      <c r="D581" s="39"/>
      <c r="E581" s="39"/>
      <c r="F581" s="39"/>
    </row>
    <row r="582" spans="1:6" ht="15.75">
      <c r="A582" s="39"/>
      <c r="B582" s="39"/>
      <c r="C582" s="39"/>
      <c r="D582" s="39"/>
      <c r="E582" s="39"/>
      <c r="F582" s="39"/>
    </row>
    <row r="583" spans="1:6" ht="15.75">
      <c r="A583" s="39"/>
      <c r="B583" s="39"/>
      <c r="C583" s="39"/>
      <c r="D583" s="39"/>
      <c r="E583" s="39"/>
      <c r="F583" s="39"/>
    </row>
    <row r="584" spans="1:6" ht="15.75">
      <c r="A584" s="39"/>
      <c r="B584" s="39"/>
      <c r="C584" s="39"/>
      <c r="D584" s="39"/>
      <c r="E584" s="39"/>
      <c r="F584" s="39"/>
    </row>
    <row r="585" spans="1:6" ht="15.75">
      <c r="A585" s="39"/>
      <c r="B585" s="39"/>
      <c r="C585" s="39"/>
      <c r="D585" s="39"/>
      <c r="E585" s="39"/>
      <c r="F585" s="39"/>
    </row>
    <row r="586" spans="1:6" ht="15.75">
      <c r="A586" s="39"/>
      <c r="B586" s="39"/>
      <c r="C586" s="39"/>
      <c r="D586" s="39"/>
      <c r="E586" s="39"/>
      <c r="F586" s="39"/>
    </row>
    <row r="587" spans="1:6" ht="15.75">
      <c r="A587" s="39"/>
      <c r="B587" s="39"/>
      <c r="C587" s="39"/>
      <c r="D587" s="39"/>
      <c r="E587" s="39"/>
      <c r="F587" s="39"/>
    </row>
    <row r="588" spans="1:6" ht="15.75">
      <c r="A588" s="39"/>
      <c r="B588" s="39"/>
      <c r="C588" s="39"/>
      <c r="D588" s="39"/>
      <c r="E588" s="39"/>
      <c r="F588" s="39"/>
    </row>
    <row r="589" spans="1:6" ht="15.75">
      <c r="A589" s="39"/>
      <c r="B589" s="39"/>
      <c r="C589" s="39"/>
      <c r="D589" s="39"/>
      <c r="E589" s="39"/>
      <c r="F589" s="39"/>
    </row>
    <row r="590" spans="1:6" ht="15.75">
      <c r="A590" s="39"/>
      <c r="B590" s="39"/>
      <c r="C590" s="39"/>
      <c r="D590" s="39"/>
      <c r="E590" s="39"/>
      <c r="F590" s="39"/>
    </row>
    <row r="591" spans="1:6" ht="15.75">
      <c r="A591" s="39"/>
      <c r="B591" s="39"/>
      <c r="C591" s="39"/>
      <c r="D591" s="39"/>
      <c r="E591" s="39"/>
      <c r="F591" s="39"/>
    </row>
    <row r="592" spans="1:6" ht="15.75">
      <c r="A592" s="39"/>
      <c r="B592" s="39"/>
      <c r="C592" s="39"/>
      <c r="D592" s="39"/>
      <c r="E592" s="39"/>
      <c r="F592" s="39"/>
    </row>
    <row r="593" spans="1:6" ht="15.75">
      <c r="A593" s="39"/>
      <c r="B593" s="39"/>
      <c r="C593" s="39"/>
      <c r="D593" s="39"/>
      <c r="E593" s="39"/>
      <c r="F593" s="39"/>
    </row>
    <row r="594" spans="1:6" ht="15.75">
      <c r="A594" s="39"/>
      <c r="B594" s="39"/>
      <c r="C594" s="39"/>
      <c r="D594" s="39"/>
      <c r="E594" s="39"/>
      <c r="F594" s="39"/>
    </row>
    <row r="595" spans="1:6" ht="15.75">
      <c r="A595" s="39"/>
      <c r="B595" s="39"/>
      <c r="C595" s="39"/>
      <c r="D595" s="39"/>
      <c r="E595" s="39"/>
      <c r="F595" s="39"/>
    </row>
    <row r="596" spans="1:6" ht="15.75">
      <c r="A596" s="39"/>
      <c r="B596" s="39"/>
      <c r="C596" s="39"/>
      <c r="D596" s="39"/>
      <c r="E596" s="39"/>
      <c r="F596" s="39"/>
    </row>
    <row r="597" spans="1:6" ht="15.75">
      <c r="A597" s="39"/>
      <c r="B597" s="39"/>
      <c r="C597" s="39"/>
      <c r="D597" s="39"/>
      <c r="E597" s="39"/>
      <c r="F597" s="39"/>
    </row>
  </sheetData>
  <mergeCells count="3">
    <mergeCell ref="A94:B94"/>
    <mergeCell ref="A95:B95"/>
    <mergeCell ref="A96:B96"/>
  </mergeCells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X205"/>
  <sheetViews>
    <sheetView showZeros="0" workbookViewId="0" topLeftCell="A1">
      <pane xSplit="11265" ySplit="5340" topLeftCell="BL3" activePane="topRight" state="split"/>
      <selection pane="topLeft" activeCell="D10" sqref="A5:D10"/>
      <selection pane="topRight" activeCell="B15" sqref="B15"/>
      <selection pane="bottomLeft" activeCell="C36" sqref="C36"/>
      <selection pane="bottomRight" activeCell="BQ27" sqref="BQ27"/>
    </sheetView>
  </sheetViews>
  <sheetFormatPr defaultColWidth="9.33203125" defaultRowHeight="12.75"/>
  <cols>
    <col min="1" max="1" width="16.33203125" style="63" customWidth="1"/>
    <col min="2" max="2" width="18" style="59" customWidth="1"/>
    <col min="3" max="3" width="18.16015625" style="59" customWidth="1"/>
    <col min="4" max="4" width="17.83203125" style="59" customWidth="1"/>
    <col min="5" max="7" width="16.83203125" style="59" customWidth="1"/>
    <col min="8" max="8" width="3.33203125" style="59" customWidth="1"/>
    <col min="9" max="12" width="15.83203125" style="59" customWidth="1"/>
    <col min="13" max="13" width="3.33203125" style="59" customWidth="1"/>
    <col min="14" max="19" width="15.83203125" style="59" customWidth="1"/>
    <col min="20" max="20" width="4.33203125" style="59" customWidth="1"/>
    <col min="21" max="21" width="16.83203125" style="59" customWidth="1"/>
    <col min="22" max="22" width="18" style="59" customWidth="1"/>
    <col min="23" max="23" width="18.33203125" style="59" customWidth="1"/>
    <col min="24" max="24" width="19.16015625" style="59" customWidth="1"/>
    <col min="25" max="26" width="18.16015625" style="59" customWidth="1"/>
    <col min="27" max="27" width="4.33203125" style="59" customWidth="1"/>
    <col min="28" max="28" width="18.33203125" style="59" customWidth="1"/>
    <col min="29" max="31" width="16.83203125" style="59" customWidth="1"/>
    <col min="32" max="32" width="3.83203125" style="59" customWidth="1"/>
    <col min="33" max="38" width="15.83203125" style="59" customWidth="1"/>
    <col min="39" max="39" width="4" style="59" customWidth="1"/>
    <col min="40" max="40" width="17.66015625" style="59" customWidth="1"/>
    <col min="41" max="44" width="18.33203125" style="59" customWidth="1"/>
    <col min="45" max="45" width="16.83203125" style="59" customWidth="1"/>
    <col min="46" max="46" width="4.33203125" style="59" customWidth="1"/>
    <col min="47" max="47" width="16.83203125" style="59" customWidth="1"/>
    <col min="48" max="50" width="17.66015625" style="59" customWidth="1"/>
    <col min="51" max="51" width="3" style="59" customWidth="1"/>
    <col min="52" max="57" width="14.33203125" style="59" customWidth="1"/>
    <col min="58" max="58" width="6.66015625" style="68" customWidth="1"/>
    <col min="59" max="59" width="9" style="68" customWidth="1"/>
    <col min="60" max="60" width="17.66015625" style="68" customWidth="1"/>
    <col min="61" max="61" width="7" style="68" customWidth="1"/>
    <col min="62" max="62" width="16.83203125" style="68" customWidth="1"/>
    <col min="63" max="65" width="14.16015625" style="68" customWidth="1"/>
    <col min="66" max="67" width="12.83203125" style="68" customWidth="1"/>
    <col min="68" max="68" width="3" style="68" customWidth="1"/>
    <col min="69" max="70" width="14.16015625" style="68" customWidth="1"/>
    <col min="71" max="128" width="16.83203125" style="68" customWidth="1"/>
    <col min="129" max="133" width="16.83203125" style="59" customWidth="1"/>
    <col min="134" max="16384" width="9.33203125" style="59" customWidth="1"/>
  </cols>
  <sheetData>
    <row r="1" spans="1:3" ht="15.75">
      <c r="A1" s="74" t="s">
        <v>83</v>
      </c>
      <c r="B1" s="66"/>
      <c r="C1" s="67" t="s">
        <v>152</v>
      </c>
    </row>
    <row r="2" spans="1:3" ht="15.75">
      <c r="A2" s="75"/>
      <c r="B2" s="68"/>
      <c r="C2" s="7" t="s">
        <v>133</v>
      </c>
    </row>
    <row r="3" spans="1:3" ht="15.75">
      <c r="A3" s="75"/>
      <c r="B3" s="68"/>
      <c r="C3" s="59" t="s">
        <v>148</v>
      </c>
    </row>
    <row r="4" spans="1:2" ht="15.75">
      <c r="A4" s="75"/>
      <c r="B4" s="68"/>
    </row>
    <row r="5" spans="2:40" ht="15.75">
      <c r="B5" s="72" t="s">
        <v>78</v>
      </c>
      <c r="I5" s="86"/>
      <c r="J5" s="86"/>
      <c r="K5" s="86"/>
      <c r="U5" s="72" t="s">
        <v>77</v>
      </c>
      <c r="W5" s="71"/>
      <c r="AN5" s="72" t="s">
        <v>112</v>
      </c>
    </row>
    <row r="6" spans="1:128" s="73" customFormat="1" ht="15.75">
      <c r="A6" s="76" t="s">
        <v>103</v>
      </c>
      <c r="B6" s="86" t="s">
        <v>28</v>
      </c>
      <c r="C6" s="86" t="s">
        <v>30</v>
      </c>
      <c r="D6" s="86" t="s">
        <v>31</v>
      </c>
      <c r="E6" s="86" t="s">
        <v>32</v>
      </c>
      <c r="F6" s="86" t="s">
        <v>33</v>
      </c>
      <c r="G6" s="86" t="s">
        <v>86</v>
      </c>
      <c r="H6" s="86"/>
      <c r="I6" s="86" t="s">
        <v>28</v>
      </c>
      <c r="J6" s="86" t="s">
        <v>33</v>
      </c>
      <c r="K6" s="86" t="s">
        <v>86</v>
      </c>
      <c r="L6" s="86" t="s">
        <v>87</v>
      </c>
      <c r="M6" s="86"/>
      <c r="N6" s="86" t="s">
        <v>30</v>
      </c>
      <c r="O6" s="86" t="s">
        <v>31</v>
      </c>
      <c r="P6" s="86" t="s">
        <v>93</v>
      </c>
      <c r="Q6" s="86" t="s">
        <v>33</v>
      </c>
      <c r="R6" s="86" t="s">
        <v>86</v>
      </c>
      <c r="S6" s="86" t="s">
        <v>87</v>
      </c>
      <c r="T6" s="86"/>
      <c r="U6" s="86" t="s">
        <v>28</v>
      </c>
      <c r="V6" s="86" t="s">
        <v>30</v>
      </c>
      <c r="W6" s="86" t="s">
        <v>31</v>
      </c>
      <c r="X6" s="86" t="s">
        <v>32</v>
      </c>
      <c r="Y6" s="86" t="s">
        <v>33</v>
      </c>
      <c r="Z6" s="86" t="s">
        <v>86</v>
      </c>
      <c r="AA6" s="86"/>
      <c r="AB6" s="86" t="s">
        <v>28</v>
      </c>
      <c r="AC6" s="86" t="s">
        <v>33</v>
      </c>
      <c r="AD6" s="86" t="s">
        <v>86</v>
      </c>
      <c r="AE6" s="86" t="s">
        <v>87</v>
      </c>
      <c r="AF6" s="86"/>
      <c r="AG6" s="86" t="s">
        <v>30</v>
      </c>
      <c r="AH6" s="86" t="s">
        <v>31</v>
      </c>
      <c r="AI6" s="86" t="s">
        <v>93</v>
      </c>
      <c r="AJ6" s="86" t="s">
        <v>33</v>
      </c>
      <c r="AK6" s="86" t="s">
        <v>86</v>
      </c>
      <c r="AL6" s="86" t="s">
        <v>87</v>
      </c>
      <c r="AM6" s="86"/>
      <c r="AN6" s="86" t="s">
        <v>28</v>
      </c>
      <c r="AO6" s="86" t="s">
        <v>30</v>
      </c>
      <c r="AP6" s="86" t="s">
        <v>31</v>
      </c>
      <c r="AQ6" s="86" t="s">
        <v>32</v>
      </c>
      <c r="AR6" s="86" t="s">
        <v>33</v>
      </c>
      <c r="AS6" s="86" t="s">
        <v>86</v>
      </c>
      <c r="AT6" s="86"/>
      <c r="AU6" s="86" t="s">
        <v>28</v>
      </c>
      <c r="AV6" s="86" t="s">
        <v>33</v>
      </c>
      <c r="AW6" s="86" t="s">
        <v>86</v>
      </c>
      <c r="AX6" s="86" t="s">
        <v>87</v>
      </c>
      <c r="AY6" s="86"/>
      <c r="AZ6" s="86" t="s">
        <v>30</v>
      </c>
      <c r="BA6" s="86" t="s">
        <v>31</v>
      </c>
      <c r="BB6" s="86" t="s">
        <v>93</v>
      </c>
      <c r="BC6" s="86" t="s">
        <v>33</v>
      </c>
      <c r="BD6" s="86" t="s">
        <v>86</v>
      </c>
      <c r="BE6" s="86" t="s">
        <v>87</v>
      </c>
      <c r="BF6" s="87"/>
      <c r="BG6" s="87"/>
      <c r="BH6" s="86" t="s">
        <v>87</v>
      </c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</row>
    <row r="7" spans="1:128" s="73" customFormat="1" ht="15.75">
      <c r="A7" s="76" t="s">
        <v>108</v>
      </c>
      <c r="B7" s="86" t="s">
        <v>37</v>
      </c>
      <c r="C7" s="86" t="s">
        <v>38</v>
      </c>
      <c r="D7" s="86" t="s">
        <v>36</v>
      </c>
      <c r="E7" s="86" t="s">
        <v>107</v>
      </c>
      <c r="F7" s="86" t="s">
        <v>39</v>
      </c>
      <c r="G7" s="86" t="s">
        <v>38</v>
      </c>
      <c r="H7" s="86"/>
      <c r="I7" s="86" t="s">
        <v>161</v>
      </c>
      <c r="J7" s="86" t="s">
        <v>39</v>
      </c>
      <c r="K7" s="86" t="s">
        <v>38</v>
      </c>
      <c r="L7" s="86" t="s">
        <v>89</v>
      </c>
      <c r="M7" s="86"/>
      <c r="N7" s="86" t="s">
        <v>38</v>
      </c>
      <c r="O7" s="86" t="s">
        <v>36</v>
      </c>
      <c r="P7" s="86" t="s">
        <v>94</v>
      </c>
      <c r="Q7" s="86" t="s">
        <v>38</v>
      </c>
      <c r="R7" s="86" t="s">
        <v>38</v>
      </c>
      <c r="S7" s="86" t="s">
        <v>89</v>
      </c>
      <c r="T7" s="86"/>
      <c r="U7" s="86" t="s">
        <v>42</v>
      </c>
      <c r="V7" s="86" t="s">
        <v>43</v>
      </c>
      <c r="W7" s="86" t="s">
        <v>43</v>
      </c>
      <c r="X7" s="86" t="s">
        <v>42</v>
      </c>
      <c r="Y7" s="86" t="s">
        <v>42</v>
      </c>
      <c r="Z7" s="86" t="s">
        <v>43</v>
      </c>
      <c r="AA7" s="86"/>
      <c r="AB7" s="86" t="s">
        <v>49</v>
      </c>
      <c r="AC7" s="86" t="s">
        <v>49</v>
      </c>
      <c r="AD7" s="86" t="s">
        <v>43</v>
      </c>
      <c r="AE7" s="86" t="s">
        <v>88</v>
      </c>
      <c r="AF7" s="86"/>
      <c r="AG7" s="86" t="s">
        <v>43</v>
      </c>
      <c r="AH7" s="86" t="s">
        <v>43</v>
      </c>
      <c r="AI7" s="86" t="s">
        <v>49</v>
      </c>
      <c r="AJ7" s="86" t="s">
        <v>43</v>
      </c>
      <c r="AK7" s="86" t="s">
        <v>43</v>
      </c>
      <c r="AL7" s="86" t="s">
        <v>88</v>
      </c>
      <c r="AM7" s="86"/>
      <c r="AN7" s="86" t="s">
        <v>42</v>
      </c>
      <c r="AO7" s="86" t="s">
        <v>43</v>
      </c>
      <c r="AP7" s="86" t="s">
        <v>43</v>
      </c>
      <c r="AQ7" s="86" t="s">
        <v>42</v>
      </c>
      <c r="AR7" s="86" t="s">
        <v>42</v>
      </c>
      <c r="AS7" s="86" t="s">
        <v>43</v>
      </c>
      <c r="AT7" s="86"/>
      <c r="AU7" s="86" t="s">
        <v>49</v>
      </c>
      <c r="AV7" s="86" t="s">
        <v>49</v>
      </c>
      <c r="AW7" s="86" t="s">
        <v>43</v>
      </c>
      <c r="AX7" s="86" t="s">
        <v>88</v>
      </c>
      <c r="AY7" s="86"/>
      <c r="AZ7" s="86" t="s">
        <v>43</v>
      </c>
      <c r="BA7" s="86" t="s">
        <v>43</v>
      </c>
      <c r="BB7" s="86" t="s">
        <v>49</v>
      </c>
      <c r="BC7" s="86" t="s">
        <v>43</v>
      </c>
      <c r="BD7" s="86" t="s">
        <v>43</v>
      </c>
      <c r="BE7" s="86" t="s">
        <v>88</v>
      </c>
      <c r="BF7" s="87"/>
      <c r="BG7" s="87"/>
      <c r="BH7" s="86" t="s">
        <v>88</v>
      </c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</row>
    <row r="8" spans="1:128" s="73" customFormat="1" ht="15.75">
      <c r="A8" s="76" t="s">
        <v>109</v>
      </c>
      <c r="B8" s="86" t="s">
        <v>90</v>
      </c>
      <c r="C8" s="86" t="s">
        <v>90</v>
      </c>
      <c r="D8" s="86" t="s">
        <v>90</v>
      </c>
      <c r="E8" s="86" t="s">
        <v>90</v>
      </c>
      <c r="F8" s="86" t="s">
        <v>90</v>
      </c>
      <c r="G8" s="86" t="s">
        <v>90</v>
      </c>
      <c r="H8" s="86"/>
      <c r="I8" s="86" t="s">
        <v>136</v>
      </c>
      <c r="J8" s="86" t="s">
        <v>136</v>
      </c>
      <c r="K8" s="86" t="s">
        <v>136</v>
      </c>
      <c r="L8" s="86" t="s">
        <v>136</v>
      </c>
      <c r="M8" s="86"/>
      <c r="N8" s="86" t="s">
        <v>90</v>
      </c>
      <c r="O8" s="86" t="s">
        <v>90</v>
      </c>
      <c r="P8" s="86" t="s">
        <v>90</v>
      </c>
      <c r="Q8" s="86" t="s">
        <v>90</v>
      </c>
      <c r="R8" s="86" t="s">
        <v>90</v>
      </c>
      <c r="S8" s="86" t="s">
        <v>90</v>
      </c>
      <c r="T8" s="86"/>
      <c r="U8" s="86" t="s">
        <v>90</v>
      </c>
      <c r="V8" s="86" t="s">
        <v>90</v>
      </c>
      <c r="W8" s="86" t="s">
        <v>90</v>
      </c>
      <c r="X8" s="86" t="s">
        <v>90</v>
      </c>
      <c r="Y8" s="86" t="s">
        <v>90</v>
      </c>
      <c r="Z8" s="86" t="s">
        <v>90</v>
      </c>
      <c r="AA8" s="86"/>
      <c r="AB8" s="86" t="s">
        <v>90</v>
      </c>
      <c r="AC8" s="86" t="s">
        <v>90</v>
      </c>
      <c r="AD8" s="86" t="s">
        <v>90</v>
      </c>
      <c r="AE8" s="86" t="s">
        <v>90</v>
      </c>
      <c r="AF8" s="86"/>
      <c r="AG8" s="86" t="s">
        <v>90</v>
      </c>
      <c r="AH8" s="86" t="s">
        <v>90</v>
      </c>
      <c r="AI8" s="86" t="s">
        <v>90</v>
      </c>
      <c r="AJ8" s="86" t="s">
        <v>90</v>
      </c>
      <c r="AK8" s="86" t="s">
        <v>90</v>
      </c>
      <c r="AL8" s="86" t="s">
        <v>90</v>
      </c>
      <c r="AM8" s="86"/>
      <c r="AN8" s="86" t="s">
        <v>3</v>
      </c>
      <c r="AO8" s="86" t="s">
        <v>3</v>
      </c>
      <c r="AP8" s="86" t="s">
        <v>3</v>
      </c>
      <c r="AQ8" s="86" t="s">
        <v>3</v>
      </c>
      <c r="AR8" s="86" t="s">
        <v>3</v>
      </c>
      <c r="AS8" s="86" t="s">
        <v>3</v>
      </c>
      <c r="AT8" s="86"/>
      <c r="AU8" s="86" t="s">
        <v>3</v>
      </c>
      <c r="AV8" s="86" t="s">
        <v>3</v>
      </c>
      <c r="AW8" s="86" t="s">
        <v>3</v>
      </c>
      <c r="AX8" s="86" t="s">
        <v>3</v>
      </c>
      <c r="AY8" s="86"/>
      <c r="AZ8" s="86" t="s">
        <v>3</v>
      </c>
      <c r="BA8" s="86" t="s">
        <v>3</v>
      </c>
      <c r="BB8" s="86" t="s">
        <v>3</v>
      </c>
      <c r="BC8" s="86" t="s">
        <v>3</v>
      </c>
      <c r="BD8" s="86" t="s">
        <v>3</v>
      </c>
      <c r="BE8" s="86" t="s">
        <v>3</v>
      </c>
      <c r="BF8" s="87"/>
      <c r="BG8" s="87"/>
      <c r="BH8" s="86" t="s">
        <v>3</v>
      </c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</row>
    <row r="9" spans="1:128" s="73" customFormat="1" ht="15.75">
      <c r="A9" s="76" t="s">
        <v>26</v>
      </c>
      <c r="B9" s="86" t="s">
        <v>18</v>
      </c>
      <c r="C9" s="86" t="s">
        <v>18</v>
      </c>
      <c r="D9" s="86" t="s">
        <v>18</v>
      </c>
      <c r="E9" s="86" t="s">
        <v>18</v>
      </c>
      <c r="F9" s="86" t="s">
        <v>18</v>
      </c>
      <c r="G9" s="86" t="s">
        <v>18</v>
      </c>
      <c r="H9" s="86"/>
      <c r="I9" s="86" t="s">
        <v>91</v>
      </c>
      <c r="J9" s="86" t="s">
        <v>91</v>
      </c>
      <c r="K9" s="86" t="s">
        <v>91</v>
      </c>
      <c r="L9" s="86" t="s">
        <v>91</v>
      </c>
      <c r="M9" s="86"/>
      <c r="N9" s="86" t="s">
        <v>92</v>
      </c>
      <c r="O9" s="86" t="s">
        <v>92</v>
      </c>
      <c r="P9" s="86" t="s">
        <v>92</v>
      </c>
      <c r="Q9" s="86" t="s">
        <v>92</v>
      </c>
      <c r="R9" s="86" t="s">
        <v>92</v>
      </c>
      <c r="S9" s="86" t="s">
        <v>92</v>
      </c>
      <c r="T9" s="86"/>
      <c r="U9" s="86" t="s">
        <v>18</v>
      </c>
      <c r="V9" s="86" t="s">
        <v>18</v>
      </c>
      <c r="W9" s="86" t="s">
        <v>18</v>
      </c>
      <c r="X9" s="86" t="s">
        <v>18</v>
      </c>
      <c r="Y9" s="86" t="s">
        <v>18</v>
      </c>
      <c r="Z9" s="86" t="s">
        <v>18</v>
      </c>
      <c r="AA9" s="86"/>
      <c r="AB9" s="86" t="s">
        <v>91</v>
      </c>
      <c r="AC9" s="86" t="s">
        <v>91</v>
      </c>
      <c r="AD9" s="86" t="s">
        <v>91</v>
      </c>
      <c r="AE9" s="86" t="s">
        <v>91</v>
      </c>
      <c r="AF9" s="86"/>
      <c r="AG9" s="86" t="s">
        <v>92</v>
      </c>
      <c r="AH9" s="86" t="s">
        <v>92</v>
      </c>
      <c r="AI9" s="86" t="s">
        <v>92</v>
      </c>
      <c r="AJ9" s="86" t="s">
        <v>92</v>
      </c>
      <c r="AK9" s="86" t="s">
        <v>92</v>
      </c>
      <c r="AL9" s="86" t="s">
        <v>92</v>
      </c>
      <c r="AM9" s="86"/>
      <c r="AN9" s="91" t="s">
        <v>18</v>
      </c>
      <c r="AO9" s="92" t="s">
        <v>18</v>
      </c>
      <c r="AP9" s="92" t="s">
        <v>18</v>
      </c>
      <c r="AQ9" s="92" t="s">
        <v>18</v>
      </c>
      <c r="AR9" s="92" t="s">
        <v>18</v>
      </c>
      <c r="AS9" s="93" t="s">
        <v>18</v>
      </c>
      <c r="AT9" s="87"/>
      <c r="AU9" s="91" t="s">
        <v>91</v>
      </c>
      <c r="AV9" s="92" t="s">
        <v>91</v>
      </c>
      <c r="AW9" s="92" t="s">
        <v>91</v>
      </c>
      <c r="AX9" s="93" t="s">
        <v>91</v>
      </c>
      <c r="AY9" s="87"/>
      <c r="AZ9" s="91" t="s">
        <v>92</v>
      </c>
      <c r="BA9" s="92" t="s">
        <v>92</v>
      </c>
      <c r="BB9" s="92" t="s">
        <v>92</v>
      </c>
      <c r="BC9" s="92" t="s">
        <v>92</v>
      </c>
      <c r="BD9" s="92" t="s">
        <v>92</v>
      </c>
      <c r="BE9" s="93" t="s">
        <v>92</v>
      </c>
      <c r="BF9" s="87"/>
      <c r="BG9" s="87" t="s">
        <v>154</v>
      </c>
      <c r="BH9" s="93" t="s">
        <v>153</v>
      </c>
      <c r="BI9" s="87"/>
      <c r="BJ9" s="94"/>
      <c r="BK9" s="94"/>
      <c r="BL9" s="94"/>
      <c r="BM9" s="94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</row>
    <row r="10" spans="1:128" s="73" customFormat="1" ht="15.75">
      <c r="A10" s="76">
        <v>1351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>
        <v>20.9</v>
      </c>
      <c r="Q10" s="86">
        <v>1.7</v>
      </c>
      <c r="R10" s="86"/>
      <c r="S10" s="86">
        <v>14.3</v>
      </c>
      <c r="T10" s="86"/>
      <c r="U10" s="86">
        <f>+B10/33.5</f>
        <v>0</v>
      </c>
      <c r="V10" s="86">
        <f>+C10/0.355</f>
        <v>0</v>
      </c>
      <c r="W10" s="86">
        <f>+D10/1.065</f>
        <v>0</v>
      </c>
      <c r="X10" s="86">
        <f>+E10/10.77</f>
        <v>0</v>
      </c>
      <c r="Y10" s="86">
        <f>+F10/11.93</f>
        <v>0</v>
      </c>
      <c r="Z10" s="86">
        <f>+G10/201</f>
        <v>0</v>
      </c>
      <c r="AA10" s="86"/>
      <c r="AB10" s="86">
        <f>+I10/179.52</f>
        <v>0</v>
      </c>
      <c r="AC10" s="86">
        <f>+J10/13.93</f>
        <v>0</v>
      </c>
      <c r="AD10" s="86">
        <f>+K10/0.35</f>
        <v>0</v>
      </c>
      <c r="AE10" s="86">
        <f>+L10*19.2</f>
        <v>0</v>
      </c>
      <c r="AF10" s="86"/>
      <c r="AG10" s="86">
        <f>+'P''s 1351-1500'!N10/0.0375</f>
        <v>0</v>
      </c>
      <c r="AH10" s="86">
        <f>+O10/1.125</f>
        <v>0</v>
      </c>
      <c r="AI10" s="86">
        <f>+P10/11.7</f>
        <v>1.7863247863247864</v>
      </c>
      <c r="AJ10" s="86">
        <f>+'P''s 1351-1500'!Q10/0.0375</f>
        <v>45.333333333333336</v>
      </c>
      <c r="AK10" s="86">
        <f>+'P''s 1351-1500'!R10/0.0375</f>
        <v>0</v>
      </c>
      <c r="AL10" s="86">
        <f>+S10*24</f>
        <v>343.20000000000005</v>
      </c>
      <c r="AM10" s="86"/>
      <c r="AN10" s="87">
        <f>+U10*'Silver Conversion'!$E10</f>
        <v>0</v>
      </c>
      <c r="AO10" s="87">
        <f>+V10*'Silver Conversion'!$E10</f>
        <v>0</v>
      </c>
      <c r="AP10" s="87">
        <f>+W10*'Silver Conversion'!$E10</f>
        <v>0</v>
      </c>
      <c r="AQ10" s="87">
        <f>+X10*'Silver Conversion'!$E10</f>
        <v>0</v>
      </c>
      <c r="AR10" s="87">
        <f>+Y10*'Silver Conversion'!$E10</f>
        <v>0</v>
      </c>
      <c r="AS10" s="87">
        <f>+Z10*'Silver Conversion'!$E10</f>
        <v>0</v>
      </c>
      <c r="AT10" s="87"/>
      <c r="AU10" s="87">
        <f>+AB10*'Silver Conversion'!$G10</f>
        <v>0</v>
      </c>
      <c r="AV10" s="87">
        <f>+AC10*'Silver Conversion'!$G10</f>
        <v>0</v>
      </c>
      <c r="AW10" s="87">
        <f>+AD10*'Silver Conversion'!$G10</f>
        <v>0</v>
      </c>
      <c r="AX10" s="87">
        <f>+AE10*'Silver Conversion'!$G10</f>
        <v>0</v>
      </c>
      <c r="AY10" s="87"/>
      <c r="AZ10" s="87">
        <f>+AG10*'Silver Conversion'!$J10</f>
        <v>0</v>
      </c>
      <c r="BA10" s="87">
        <f>+AH10*'Silver Conversion'!$J10</f>
        <v>0</v>
      </c>
      <c r="BB10" s="87">
        <f>+AI10*'Silver Conversion'!$J10</f>
        <v>0.5152071122</v>
      </c>
      <c r="BC10" s="87">
        <f>+AJ10*'Silver Conversion'!$J10</f>
        <v>13.0749211632</v>
      </c>
      <c r="BD10" s="87">
        <f>+AK10*'Silver Conversion'!$J10</f>
        <v>0</v>
      </c>
      <c r="BE10" s="87">
        <f>+AL10*'Silver Conversion'!$J10</f>
        <v>98.98484433552001</v>
      </c>
      <c r="BF10" s="87"/>
      <c r="BG10" s="76">
        <v>1351</v>
      </c>
      <c r="BH10" s="87">
        <v>98.98484433552001</v>
      </c>
      <c r="BI10" s="87"/>
      <c r="BJ10" s="95" t="s">
        <v>120</v>
      </c>
      <c r="BK10" s="94"/>
      <c r="BL10" s="94"/>
      <c r="BM10" s="94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</row>
    <row r="11" spans="1:128" s="73" customFormat="1" ht="15.75">
      <c r="A11" s="63">
        <v>1352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>
        <v>24</v>
      </c>
      <c r="Q11" s="86"/>
      <c r="R11" s="86"/>
      <c r="S11" s="86"/>
      <c r="T11" s="86"/>
      <c r="U11" s="86">
        <f aca="true" t="shared" si="0" ref="U11:U74">+B11/33.5</f>
        <v>0</v>
      </c>
      <c r="V11" s="86">
        <f aca="true" t="shared" si="1" ref="V11:V74">+C11/0.355</f>
        <v>0</v>
      </c>
      <c r="W11" s="86">
        <f aca="true" t="shared" si="2" ref="W11:W74">+D11/1.065</f>
        <v>0</v>
      </c>
      <c r="X11" s="86">
        <f aca="true" t="shared" si="3" ref="X11:X74">+E11/10.77</f>
        <v>0</v>
      </c>
      <c r="Y11" s="86">
        <f aca="true" t="shared" si="4" ref="Y11:Y74">+F11/11.93</f>
        <v>0</v>
      </c>
      <c r="Z11" s="86">
        <f aca="true" t="shared" si="5" ref="Z11:Z74">+G11/201</f>
        <v>0</v>
      </c>
      <c r="AA11" s="86"/>
      <c r="AB11" s="86">
        <f aca="true" t="shared" si="6" ref="AB11:AB74">+I11/179.52</f>
        <v>0</v>
      </c>
      <c r="AC11" s="86">
        <f aca="true" t="shared" si="7" ref="AC11:AC74">+J11/13.93</f>
        <v>0</v>
      </c>
      <c r="AD11" s="86">
        <f aca="true" t="shared" si="8" ref="AD11:AD74">+K11/0.35</f>
        <v>0</v>
      </c>
      <c r="AE11" s="86">
        <f aca="true" t="shared" si="9" ref="AE11:AE74">+L11*19.2</f>
        <v>0</v>
      </c>
      <c r="AF11" s="86"/>
      <c r="AG11" s="86">
        <f>+'P''s 1351-1500'!N11/0.0375</f>
        <v>0</v>
      </c>
      <c r="AH11" s="86">
        <f aca="true" t="shared" si="10" ref="AH11:AH74">+O11/1.125</f>
        <v>0</v>
      </c>
      <c r="AI11" s="86">
        <f aca="true" t="shared" si="11" ref="AI11:AI74">+P11/11.7</f>
        <v>2.0512820512820515</v>
      </c>
      <c r="AJ11" s="86">
        <f>+'P''s 1351-1500'!Q11/0.0375</f>
        <v>0</v>
      </c>
      <c r="AK11" s="86">
        <f>+'P''s 1351-1500'!R11/0.0375</f>
        <v>0</v>
      </c>
      <c r="AL11" s="86">
        <f aca="true" t="shared" si="12" ref="AL11:AL74">+S11*24</f>
        <v>0</v>
      </c>
      <c r="AM11" s="86"/>
      <c r="AN11" s="87">
        <f>+U11*'Silver Conversion'!$E11</f>
        <v>0</v>
      </c>
      <c r="AO11" s="87">
        <f>+V11*'Silver Conversion'!$E11</f>
        <v>0</v>
      </c>
      <c r="AP11" s="87">
        <f>+W11*'Silver Conversion'!$E11</f>
        <v>0</v>
      </c>
      <c r="AQ11" s="87">
        <f>+X11*'Silver Conversion'!$E11</f>
        <v>0</v>
      </c>
      <c r="AR11" s="87">
        <f>+Y11*'Silver Conversion'!$E11</f>
        <v>0</v>
      </c>
      <c r="AS11" s="87">
        <f>+Z11*'Silver Conversion'!$E11</f>
        <v>0</v>
      </c>
      <c r="AT11" s="87"/>
      <c r="AU11" s="87">
        <f>+AB11*'Silver Conversion'!$G11</f>
        <v>0</v>
      </c>
      <c r="AV11" s="87">
        <f>+AC11*'Silver Conversion'!$G11</f>
        <v>0</v>
      </c>
      <c r="AW11" s="87">
        <f>+AD11*'Silver Conversion'!$G11</f>
        <v>0</v>
      </c>
      <c r="AX11" s="87">
        <f>+AE11*'Silver Conversion'!$G11</f>
        <v>0</v>
      </c>
      <c r="AY11" s="87"/>
      <c r="AZ11" s="87">
        <f>+AG11*'Silver Conversion'!$J11</f>
        <v>0</v>
      </c>
      <c r="BA11" s="87">
        <f>+AH11*'Silver Conversion'!$J11</f>
        <v>0</v>
      </c>
      <c r="BB11" s="87">
        <f>+AI11*'Silver Conversion'!$J11</f>
        <v>0.5116176110769232</v>
      </c>
      <c r="BC11" s="87">
        <f>+AJ11*'Silver Conversion'!$J11</f>
        <v>0</v>
      </c>
      <c r="BD11" s="87">
        <f>+AK11*'Silver Conversion'!$J11</f>
        <v>0</v>
      </c>
      <c r="BE11" s="87">
        <f>+AL11*'Silver Conversion'!$J11</f>
        <v>0</v>
      </c>
      <c r="BF11" s="87"/>
      <c r="BG11" s="63">
        <v>1358</v>
      </c>
      <c r="BH11" s="87">
        <v>182.78453908799997</v>
      </c>
      <c r="BI11" s="87"/>
      <c r="BJ11" s="94" t="s">
        <v>117</v>
      </c>
      <c r="BK11" s="94"/>
      <c r="BL11" s="94"/>
      <c r="BM11" s="94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</row>
    <row r="12" spans="1:128" s="73" customFormat="1" ht="15.75">
      <c r="A12" s="63">
        <v>1353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>
        <f t="shared" si="0"/>
        <v>0</v>
      </c>
      <c r="V12" s="86">
        <f t="shared" si="1"/>
        <v>0</v>
      </c>
      <c r="W12" s="86">
        <f t="shared" si="2"/>
        <v>0</v>
      </c>
      <c r="X12" s="86">
        <f t="shared" si="3"/>
        <v>0</v>
      </c>
      <c r="Y12" s="86">
        <f t="shared" si="4"/>
        <v>0</v>
      </c>
      <c r="Z12" s="86">
        <f t="shared" si="5"/>
        <v>0</v>
      </c>
      <c r="AA12" s="86"/>
      <c r="AB12" s="86">
        <f t="shared" si="6"/>
        <v>0</v>
      </c>
      <c r="AC12" s="86">
        <f t="shared" si="7"/>
        <v>0</v>
      </c>
      <c r="AD12" s="86">
        <f t="shared" si="8"/>
        <v>0</v>
      </c>
      <c r="AE12" s="86">
        <f t="shared" si="9"/>
        <v>0</v>
      </c>
      <c r="AF12" s="86"/>
      <c r="AG12" s="86">
        <f>+'P''s 1351-1500'!N12/0.0375</f>
        <v>0</v>
      </c>
      <c r="AH12" s="86">
        <f t="shared" si="10"/>
        <v>0</v>
      </c>
      <c r="AI12" s="86">
        <f t="shared" si="11"/>
        <v>0</v>
      </c>
      <c r="AJ12" s="86">
        <f>+'P''s 1351-1500'!Q12/0.0375</f>
        <v>0</v>
      </c>
      <c r="AK12" s="86">
        <f>+'P''s 1351-1500'!R12/0.0375</f>
        <v>0</v>
      </c>
      <c r="AL12" s="86">
        <f t="shared" si="12"/>
        <v>0</v>
      </c>
      <c r="AM12" s="86"/>
      <c r="AN12" s="87">
        <f>+U12*'Silver Conversion'!$E12</f>
        <v>0</v>
      </c>
      <c r="AO12" s="87">
        <f>+V12*'Silver Conversion'!$E12</f>
        <v>0</v>
      </c>
      <c r="AP12" s="87">
        <f>+W12*'Silver Conversion'!$E12</f>
        <v>0</v>
      </c>
      <c r="AQ12" s="87">
        <f>+X12*'Silver Conversion'!$E12</f>
        <v>0</v>
      </c>
      <c r="AR12" s="87">
        <f>+Y12*'Silver Conversion'!$E12</f>
        <v>0</v>
      </c>
      <c r="AS12" s="87">
        <f>+Z12*'Silver Conversion'!$E12</f>
        <v>0</v>
      </c>
      <c r="AT12" s="87"/>
      <c r="AU12" s="87">
        <f>+AB12*'Silver Conversion'!$G12</f>
        <v>0</v>
      </c>
      <c r="AV12" s="87">
        <f>+AC12*'Silver Conversion'!$G12</f>
        <v>0</v>
      </c>
      <c r="AW12" s="87">
        <f>+AD12*'Silver Conversion'!$G12</f>
        <v>0</v>
      </c>
      <c r="AX12" s="87">
        <f>+AE12*'Silver Conversion'!$G12</f>
        <v>0</v>
      </c>
      <c r="AY12" s="87"/>
      <c r="AZ12" s="87">
        <f>+AG12*'Silver Conversion'!$J12</f>
        <v>0</v>
      </c>
      <c r="BA12" s="87">
        <f>+AH12*'Silver Conversion'!$J12</f>
        <v>0</v>
      </c>
      <c r="BB12" s="87">
        <f>+AI12*'Silver Conversion'!$J12</f>
        <v>0</v>
      </c>
      <c r="BC12" s="87">
        <f>+AJ12*'Silver Conversion'!$J12</f>
        <v>0</v>
      </c>
      <c r="BD12" s="87">
        <f>+AK12*'Silver Conversion'!$J12</f>
        <v>0</v>
      </c>
      <c r="BE12" s="87">
        <f>+AL12*'Silver Conversion'!$J12</f>
        <v>0</v>
      </c>
      <c r="BF12" s="87"/>
      <c r="BG12" s="63">
        <v>1361</v>
      </c>
      <c r="BH12" s="87">
        <v>150.9143926176</v>
      </c>
      <c r="BI12" s="87"/>
      <c r="BJ12" s="94" t="s">
        <v>118</v>
      </c>
      <c r="BK12" s="94"/>
      <c r="BL12" s="94"/>
      <c r="BM12" s="94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</row>
    <row r="13" spans="1:128" s="73" customFormat="1" ht="15.75">
      <c r="A13" s="63">
        <v>1354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>
        <v>22.5</v>
      </c>
      <c r="Q13" s="86"/>
      <c r="R13" s="86"/>
      <c r="S13" s="86"/>
      <c r="T13" s="86"/>
      <c r="U13" s="86">
        <f t="shared" si="0"/>
        <v>0</v>
      </c>
      <c r="V13" s="86">
        <f t="shared" si="1"/>
        <v>0</v>
      </c>
      <c r="W13" s="86">
        <f t="shared" si="2"/>
        <v>0</v>
      </c>
      <c r="X13" s="86">
        <f t="shared" si="3"/>
        <v>0</v>
      </c>
      <c r="Y13" s="86">
        <f t="shared" si="4"/>
        <v>0</v>
      </c>
      <c r="Z13" s="86">
        <f t="shared" si="5"/>
        <v>0</v>
      </c>
      <c r="AA13" s="86"/>
      <c r="AB13" s="86">
        <f t="shared" si="6"/>
        <v>0</v>
      </c>
      <c r="AC13" s="86">
        <f t="shared" si="7"/>
        <v>0</v>
      </c>
      <c r="AD13" s="86">
        <f t="shared" si="8"/>
        <v>0</v>
      </c>
      <c r="AE13" s="86">
        <f t="shared" si="9"/>
        <v>0</v>
      </c>
      <c r="AF13" s="86"/>
      <c r="AG13" s="86">
        <f>+'P''s 1351-1500'!N13/0.0375</f>
        <v>0</v>
      </c>
      <c r="AH13" s="86">
        <f t="shared" si="10"/>
        <v>0</v>
      </c>
      <c r="AI13" s="86">
        <f t="shared" si="11"/>
        <v>1.9230769230769231</v>
      </c>
      <c r="AJ13" s="86">
        <f>+'P''s 1351-1500'!Q13/0.0375</f>
        <v>0</v>
      </c>
      <c r="AK13" s="86">
        <f>+'P''s 1351-1500'!R13/0.0375</f>
        <v>0</v>
      </c>
      <c r="AL13" s="86">
        <f t="shared" si="12"/>
        <v>0</v>
      </c>
      <c r="AM13" s="86"/>
      <c r="AN13" s="87">
        <f>+U13*'Silver Conversion'!$E13</f>
        <v>0</v>
      </c>
      <c r="AO13" s="87">
        <f>+V13*'Silver Conversion'!$E13</f>
        <v>0</v>
      </c>
      <c r="AP13" s="87">
        <f>+W13*'Silver Conversion'!$E13</f>
        <v>0</v>
      </c>
      <c r="AQ13" s="87">
        <f>+X13*'Silver Conversion'!$E13</f>
        <v>0</v>
      </c>
      <c r="AR13" s="87">
        <f>+Y13*'Silver Conversion'!$E13</f>
        <v>0</v>
      </c>
      <c r="AS13" s="87">
        <f>+Z13*'Silver Conversion'!$E13</f>
        <v>0</v>
      </c>
      <c r="AT13" s="87"/>
      <c r="AU13" s="87">
        <f>+AB13*'Silver Conversion'!$G13</f>
        <v>0</v>
      </c>
      <c r="AV13" s="87">
        <f>+AC13*'Silver Conversion'!$G13</f>
        <v>0</v>
      </c>
      <c r="AW13" s="87">
        <f>+AD13*'Silver Conversion'!$G13</f>
        <v>0</v>
      </c>
      <c r="AX13" s="87">
        <f>+AE13*'Silver Conversion'!$G13</f>
        <v>0</v>
      </c>
      <c r="AY13" s="87"/>
      <c r="AZ13" s="87">
        <f>+AG13*'Silver Conversion'!$J13</f>
        <v>0</v>
      </c>
      <c r="BA13" s="87">
        <f>+AH13*'Silver Conversion'!$J13</f>
        <v>0</v>
      </c>
      <c r="BB13" s="87">
        <f>+AI13*'Silver Conversion'!$J13</f>
        <v>0.4080533573076923</v>
      </c>
      <c r="BC13" s="87">
        <f>+AJ13*'Silver Conversion'!$J13</f>
        <v>0</v>
      </c>
      <c r="BD13" s="87">
        <f>+AK13*'Silver Conversion'!$J13</f>
        <v>0</v>
      </c>
      <c r="BE13" s="87">
        <f>+AL13*'Silver Conversion'!$J13</f>
        <v>0</v>
      </c>
      <c r="BF13" s="87"/>
      <c r="BG13" s="63">
        <v>1362</v>
      </c>
      <c r="BH13" s="87">
        <v>228.42662826239996</v>
      </c>
      <c r="BI13" s="87"/>
      <c r="BJ13" s="94" t="s">
        <v>119</v>
      </c>
      <c r="BK13" s="94"/>
      <c r="BL13" s="94"/>
      <c r="BM13" s="94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</row>
    <row r="14" spans="1:128" s="73" customFormat="1" ht="15.75">
      <c r="A14" s="63">
        <v>1355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>
        <v>24</v>
      </c>
      <c r="Q14" s="86"/>
      <c r="R14" s="86"/>
      <c r="S14" s="86"/>
      <c r="T14" s="86"/>
      <c r="U14" s="86">
        <f t="shared" si="0"/>
        <v>0</v>
      </c>
      <c r="V14" s="86">
        <f t="shared" si="1"/>
        <v>0</v>
      </c>
      <c r="W14" s="86">
        <f t="shared" si="2"/>
        <v>0</v>
      </c>
      <c r="X14" s="86">
        <f t="shared" si="3"/>
        <v>0</v>
      </c>
      <c r="Y14" s="86">
        <f t="shared" si="4"/>
        <v>0</v>
      </c>
      <c r="Z14" s="86">
        <f t="shared" si="5"/>
        <v>0</v>
      </c>
      <c r="AA14" s="86"/>
      <c r="AB14" s="86">
        <f t="shared" si="6"/>
        <v>0</v>
      </c>
      <c r="AC14" s="86">
        <f t="shared" si="7"/>
        <v>0</v>
      </c>
      <c r="AD14" s="86">
        <f t="shared" si="8"/>
        <v>0</v>
      </c>
      <c r="AE14" s="86">
        <f t="shared" si="9"/>
        <v>0</v>
      </c>
      <c r="AF14" s="86"/>
      <c r="AG14" s="86">
        <f>+'P''s 1351-1500'!N14/0.0375</f>
        <v>0</v>
      </c>
      <c r="AH14" s="86">
        <f t="shared" si="10"/>
        <v>0</v>
      </c>
      <c r="AI14" s="86">
        <f t="shared" si="11"/>
        <v>2.0512820512820515</v>
      </c>
      <c r="AJ14" s="86">
        <f>+'P''s 1351-1500'!Q14/0.0375</f>
        <v>0</v>
      </c>
      <c r="AK14" s="86">
        <f>+'P''s 1351-1500'!R14/0.0375</f>
        <v>0</v>
      </c>
      <c r="AL14" s="86">
        <f t="shared" si="12"/>
        <v>0</v>
      </c>
      <c r="AM14" s="86"/>
      <c r="AN14" s="87">
        <f>+U14*'Silver Conversion'!$E14</f>
        <v>0</v>
      </c>
      <c r="AO14" s="87">
        <f>+V14*'Silver Conversion'!$E14</f>
        <v>0</v>
      </c>
      <c r="AP14" s="87">
        <f>+W14*'Silver Conversion'!$E14</f>
        <v>0</v>
      </c>
      <c r="AQ14" s="87">
        <f>+X14*'Silver Conversion'!$E14</f>
        <v>0</v>
      </c>
      <c r="AR14" s="87">
        <f>+Y14*'Silver Conversion'!$E14</f>
        <v>0</v>
      </c>
      <c r="AS14" s="87">
        <f>+Z14*'Silver Conversion'!$E14</f>
        <v>0</v>
      </c>
      <c r="AT14" s="87"/>
      <c r="AU14" s="87">
        <f>+AB14*'Silver Conversion'!$G14</f>
        <v>0</v>
      </c>
      <c r="AV14" s="87">
        <f>+AC14*'Silver Conversion'!$G14</f>
        <v>0</v>
      </c>
      <c r="AW14" s="87">
        <f>+AD14*'Silver Conversion'!$G14</f>
        <v>0</v>
      </c>
      <c r="AX14" s="87">
        <f>+AE14*'Silver Conversion'!$G14</f>
        <v>0</v>
      </c>
      <c r="AY14" s="87"/>
      <c r="AZ14" s="87">
        <f>+AG14*'Silver Conversion'!$J14</f>
        <v>0</v>
      </c>
      <c r="BA14" s="87">
        <f>+AH14*'Silver Conversion'!$J14</f>
        <v>0</v>
      </c>
      <c r="BB14" s="87">
        <f>+AI14*'Silver Conversion'!$J14</f>
        <v>0.40503057600000003</v>
      </c>
      <c r="BC14" s="87">
        <f>+AJ14*'Silver Conversion'!$J14</f>
        <v>0</v>
      </c>
      <c r="BD14" s="87">
        <f>+AK14*'Silver Conversion'!$J14</f>
        <v>0</v>
      </c>
      <c r="BE14" s="87">
        <f>+AL14*'Silver Conversion'!$J14</f>
        <v>0</v>
      </c>
      <c r="BF14" s="87"/>
      <c r="BG14" s="63">
        <v>1363</v>
      </c>
      <c r="BH14" s="87">
        <v>266.49773297279995</v>
      </c>
      <c r="BI14" s="87"/>
      <c r="BJ14" s="94"/>
      <c r="BK14" s="94"/>
      <c r="BL14" s="94"/>
      <c r="BM14" s="94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</row>
    <row r="15" spans="1:128" s="73" customFormat="1" ht="15.75">
      <c r="A15" s="63">
        <v>1356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>
        <v>43.3</v>
      </c>
      <c r="Q15" s="86">
        <v>6.5</v>
      </c>
      <c r="R15" s="86"/>
      <c r="S15" s="86"/>
      <c r="T15" s="86"/>
      <c r="U15" s="86">
        <f t="shared" si="0"/>
        <v>0</v>
      </c>
      <c r="V15" s="86">
        <f t="shared" si="1"/>
        <v>0</v>
      </c>
      <c r="W15" s="86">
        <f t="shared" si="2"/>
        <v>0</v>
      </c>
      <c r="X15" s="86">
        <f t="shared" si="3"/>
        <v>0</v>
      </c>
      <c r="Y15" s="86">
        <f t="shared" si="4"/>
        <v>0</v>
      </c>
      <c r="Z15" s="86">
        <f t="shared" si="5"/>
        <v>0</v>
      </c>
      <c r="AA15" s="86"/>
      <c r="AB15" s="86">
        <f t="shared" si="6"/>
        <v>0</v>
      </c>
      <c r="AC15" s="86">
        <f t="shared" si="7"/>
        <v>0</v>
      </c>
      <c r="AD15" s="86">
        <f t="shared" si="8"/>
        <v>0</v>
      </c>
      <c r="AE15" s="86">
        <f t="shared" si="9"/>
        <v>0</v>
      </c>
      <c r="AF15" s="86"/>
      <c r="AG15" s="86">
        <f>+'P''s 1351-1500'!N15/0.0375</f>
        <v>0</v>
      </c>
      <c r="AH15" s="86">
        <f t="shared" si="10"/>
        <v>0</v>
      </c>
      <c r="AI15" s="86">
        <f t="shared" si="11"/>
        <v>3.700854700854701</v>
      </c>
      <c r="AJ15" s="86">
        <f>+'P''s 1351-1500'!Q15/0.0375</f>
        <v>173.33333333333334</v>
      </c>
      <c r="AK15" s="86">
        <f>+'P''s 1351-1500'!R15/0.0375</f>
        <v>0</v>
      </c>
      <c r="AL15" s="86">
        <f t="shared" si="12"/>
        <v>0</v>
      </c>
      <c r="AM15" s="86"/>
      <c r="AN15" s="87">
        <f>+U15*'Silver Conversion'!$E15</f>
        <v>0</v>
      </c>
      <c r="AO15" s="87">
        <f>+V15*'Silver Conversion'!$E15</f>
        <v>0</v>
      </c>
      <c r="AP15" s="87">
        <f>+W15*'Silver Conversion'!$E15</f>
        <v>0</v>
      </c>
      <c r="AQ15" s="87">
        <f>+X15*'Silver Conversion'!$E15</f>
        <v>0</v>
      </c>
      <c r="AR15" s="87">
        <f>+Y15*'Silver Conversion'!$E15</f>
        <v>0</v>
      </c>
      <c r="AS15" s="87">
        <f>+Z15*'Silver Conversion'!$E15</f>
        <v>0</v>
      </c>
      <c r="AT15" s="87"/>
      <c r="AU15" s="87">
        <f>+AB15*'Silver Conversion'!$G15</f>
        <v>0</v>
      </c>
      <c r="AV15" s="87">
        <f>+AC15*'Silver Conversion'!$G15</f>
        <v>0</v>
      </c>
      <c r="AW15" s="87">
        <f>+AD15*'Silver Conversion'!$G15</f>
        <v>0</v>
      </c>
      <c r="AX15" s="87">
        <f>+AE15*'Silver Conversion'!$G15</f>
        <v>0</v>
      </c>
      <c r="AY15" s="87"/>
      <c r="AZ15" s="87">
        <f>+AG15*'Silver Conversion'!$J15</f>
        <v>0</v>
      </c>
      <c r="BA15" s="87">
        <f>+AH15*'Silver Conversion'!$J15</f>
        <v>0</v>
      </c>
      <c r="BB15" s="87">
        <f>+AI15*'Silver Conversion'!$J15</f>
        <v>0.7625143722769231</v>
      </c>
      <c r="BC15" s="87">
        <f>+AJ15*'Silver Conversion'!$J15</f>
        <v>35.713144272</v>
      </c>
      <c r="BD15" s="87">
        <f>+AK15*'Silver Conversion'!$J15</f>
        <v>0</v>
      </c>
      <c r="BE15" s="87">
        <f>+AL15*'Silver Conversion'!$J15</f>
        <v>0</v>
      </c>
      <c r="BF15" s="87"/>
      <c r="BG15" s="63">
        <v>1364</v>
      </c>
      <c r="BH15" s="87">
        <v>239.21344126367998</v>
      </c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</row>
    <row r="16" spans="1:128" s="73" customFormat="1" ht="15.75">
      <c r="A16" s="63">
        <v>1357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>
        <v>5.8</v>
      </c>
      <c r="R16" s="86">
        <v>4</v>
      </c>
      <c r="S16" s="86"/>
      <c r="T16" s="86"/>
      <c r="U16" s="86">
        <f t="shared" si="0"/>
        <v>0</v>
      </c>
      <c r="V16" s="86">
        <f t="shared" si="1"/>
        <v>0</v>
      </c>
      <c r="W16" s="86">
        <f t="shared" si="2"/>
        <v>0</v>
      </c>
      <c r="X16" s="86">
        <f t="shared" si="3"/>
        <v>0</v>
      </c>
      <c r="Y16" s="86">
        <f t="shared" si="4"/>
        <v>0</v>
      </c>
      <c r="Z16" s="86">
        <f t="shared" si="5"/>
        <v>0</v>
      </c>
      <c r="AA16" s="86"/>
      <c r="AB16" s="86">
        <f t="shared" si="6"/>
        <v>0</v>
      </c>
      <c r="AC16" s="86">
        <f t="shared" si="7"/>
        <v>0</v>
      </c>
      <c r="AD16" s="86">
        <f t="shared" si="8"/>
        <v>0</v>
      </c>
      <c r="AE16" s="86">
        <f t="shared" si="9"/>
        <v>0</v>
      </c>
      <c r="AF16" s="86"/>
      <c r="AG16" s="86">
        <f>+'P''s 1351-1500'!N16/0.0375</f>
        <v>0</v>
      </c>
      <c r="AH16" s="86">
        <f t="shared" si="10"/>
        <v>0</v>
      </c>
      <c r="AI16" s="86">
        <f t="shared" si="11"/>
        <v>0</v>
      </c>
      <c r="AJ16" s="86">
        <f>+'P''s 1351-1500'!Q16/0.0375</f>
        <v>154.66666666666666</v>
      </c>
      <c r="AK16" s="86">
        <f>+'P''s 1351-1500'!R16/0.0375</f>
        <v>106.66666666666667</v>
      </c>
      <c r="AL16" s="86">
        <f t="shared" si="12"/>
        <v>0</v>
      </c>
      <c r="AM16" s="86"/>
      <c r="AN16" s="87">
        <f>+U16*'Silver Conversion'!$E16</f>
        <v>0</v>
      </c>
      <c r="AO16" s="87">
        <f>+V16*'Silver Conversion'!$E16</f>
        <v>0</v>
      </c>
      <c r="AP16" s="87">
        <f>+W16*'Silver Conversion'!$E16</f>
        <v>0</v>
      </c>
      <c r="AQ16" s="87">
        <f>+X16*'Silver Conversion'!$E16</f>
        <v>0</v>
      </c>
      <c r="AR16" s="87">
        <f>+Y16*'Silver Conversion'!$E16</f>
        <v>0</v>
      </c>
      <c r="AS16" s="87">
        <f>+Z16*'Silver Conversion'!$E16</f>
        <v>0</v>
      </c>
      <c r="AT16" s="87"/>
      <c r="AU16" s="87">
        <f>+AB16*'Silver Conversion'!$G16</f>
        <v>0</v>
      </c>
      <c r="AV16" s="87">
        <f>+AC16*'Silver Conversion'!$G16</f>
        <v>0</v>
      </c>
      <c r="AW16" s="87">
        <f>+AD16*'Silver Conversion'!$G16</f>
        <v>0</v>
      </c>
      <c r="AX16" s="87">
        <f>+AE16*'Silver Conversion'!$G16</f>
        <v>0</v>
      </c>
      <c r="AY16" s="87"/>
      <c r="AZ16" s="87">
        <f>+AG16*'Silver Conversion'!$J16</f>
        <v>0</v>
      </c>
      <c r="BA16" s="87">
        <f>+AH16*'Silver Conversion'!$J16</f>
        <v>0</v>
      </c>
      <c r="BB16" s="87">
        <f>+AI16*'Silver Conversion'!$J16</f>
        <v>0</v>
      </c>
      <c r="BC16" s="87">
        <f>+AJ16*'Silver Conversion'!$J16</f>
        <v>37.48005935999999</v>
      </c>
      <c r="BD16" s="87">
        <f>+AK16*'Silver Conversion'!$J16</f>
        <v>25.8483168</v>
      </c>
      <c r="BE16" s="87">
        <f>+AL16*'Silver Conversion'!$J16</f>
        <v>0</v>
      </c>
      <c r="BF16" s="87"/>
      <c r="BG16" s="63">
        <v>1366</v>
      </c>
      <c r="BH16" s="87">
        <v>153.77391864</v>
      </c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</row>
    <row r="17" spans="1:128" s="73" customFormat="1" ht="15.75">
      <c r="A17" s="63">
        <v>1358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>
        <v>3.5</v>
      </c>
      <c r="O17" s="86"/>
      <c r="P17" s="86">
        <v>41.3</v>
      </c>
      <c r="Q17" s="86">
        <v>4.5</v>
      </c>
      <c r="R17" s="86">
        <v>8</v>
      </c>
      <c r="S17" s="86">
        <v>30</v>
      </c>
      <c r="T17" s="86"/>
      <c r="U17" s="86">
        <f t="shared" si="0"/>
        <v>0</v>
      </c>
      <c r="V17" s="86">
        <f t="shared" si="1"/>
        <v>0</v>
      </c>
      <c r="W17" s="86">
        <f t="shared" si="2"/>
        <v>0</v>
      </c>
      <c r="X17" s="86">
        <f t="shared" si="3"/>
        <v>0</v>
      </c>
      <c r="Y17" s="86">
        <f t="shared" si="4"/>
        <v>0</v>
      </c>
      <c r="Z17" s="86">
        <f t="shared" si="5"/>
        <v>0</v>
      </c>
      <c r="AA17" s="86"/>
      <c r="AB17" s="86">
        <f t="shared" si="6"/>
        <v>0</v>
      </c>
      <c r="AC17" s="86">
        <f t="shared" si="7"/>
        <v>0</v>
      </c>
      <c r="AD17" s="86">
        <f t="shared" si="8"/>
        <v>0</v>
      </c>
      <c r="AE17" s="86">
        <f t="shared" si="9"/>
        <v>0</v>
      </c>
      <c r="AF17" s="86"/>
      <c r="AG17" s="86">
        <f>+'P''s 1351-1500'!N17/0.0375</f>
        <v>93.33333333333334</v>
      </c>
      <c r="AH17" s="86">
        <f t="shared" si="10"/>
        <v>0</v>
      </c>
      <c r="AI17" s="86">
        <f t="shared" si="11"/>
        <v>3.52991452991453</v>
      </c>
      <c r="AJ17" s="86">
        <f>+'P''s 1351-1500'!Q17/0.0375</f>
        <v>120</v>
      </c>
      <c r="AK17" s="86">
        <f>+'P''s 1351-1500'!R17/0.0375</f>
        <v>213.33333333333334</v>
      </c>
      <c r="AL17" s="86">
        <f t="shared" si="12"/>
        <v>720</v>
      </c>
      <c r="AM17" s="86"/>
      <c r="AN17" s="87">
        <f>+U17*'Silver Conversion'!$E17</f>
        <v>0</v>
      </c>
      <c r="AO17" s="87">
        <f>+V17*'Silver Conversion'!$E17</f>
        <v>0</v>
      </c>
      <c r="AP17" s="87">
        <f>+W17*'Silver Conversion'!$E17</f>
        <v>0</v>
      </c>
      <c r="AQ17" s="87">
        <f>+X17*'Silver Conversion'!$E17</f>
        <v>0</v>
      </c>
      <c r="AR17" s="87">
        <f>+Y17*'Silver Conversion'!$E17</f>
        <v>0</v>
      </c>
      <c r="AS17" s="87">
        <f>+Z17*'Silver Conversion'!$E17</f>
        <v>0</v>
      </c>
      <c r="AT17" s="87"/>
      <c r="AU17" s="87">
        <f>+AB17*'Silver Conversion'!$G17</f>
        <v>0</v>
      </c>
      <c r="AV17" s="87">
        <f>+AC17*'Silver Conversion'!$G17</f>
        <v>0</v>
      </c>
      <c r="AW17" s="87">
        <f>+AD17*'Silver Conversion'!$G17</f>
        <v>0</v>
      </c>
      <c r="AX17" s="87">
        <f>+AE17*'Silver Conversion'!$G17</f>
        <v>0</v>
      </c>
      <c r="AY17" s="87"/>
      <c r="AZ17" s="87">
        <f>+AG17*'Silver Conversion'!$J17</f>
        <v>23.694292104</v>
      </c>
      <c r="BA17" s="87">
        <f>+AH17*'Silver Conversion'!$J17</f>
        <v>0</v>
      </c>
      <c r="BB17" s="87">
        <f>+AI17*'Silver Conversion'!$J17</f>
        <v>0.8961302782923075</v>
      </c>
      <c r="BC17" s="87">
        <f>+AJ17*'Silver Conversion'!$J17</f>
        <v>30.464089847999997</v>
      </c>
      <c r="BD17" s="87">
        <f>+AK17*'Silver Conversion'!$J17</f>
        <v>54.15838195199999</v>
      </c>
      <c r="BE17" s="87">
        <f>+AL17*'Silver Conversion'!$J17</f>
        <v>182.78453908799997</v>
      </c>
      <c r="BF17" s="87"/>
      <c r="BG17" s="63">
        <v>1367</v>
      </c>
      <c r="BH17" s="87">
        <v>164.025513216</v>
      </c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</row>
    <row r="18" spans="1:128" s="73" customFormat="1" ht="15.75">
      <c r="A18" s="63">
        <v>1359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>
        <v>42.7</v>
      </c>
      <c r="Q18" s="86"/>
      <c r="R18" s="86"/>
      <c r="S18" s="86"/>
      <c r="T18" s="86"/>
      <c r="U18" s="86">
        <f t="shared" si="0"/>
        <v>0</v>
      </c>
      <c r="V18" s="86">
        <f t="shared" si="1"/>
        <v>0</v>
      </c>
      <c r="W18" s="86">
        <f t="shared" si="2"/>
        <v>0</v>
      </c>
      <c r="X18" s="86">
        <f t="shared" si="3"/>
        <v>0</v>
      </c>
      <c r="Y18" s="86">
        <f t="shared" si="4"/>
        <v>0</v>
      </c>
      <c r="Z18" s="86">
        <f t="shared" si="5"/>
        <v>0</v>
      </c>
      <c r="AA18" s="86"/>
      <c r="AB18" s="86">
        <f t="shared" si="6"/>
        <v>0</v>
      </c>
      <c r="AC18" s="86">
        <f t="shared" si="7"/>
        <v>0</v>
      </c>
      <c r="AD18" s="86">
        <f t="shared" si="8"/>
        <v>0</v>
      </c>
      <c r="AE18" s="86">
        <f t="shared" si="9"/>
        <v>0</v>
      </c>
      <c r="AF18" s="86"/>
      <c r="AG18" s="86">
        <f>+'P''s 1351-1500'!N18/0.0375</f>
        <v>0</v>
      </c>
      <c r="AH18" s="86">
        <f t="shared" si="10"/>
        <v>0</v>
      </c>
      <c r="AI18" s="86">
        <f t="shared" si="11"/>
        <v>3.64957264957265</v>
      </c>
      <c r="AJ18" s="86">
        <f>+'P''s 1351-1500'!Q18/0.0375</f>
        <v>0</v>
      </c>
      <c r="AK18" s="86">
        <f>+'P''s 1351-1500'!R18/0.0375</f>
        <v>0</v>
      </c>
      <c r="AL18" s="86">
        <f t="shared" si="12"/>
        <v>0</v>
      </c>
      <c r="AM18" s="86"/>
      <c r="AN18" s="87">
        <f>+U18*'Silver Conversion'!$E18</f>
        <v>0</v>
      </c>
      <c r="AO18" s="87">
        <f>+V18*'Silver Conversion'!$E18</f>
        <v>0</v>
      </c>
      <c r="AP18" s="87">
        <f>+W18*'Silver Conversion'!$E18</f>
        <v>0</v>
      </c>
      <c r="AQ18" s="87">
        <f>+X18*'Silver Conversion'!$E18</f>
        <v>0</v>
      </c>
      <c r="AR18" s="87">
        <f>+Y18*'Silver Conversion'!$E18</f>
        <v>0</v>
      </c>
      <c r="AS18" s="87">
        <f>+Z18*'Silver Conversion'!$E18</f>
        <v>0</v>
      </c>
      <c r="AT18" s="87"/>
      <c r="AU18" s="87">
        <f>+AB18*'Silver Conversion'!$G18</f>
        <v>0</v>
      </c>
      <c r="AV18" s="87">
        <f>+AC18*'Silver Conversion'!$G18</f>
        <v>0</v>
      </c>
      <c r="AW18" s="87">
        <f>+AD18*'Silver Conversion'!$G18</f>
        <v>0</v>
      </c>
      <c r="AX18" s="87">
        <f>+AE18*'Silver Conversion'!$G18</f>
        <v>0</v>
      </c>
      <c r="AY18" s="87"/>
      <c r="AZ18" s="87">
        <f>+AG18*'Silver Conversion'!$J18</f>
        <v>0</v>
      </c>
      <c r="BA18" s="87">
        <f>+AH18*'Silver Conversion'!$J18</f>
        <v>0</v>
      </c>
      <c r="BB18" s="87">
        <f>+AI18*'Silver Conversion'!$J18</f>
        <v>1.0809255829076923</v>
      </c>
      <c r="BC18" s="87">
        <f>+AJ18*'Silver Conversion'!$J18</f>
        <v>0</v>
      </c>
      <c r="BD18" s="87">
        <f>+AK18*'Silver Conversion'!$J18</f>
        <v>0</v>
      </c>
      <c r="BE18" s="87">
        <f>+AL18*'Silver Conversion'!$J18</f>
        <v>0</v>
      </c>
      <c r="BF18" s="87"/>
      <c r="BG18" s="63">
        <v>1368</v>
      </c>
      <c r="BH18" s="87">
        <v>164.025513216</v>
      </c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</row>
    <row r="19" spans="1:128" s="73" customFormat="1" ht="15.75">
      <c r="A19" s="63">
        <v>1360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>
        <v>4</v>
      </c>
      <c r="O19" s="86"/>
      <c r="P19" s="86">
        <v>37.4</v>
      </c>
      <c r="Q19" s="86"/>
      <c r="R19" s="86">
        <v>6</v>
      </c>
      <c r="S19" s="86"/>
      <c r="T19" s="86"/>
      <c r="U19" s="86">
        <f t="shared" si="0"/>
        <v>0</v>
      </c>
      <c r="V19" s="86">
        <f t="shared" si="1"/>
        <v>0</v>
      </c>
      <c r="W19" s="86">
        <f t="shared" si="2"/>
        <v>0</v>
      </c>
      <c r="X19" s="86">
        <f t="shared" si="3"/>
        <v>0</v>
      </c>
      <c r="Y19" s="86">
        <f t="shared" si="4"/>
        <v>0</v>
      </c>
      <c r="Z19" s="86">
        <f t="shared" si="5"/>
        <v>0</v>
      </c>
      <c r="AA19" s="86"/>
      <c r="AB19" s="86">
        <f t="shared" si="6"/>
        <v>0</v>
      </c>
      <c r="AC19" s="86">
        <f t="shared" si="7"/>
        <v>0</v>
      </c>
      <c r="AD19" s="86">
        <f t="shared" si="8"/>
        <v>0</v>
      </c>
      <c r="AE19" s="86">
        <f t="shared" si="9"/>
        <v>0</v>
      </c>
      <c r="AF19" s="86"/>
      <c r="AG19" s="86">
        <f>+'P''s 1351-1500'!N19/0.0375</f>
        <v>106.66666666666667</v>
      </c>
      <c r="AH19" s="86">
        <f t="shared" si="10"/>
        <v>0</v>
      </c>
      <c r="AI19" s="86">
        <f t="shared" si="11"/>
        <v>3.1965811965811968</v>
      </c>
      <c r="AJ19" s="86">
        <f>+'P''s 1351-1500'!Q19/0.0375</f>
        <v>0</v>
      </c>
      <c r="AK19" s="86">
        <f>+'P''s 1351-1500'!R19/0.0375</f>
        <v>160</v>
      </c>
      <c r="AL19" s="86">
        <f t="shared" si="12"/>
        <v>0</v>
      </c>
      <c r="AM19" s="86"/>
      <c r="AN19" s="87">
        <f>+U19*'Silver Conversion'!$E19</f>
        <v>0</v>
      </c>
      <c r="AO19" s="87">
        <f>+V19*'Silver Conversion'!$E19</f>
        <v>0</v>
      </c>
      <c r="AP19" s="87">
        <f>+W19*'Silver Conversion'!$E19</f>
        <v>0</v>
      </c>
      <c r="AQ19" s="87">
        <f>+X19*'Silver Conversion'!$E19</f>
        <v>0</v>
      </c>
      <c r="AR19" s="87">
        <f>+Y19*'Silver Conversion'!$E19</f>
        <v>0</v>
      </c>
      <c r="AS19" s="87">
        <f>+Z19*'Silver Conversion'!$E19</f>
        <v>0</v>
      </c>
      <c r="AT19" s="87"/>
      <c r="AU19" s="87">
        <f>+AB19*'Silver Conversion'!$G19</f>
        <v>0</v>
      </c>
      <c r="AV19" s="87">
        <f>+AC19*'Silver Conversion'!$G19</f>
        <v>0</v>
      </c>
      <c r="AW19" s="87">
        <f>+AD19*'Silver Conversion'!$G19</f>
        <v>0</v>
      </c>
      <c r="AX19" s="87">
        <f>+AE19*'Silver Conversion'!$G19</f>
        <v>0</v>
      </c>
      <c r="AY19" s="87"/>
      <c r="AZ19" s="87">
        <f>+AG19*'Silver Conversion'!$J19</f>
        <v>31.592391743999997</v>
      </c>
      <c r="BA19" s="87">
        <f>+AH19*'Silver Conversion'!$J19</f>
        <v>0</v>
      </c>
      <c r="BB19" s="87">
        <f>+AI19*'Silver Conversion'!$J19</f>
        <v>0.9467591756615384</v>
      </c>
      <c r="BC19" s="87">
        <f>+AJ19*'Silver Conversion'!$J19</f>
        <v>0</v>
      </c>
      <c r="BD19" s="87">
        <f>+AK19*'Silver Conversion'!$J19</f>
        <v>47.388587615999995</v>
      </c>
      <c r="BE19" s="87">
        <f>+AL19*'Silver Conversion'!$J19</f>
        <v>0</v>
      </c>
      <c r="BF19" s="87"/>
      <c r="BG19" s="63">
        <v>1369</v>
      </c>
      <c r="BH19" s="87">
        <v>204.96865199040002</v>
      </c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</row>
    <row r="20" spans="1:128" s="73" customFormat="1" ht="15.75">
      <c r="A20" s="63">
        <v>1361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>
        <v>53.2</v>
      </c>
      <c r="Q20" s="86">
        <v>5</v>
      </c>
      <c r="R20" s="86">
        <v>6</v>
      </c>
      <c r="S20" s="86">
        <v>23</v>
      </c>
      <c r="T20" s="86"/>
      <c r="U20" s="86">
        <f t="shared" si="0"/>
        <v>0</v>
      </c>
      <c r="V20" s="86">
        <f t="shared" si="1"/>
        <v>0</v>
      </c>
      <c r="W20" s="86">
        <f t="shared" si="2"/>
        <v>0</v>
      </c>
      <c r="X20" s="86">
        <f t="shared" si="3"/>
        <v>0</v>
      </c>
      <c r="Y20" s="86">
        <f t="shared" si="4"/>
        <v>0</v>
      </c>
      <c r="Z20" s="86">
        <f t="shared" si="5"/>
        <v>0</v>
      </c>
      <c r="AA20" s="86"/>
      <c r="AB20" s="86">
        <f t="shared" si="6"/>
        <v>0</v>
      </c>
      <c r="AC20" s="86">
        <f t="shared" si="7"/>
        <v>0</v>
      </c>
      <c r="AD20" s="86">
        <f t="shared" si="8"/>
        <v>0</v>
      </c>
      <c r="AE20" s="86">
        <f t="shared" si="9"/>
        <v>0</v>
      </c>
      <c r="AF20" s="86"/>
      <c r="AG20" s="86">
        <f>+'P''s 1351-1500'!N20/0.0375</f>
        <v>0</v>
      </c>
      <c r="AH20" s="86">
        <f t="shared" si="10"/>
        <v>0</v>
      </c>
      <c r="AI20" s="86">
        <f t="shared" si="11"/>
        <v>4.547008547008548</v>
      </c>
      <c r="AJ20" s="86">
        <f>+'P''s 1351-1500'!Q20/0.0375</f>
        <v>133.33333333333334</v>
      </c>
      <c r="AK20" s="86">
        <f>+'P''s 1351-1500'!R20/0.0375</f>
        <v>160</v>
      </c>
      <c r="AL20" s="86">
        <f t="shared" si="12"/>
        <v>552</v>
      </c>
      <c r="AM20" s="86"/>
      <c r="AN20" s="87">
        <f>+U20*'Silver Conversion'!$E20</f>
        <v>0</v>
      </c>
      <c r="AO20" s="87">
        <f>+V20*'Silver Conversion'!$E20</f>
        <v>0</v>
      </c>
      <c r="AP20" s="87">
        <f>+W20*'Silver Conversion'!$E20</f>
        <v>0</v>
      </c>
      <c r="AQ20" s="87">
        <f>+X20*'Silver Conversion'!$E20</f>
        <v>0</v>
      </c>
      <c r="AR20" s="87">
        <f>+Y20*'Silver Conversion'!$E20</f>
        <v>0</v>
      </c>
      <c r="AS20" s="87">
        <f>+Z20*'Silver Conversion'!$E20</f>
        <v>0</v>
      </c>
      <c r="AT20" s="87"/>
      <c r="AU20" s="87">
        <f>+AB20*'Silver Conversion'!$G20</f>
        <v>0</v>
      </c>
      <c r="AV20" s="87">
        <f>+AC20*'Silver Conversion'!$G20</f>
        <v>0</v>
      </c>
      <c r="AW20" s="87">
        <f>+AD20*'Silver Conversion'!$G20</f>
        <v>0</v>
      </c>
      <c r="AX20" s="87">
        <f>+AE20*'Silver Conversion'!$G20</f>
        <v>0</v>
      </c>
      <c r="AY20" s="87"/>
      <c r="AZ20" s="87">
        <f>+AG20*'Silver Conversion'!$J20</f>
        <v>0</v>
      </c>
      <c r="BA20" s="87">
        <f>+AH20*'Silver Conversion'!$J20</f>
        <v>0</v>
      </c>
      <c r="BB20" s="87">
        <f>+AI20*'Silver Conversion'!$J20</f>
        <v>1.2431323063384616</v>
      </c>
      <c r="BC20" s="87">
        <f>+AJ20*'Silver Conversion'!$J20</f>
        <v>36.45275184</v>
      </c>
      <c r="BD20" s="87">
        <f>+AK20*'Silver Conversion'!$J20</f>
        <v>43.74330220799999</v>
      </c>
      <c r="BE20" s="87">
        <f>+AL20*'Silver Conversion'!$J20</f>
        <v>150.9143926176</v>
      </c>
      <c r="BF20" s="87"/>
      <c r="BG20" s="63">
        <v>1372</v>
      </c>
      <c r="BH20" s="87">
        <v>145.7777466432</v>
      </c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</row>
    <row r="21" spans="1:128" s="73" customFormat="1" ht="15.75">
      <c r="A21" s="63">
        <v>1362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>
        <v>32.6</v>
      </c>
      <c r="Q21" s="86">
        <v>6</v>
      </c>
      <c r="R21" s="86">
        <v>6</v>
      </c>
      <c r="S21" s="86">
        <v>36</v>
      </c>
      <c r="T21" s="86"/>
      <c r="U21" s="86">
        <f t="shared" si="0"/>
        <v>0</v>
      </c>
      <c r="V21" s="86">
        <f t="shared" si="1"/>
        <v>0</v>
      </c>
      <c r="W21" s="86">
        <f t="shared" si="2"/>
        <v>0</v>
      </c>
      <c r="X21" s="86">
        <f t="shared" si="3"/>
        <v>0</v>
      </c>
      <c r="Y21" s="86">
        <f t="shared" si="4"/>
        <v>0</v>
      </c>
      <c r="Z21" s="86">
        <f t="shared" si="5"/>
        <v>0</v>
      </c>
      <c r="AA21" s="86"/>
      <c r="AB21" s="86">
        <f t="shared" si="6"/>
        <v>0</v>
      </c>
      <c r="AC21" s="86">
        <f t="shared" si="7"/>
        <v>0</v>
      </c>
      <c r="AD21" s="86">
        <f t="shared" si="8"/>
        <v>0</v>
      </c>
      <c r="AE21" s="86">
        <f t="shared" si="9"/>
        <v>0</v>
      </c>
      <c r="AF21" s="86"/>
      <c r="AG21" s="86">
        <f>+'P''s 1351-1500'!N21/0.0375</f>
        <v>0</v>
      </c>
      <c r="AH21" s="86">
        <f t="shared" si="10"/>
        <v>0</v>
      </c>
      <c r="AI21" s="86">
        <f t="shared" si="11"/>
        <v>2.7863247863247866</v>
      </c>
      <c r="AJ21" s="86">
        <f>+'P''s 1351-1500'!Q21/0.0375</f>
        <v>160</v>
      </c>
      <c r="AK21" s="86">
        <f>+'P''s 1351-1500'!R21/0.0375</f>
        <v>160</v>
      </c>
      <c r="AL21" s="86">
        <f t="shared" si="12"/>
        <v>864</v>
      </c>
      <c r="AM21" s="86"/>
      <c r="AN21" s="87">
        <f>+U21*'Silver Conversion'!$E21</f>
        <v>0</v>
      </c>
      <c r="AO21" s="87">
        <f>+V21*'Silver Conversion'!$E21</f>
        <v>0</v>
      </c>
      <c r="AP21" s="87">
        <f>+W21*'Silver Conversion'!$E21</f>
        <v>0</v>
      </c>
      <c r="AQ21" s="87">
        <f>+X21*'Silver Conversion'!$E21</f>
        <v>0</v>
      </c>
      <c r="AR21" s="87">
        <f>+Y21*'Silver Conversion'!$E21</f>
        <v>0</v>
      </c>
      <c r="AS21" s="87">
        <f>+Z21*'Silver Conversion'!$E21</f>
        <v>0</v>
      </c>
      <c r="AT21" s="87"/>
      <c r="AU21" s="87">
        <f>+AB21*'Silver Conversion'!$G21</f>
        <v>0</v>
      </c>
      <c r="AV21" s="87">
        <f>+AC21*'Silver Conversion'!$G21</f>
        <v>0</v>
      </c>
      <c r="AW21" s="87">
        <f>+AD21*'Silver Conversion'!$G21</f>
        <v>0</v>
      </c>
      <c r="AX21" s="87">
        <f>+AE21*'Silver Conversion'!$G21</f>
        <v>0</v>
      </c>
      <c r="AY21" s="87"/>
      <c r="AZ21" s="87">
        <f>+AG21*'Silver Conversion'!$J21</f>
        <v>0</v>
      </c>
      <c r="BA21" s="87">
        <f>+AH21*'Silver Conversion'!$J21</f>
        <v>0</v>
      </c>
      <c r="BB21" s="87">
        <f>+AI21*'Silver Conversion'!$J21</f>
        <v>0.7366559909538462</v>
      </c>
      <c r="BC21" s="87">
        <f>+AJ21*'Silver Conversion'!$J21</f>
        <v>42.30122745599999</v>
      </c>
      <c r="BD21" s="87">
        <f>+AK21*'Silver Conversion'!$J21</f>
        <v>42.30122745599999</v>
      </c>
      <c r="BE21" s="87">
        <f>+AL21*'Silver Conversion'!$J21</f>
        <v>228.42662826239996</v>
      </c>
      <c r="BF21" s="87"/>
      <c r="BG21" s="63">
        <v>1374</v>
      </c>
      <c r="BH21" s="87">
        <v>171.7918844544</v>
      </c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77"/>
      <c r="DT21" s="77"/>
      <c r="DU21" s="77"/>
      <c r="DV21" s="77"/>
      <c r="DW21" s="77"/>
      <c r="DX21" s="77"/>
    </row>
    <row r="22" spans="1:128" s="73" customFormat="1" ht="15.75">
      <c r="A22" s="63">
        <v>1363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>
        <v>5.6</v>
      </c>
      <c r="O22" s="86"/>
      <c r="P22" s="86">
        <v>46.2</v>
      </c>
      <c r="Q22" s="86">
        <v>6.3</v>
      </c>
      <c r="R22" s="86"/>
      <c r="S22" s="86">
        <v>42</v>
      </c>
      <c r="T22" s="86"/>
      <c r="U22" s="86">
        <f t="shared" si="0"/>
        <v>0</v>
      </c>
      <c r="V22" s="86">
        <f t="shared" si="1"/>
        <v>0</v>
      </c>
      <c r="W22" s="86">
        <f t="shared" si="2"/>
        <v>0</v>
      </c>
      <c r="X22" s="86">
        <f t="shared" si="3"/>
        <v>0</v>
      </c>
      <c r="Y22" s="86">
        <f t="shared" si="4"/>
        <v>0</v>
      </c>
      <c r="Z22" s="86">
        <f t="shared" si="5"/>
        <v>0</v>
      </c>
      <c r="AA22" s="86"/>
      <c r="AB22" s="86">
        <f t="shared" si="6"/>
        <v>0</v>
      </c>
      <c r="AC22" s="86">
        <f t="shared" si="7"/>
        <v>0</v>
      </c>
      <c r="AD22" s="86">
        <f t="shared" si="8"/>
        <v>0</v>
      </c>
      <c r="AE22" s="86">
        <f t="shared" si="9"/>
        <v>0</v>
      </c>
      <c r="AF22" s="86"/>
      <c r="AG22" s="86">
        <f>+'P''s 1351-1500'!N22/0.0375</f>
        <v>149.33333333333334</v>
      </c>
      <c r="AH22" s="86">
        <f t="shared" si="10"/>
        <v>0</v>
      </c>
      <c r="AI22" s="86">
        <f t="shared" si="11"/>
        <v>3.9487179487179493</v>
      </c>
      <c r="AJ22" s="86">
        <f>+'P''s 1351-1500'!Q22/0.0375</f>
        <v>168</v>
      </c>
      <c r="AK22" s="86">
        <f>+'P''s 1351-1500'!R22/0.0375</f>
        <v>0</v>
      </c>
      <c r="AL22" s="86">
        <f t="shared" si="12"/>
        <v>1008</v>
      </c>
      <c r="AM22" s="86"/>
      <c r="AN22" s="87">
        <f>+U22*'Silver Conversion'!$E22</f>
        <v>0</v>
      </c>
      <c r="AO22" s="87">
        <f>+V22*'Silver Conversion'!$E22</f>
        <v>0</v>
      </c>
      <c r="AP22" s="87">
        <f>+W22*'Silver Conversion'!$E22</f>
        <v>0</v>
      </c>
      <c r="AQ22" s="87">
        <f>+X22*'Silver Conversion'!$E22</f>
        <v>0</v>
      </c>
      <c r="AR22" s="87">
        <f>+Y22*'Silver Conversion'!$E22</f>
        <v>0</v>
      </c>
      <c r="AS22" s="87">
        <f>+Z22*'Silver Conversion'!$E22</f>
        <v>0</v>
      </c>
      <c r="AT22" s="87"/>
      <c r="AU22" s="87">
        <f>+AB22*'Silver Conversion'!$G22</f>
        <v>0</v>
      </c>
      <c r="AV22" s="87">
        <f>+AC22*'Silver Conversion'!$G22</f>
        <v>0</v>
      </c>
      <c r="AW22" s="87">
        <f>+AD22*'Silver Conversion'!$G22</f>
        <v>0</v>
      </c>
      <c r="AX22" s="87">
        <f>+AE22*'Silver Conversion'!$G22</f>
        <v>0</v>
      </c>
      <c r="AY22" s="87"/>
      <c r="AZ22" s="87">
        <f>+AG22*'Silver Conversion'!$J22</f>
        <v>39.48114562559999</v>
      </c>
      <c r="BA22" s="87">
        <f>+AH22*'Silver Conversion'!$J22</f>
        <v>0</v>
      </c>
      <c r="BB22" s="87">
        <f>+AI22*'Silver Conversion'!$J22</f>
        <v>1.043972600676923</v>
      </c>
      <c r="BC22" s="87">
        <f>+AJ22*'Silver Conversion'!$J22</f>
        <v>44.41628882879999</v>
      </c>
      <c r="BD22" s="87">
        <f>+AK22*'Silver Conversion'!$J22</f>
        <v>0</v>
      </c>
      <c r="BE22" s="87">
        <f>+AL22*'Silver Conversion'!$J22</f>
        <v>266.49773297279995</v>
      </c>
      <c r="BF22" s="87"/>
      <c r="BG22" s="63">
        <v>1375</v>
      </c>
      <c r="BH22" s="87">
        <v>173.83702593599997</v>
      </c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</row>
    <row r="23" spans="1:128" s="73" customFormat="1" ht="15.75">
      <c r="A23" s="63">
        <v>1364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>
        <v>62</v>
      </c>
      <c r="Q23" s="86">
        <v>5.7</v>
      </c>
      <c r="R23" s="86">
        <v>6</v>
      </c>
      <c r="S23" s="86">
        <v>37.7</v>
      </c>
      <c r="T23" s="86"/>
      <c r="U23" s="86">
        <f t="shared" si="0"/>
        <v>0</v>
      </c>
      <c r="V23" s="86">
        <f t="shared" si="1"/>
        <v>0</v>
      </c>
      <c r="W23" s="86">
        <f t="shared" si="2"/>
        <v>0</v>
      </c>
      <c r="X23" s="86">
        <f t="shared" si="3"/>
        <v>0</v>
      </c>
      <c r="Y23" s="86">
        <f t="shared" si="4"/>
        <v>0</v>
      </c>
      <c r="Z23" s="86">
        <f t="shared" si="5"/>
        <v>0</v>
      </c>
      <c r="AA23" s="86"/>
      <c r="AB23" s="86">
        <f t="shared" si="6"/>
        <v>0</v>
      </c>
      <c r="AC23" s="86">
        <f t="shared" si="7"/>
        <v>0</v>
      </c>
      <c r="AD23" s="86">
        <f t="shared" si="8"/>
        <v>0</v>
      </c>
      <c r="AE23" s="86">
        <f t="shared" si="9"/>
        <v>0</v>
      </c>
      <c r="AF23" s="86"/>
      <c r="AG23" s="86">
        <f>+'P''s 1351-1500'!N23/0.0375</f>
        <v>0</v>
      </c>
      <c r="AH23" s="86">
        <f t="shared" si="10"/>
        <v>0</v>
      </c>
      <c r="AI23" s="86">
        <f t="shared" si="11"/>
        <v>5.2991452991453</v>
      </c>
      <c r="AJ23" s="86">
        <f>+'P''s 1351-1500'!Q23/0.0375</f>
        <v>152</v>
      </c>
      <c r="AK23" s="86">
        <f>+'P''s 1351-1500'!R23/0.0375</f>
        <v>160</v>
      </c>
      <c r="AL23" s="86">
        <f t="shared" si="12"/>
        <v>904.8000000000001</v>
      </c>
      <c r="AM23" s="86"/>
      <c r="AN23" s="87">
        <f>+U23*'Silver Conversion'!$E23</f>
        <v>0</v>
      </c>
      <c r="AO23" s="87">
        <f>+V23*'Silver Conversion'!$E23</f>
        <v>0</v>
      </c>
      <c r="AP23" s="87">
        <f>+W23*'Silver Conversion'!$E23</f>
        <v>0</v>
      </c>
      <c r="AQ23" s="87">
        <f>+X23*'Silver Conversion'!$E23</f>
        <v>0</v>
      </c>
      <c r="AR23" s="87">
        <f>+Y23*'Silver Conversion'!$E23</f>
        <v>0</v>
      </c>
      <c r="AS23" s="87">
        <f>+Z23*'Silver Conversion'!$E23</f>
        <v>0</v>
      </c>
      <c r="AT23" s="87"/>
      <c r="AU23" s="87">
        <f>+AB23*'Silver Conversion'!$G23</f>
        <v>0</v>
      </c>
      <c r="AV23" s="87">
        <f>+AC23*'Silver Conversion'!$G23</f>
        <v>0</v>
      </c>
      <c r="AW23" s="87">
        <f>+AD23*'Silver Conversion'!$G23</f>
        <v>0</v>
      </c>
      <c r="AX23" s="87">
        <f>+AE23*'Silver Conversion'!$G23</f>
        <v>0</v>
      </c>
      <c r="AY23" s="87"/>
      <c r="AZ23" s="87">
        <f>+AG23*'Silver Conversion'!$J23</f>
        <v>0</v>
      </c>
      <c r="BA23" s="87">
        <f>+AH23*'Silver Conversion'!$J23</f>
        <v>0</v>
      </c>
      <c r="BB23" s="87">
        <f>+AI23*'Silver Conversion'!$J23</f>
        <v>1.4010021913846153</v>
      </c>
      <c r="BC23" s="87">
        <f>+AJ23*'Silver Conversion'!$J23</f>
        <v>40.18616608319999</v>
      </c>
      <c r="BD23" s="87">
        <f>+AK23*'Silver Conversion'!$J23</f>
        <v>42.30122745599999</v>
      </c>
      <c r="BE23" s="87">
        <f>+AL23*'Silver Conversion'!$J23</f>
        <v>239.21344126367998</v>
      </c>
      <c r="BF23" s="87"/>
      <c r="BG23" s="63">
        <v>1376</v>
      </c>
      <c r="BH23" s="87">
        <v>149.1876755712</v>
      </c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/>
      <c r="DT23" s="77"/>
      <c r="DU23" s="77"/>
      <c r="DV23" s="77"/>
      <c r="DW23" s="77"/>
      <c r="DX23" s="77"/>
    </row>
    <row r="24" spans="1:128" s="73" customFormat="1" ht="15.75">
      <c r="A24" s="63">
        <v>1365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>
        <v>6</v>
      </c>
      <c r="S24" s="86"/>
      <c r="T24" s="86"/>
      <c r="U24" s="86">
        <f t="shared" si="0"/>
        <v>0</v>
      </c>
      <c r="V24" s="86">
        <f t="shared" si="1"/>
        <v>0</v>
      </c>
      <c r="W24" s="86">
        <f t="shared" si="2"/>
        <v>0</v>
      </c>
      <c r="X24" s="86">
        <f t="shared" si="3"/>
        <v>0</v>
      </c>
      <c r="Y24" s="86">
        <f t="shared" si="4"/>
        <v>0</v>
      </c>
      <c r="Z24" s="86">
        <f t="shared" si="5"/>
        <v>0</v>
      </c>
      <c r="AA24" s="86"/>
      <c r="AB24" s="86">
        <f t="shared" si="6"/>
        <v>0</v>
      </c>
      <c r="AC24" s="86">
        <f t="shared" si="7"/>
        <v>0</v>
      </c>
      <c r="AD24" s="86">
        <f t="shared" si="8"/>
        <v>0</v>
      </c>
      <c r="AE24" s="86">
        <f t="shared" si="9"/>
        <v>0</v>
      </c>
      <c r="AF24" s="86"/>
      <c r="AG24" s="86">
        <f>+'P''s 1351-1500'!N24/0.0375</f>
        <v>0</v>
      </c>
      <c r="AH24" s="86">
        <f t="shared" si="10"/>
        <v>0</v>
      </c>
      <c r="AI24" s="86">
        <f t="shared" si="11"/>
        <v>0</v>
      </c>
      <c r="AJ24" s="86">
        <f>+'P''s 1351-1500'!Q24/0.0375</f>
        <v>0</v>
      </c>
      <c r="AK24" s="86">
        <f>+'P''s 1351-1500'!R24/0.0375</f>
        <v>160</v>
      </c>
      <c r="AL24" s="86">
        <f t="shared" si="12"/>
        <v>0</v>
      </c>
      <c r="AM24" s="86"/>
      <c r="AN24" s="87">
        <f>+U24*'Silver Conversion'!$E24</f>
        <v>0</v>
      </c>
      <c r="AO24" s="87">
        <f>+V24*'Silver Conversion'!$E24</f>
        <v>0</v>
      </c>
      <c r="AP24" s="87">
        <f>+W24*'Silver Conversion'!$E24</f>
        <v>0</v>
      </c>
      <c r="AQ24" s="87">
        <f>+X24*'Silver Conversion'!$E24</f>
        <v>0</v>
      </c>
      <c r="AR24" s="87">
        <f>+Y24*'Silver Conversion'!$E24</f>
        <v>0</v>
      </c>
      <c r="AS24" s="87">
        <f>+Z24*'Silver Conversion'!$E24</f>
        <v>0</v>
      </c>
      <c r="AT24" s="87"/>
      <c r="AU24" s="87">
        <f>+AB24*'Silver Conversion'!$G24</f>
        <v>0</v>
      </c>
      <c r="AV24" s="87">
        <f>+AC24*'Silver Conversion'!$G24</f>
        <v>0</v>
      </c>
      <c r="AW24" s="87">
        <f>+AD24*'Silver Conversion'!$G24</f>
        <v>0</v>
      </c>
      <c r="AX24" s="87">
        <f>+AE24*'Silver Conversion'!$G24</f>
        <v>0</v>
      </c>
      <c r="AY24" s="87"/>
      <c r="AZ24" s="87">
        <f>+AG24*'Silver Conversion'!$J24</f>
        <v>0</v>
      </c>
      <c r="BA24" s="87">
        <f>+AH24*'Silver Conversion'!$J24</f>
        <v>0</v>
      </c>
      <c r="BB24" s="87">
        <f>+AI24*'Silver Conversion'!$J24</f>
        <v>0</v>
      </c>
      <c r="BC24" s="87">
        <f>+AJ24*'Silver Conversion'!$J24</f>
        <v>0</v>
      </c>
      <c r="BD24" s="87">
        <f>+AK24*'Silver Conversion'!$J24</f>
        <v>34.61008032</v>
      </c>
      <c r="BE24" s="87">
        <f>+AL24*'Silver Conversion'!$J24</f>
        <v>0</v>
      </c>
      <c r="BF24" s="87"/>
      <c r="BG24" s="63">
        <v>1377</v>
      </c>
      <c r="BH24" s="87">
        <v>196.14190370400001</v>
      </c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7"/>
      <c r="DR24" s="77"/>
      <c r="DS24" s="77"/>
      <c r="DT24" s="77"/>
      <c r="DU24" s="77"/>
      <c r="DV24" s="77"/>
      <c r="DW24" s="77"/>
      <c r="DX24" s="77"/>
    </row>
    <row r="25" spans="1:128" s="73" customFormat="1" ht="15.75">
      <c r="A25" s="63">
        <v>1366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>
        <v>5.9</v>
      </c>
      <c r="R25" s="86"/>
      <c r="S25" s="86">
        <v>30</v>
      </c>
      <c r="T25" s="86"/>
      <c r="U25" s="86">
        <f t="shared" si="0"/>
        <v>0</v>
      </c>
      <c r="V25" s="86">
        <f t="shared" si="1"/>
        <v>0</v>
      </c>
      <c r="W25" s="86">
        <f t="shared" si="2"/>
        <v>0</v>
      </c>
      <c r="X25" s="86">
        <f t="shared" si="3"/>
        <v>0</v>
      </c>
      <c r="Y25" s="86">
        <f t="shared" si="4"/>
        <v>0</v>
      </c>
      <c r="Z25" s="86">
        <f t="shared" si="5"/>
        <v>0</v>
      </c>
      <c r="AA25" s="86"/>
      <c r="AB25" s="86">
        <f t="shared" si="6"/>
        <v>0</v>
      </c>
      <c r="AC25" s="86">
        <f t="shared" si="7"/>
        <v>0</v>
      </c>
      <c r="AD25" s="86">
        <f t="shared" si="8"/>
        <v>0</v>
      </c>
      <c r="AE25" s="86">
        <f t="shared" si="9"/>
        <v>0</v>
      </c>
      <c r="AF25" s="86"/>
      <c r="AG25" s="86">
        <f>+'P''s 1351-1500'!N25/0.0375</f>
        <v>0</v>
      </c>
      <c r="AH25" s="86">
        <f t="shared" si="10"/>
        <v>0</v>
      </c>
      <c r="AI25" s="86">
        <f t="shared" si="11"/>
        <v>0</v>
      </c>
      <c r="AJ25" s="86">
        <f>+'P''s 1351-1500'!Q25/0.0375</f>
        <v>157.33333333333334</v>
      </c>
      <c r="AK25" s="86">
        <f>+'P''s 1351-1500'!R25/0.0375</f>
        <v>0</v>
      </c>
      <c r="AL25" s="86">
        <f t="shared" si="12"/>
        <v>720</v>
      </c>
      <c r="AM25" s="86"/>
      <c r="AN25" s="87">
        <f>+U25*'Silver Conversion'!$E25</f>
        <v>0</v>
      </c>
      <c r="AO25" s="87">
        <f>+V25*'Silver Conversion'!$E25</f>
        <v>0</v>
      </c>
      <c r="AP25" s="87">
        <f>+W25*'Silver Conversion'!$E25</f>
        <v>0</v>
      </c>
      <c r="AQ25" s="87">
        <f>+X25*'Silver Conversion'!$E25</f>
        <v>0</v>
      </c>
      <c r="AR25" s="87">
        <f>+Y25*'Silver Conversion'!$E25</f>
        <v>0</v>
      </c>
      <c r="AS25" s="87">
        <f>+Z25*'Silver Conversion'!$E25</f>
        <v>0</v>
      </c>
      <c r="AT25" s="87"/>
      <c r="AU25" s="87">
        <f>+AB25*'Silver Conversion'!$G25</f>
        <v>0</v>
      </c>
      <c r="AV25" s="87">
        <f>+AC25*'Silver Conversion'!$G25</f>
        <v>0</v>
      </c>
      <c r="AW25" s="87">
        <f>+AD25*'Silver Conversion'!$G25</f>
        <v>0</v>
      </c>
      <c r="AX25" s="87">
        <f>+AE25*'Silver Conversion'!$G25</f>
        <v>0</v>
      </c>
      <c r="AY25" s="87"/>
      <c r="AZ25" s="87">
        <f>+AG25*'Silver Conversion'!$J25</f>
        <v>0</v>
      </c>
      <c r="BA25" s="87">
        <f>+AH25*'Silver Conversion'!$J25</f>
        <v>0</v>
      </c>
      <c r="BB25" s="87">
        <f>+AI25*'Silver Conversion'!$J25</f>
        <v>0</v>
      </c>
      <c r="BC25" s="87">
        <f>+AJ25*'Silver Conversion'!$J25</f>
        <v>33.602448888000005</v>
      </c>
      <c r="BD25" s="87">
        <f>+AK25*'Silver Conversion'!$J25</f>
        <v>0</v>
      </c>
      <c r="BE25" s="87">
        <f>+AL25*'Silver Conversion'!$J25</f>
        <v>153.77391864</v>
      </c>
      <c r="BF25" s="87"/>
      <c r="BG25" s="63">
        <v>1379</v>
      </c>
      <c r="BH25" s="87">
        <v>177.160429152</v>
      </c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7"/>
      <c r="DO25" s="77"/>
      <c r="DP25" s="77"/>
      <c r="DQ25" s="77"/>
      <c r="DR25" s="77"/>
      <c r="DS25" s="77"/>
      <c r="DT25" s="77"/>
      <c r="DU25" s="77"/>
      <c r="DV25" s="77"/>
      <c r="DW25" s="77"/>
      <c r="DX25" s="77"/>
    </row>
    <row r="26" spans="1:128" s="73" customFormat="1" ht="15.75">
      <c r="A26" s="63">
        <v>1367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>
        <v>18.2</v>
      </c>
      <c r="O26" s="86">
        <v>9</v>
      </c>
      <c r="P26" s="86">
        <v>48.5</v>
      </c>
      <c r="Q26" s="86">
        <v>11.2</v>
      </c>
      <c r="R26" s="86"/>
      <c r="S26" s="86">
        <v>32</v>
      </c>
      <c r="T26" s="86"/>
      <c r="U26" s="86">
        <f t="shared" si="0"/>
        <v>0</v>
      </c>
      <c r="V26" s="86">
        <f t="shared" si="1"/>
        <v>0</v>
      </c>
      <c r="W26" s="86">
        <f t="shared" si="2"/>
        <v>0</v>
      </c>
      <c r="X26" s="86">
        <f t="shared" si="3"/>
        <v>0</v>
      </c>
      <c r="Y26" s="86">
        <f t="shared" si="4"/>
        <v>0</v>
      </c>
      <c r="Z26" s="86">
        <f t="shared" si="5"/>
        <v>0</v>
      </c>
      <c r="AA26" s="86"/>
      <c r="AB26" s="86">
        <f t="shared" si="6"/>
        <v>0</v>
      </c>
      <c r="AC26" s="86">
        <f t="shared" si="7"/>
        <v>0</v>
      </c>
      <c r="AD26" s="86">
        <f t="shared" si="8"/>
        <v>0</v>
      </c>
      <c r="AE26" s="86">
        <f t="shared" si="9"/>
        <v>0</v>
      </c>
      <c r="AF26" s="86"/>
      <c r="AG26" s="86">
        <f>+'P''s 1351-1500'!N26/0.0375</f>
        <v>485.3333333333333</v>
      </c>
      <c r="AH26" s="86">
        <f t="shared" si="10"/>
        <v>8</v>
      </c>
      <c r="AI26" s="86">
        <f t="shared" si="11"/>
        <v>4.145299145299146</v>
      </c>
      <c r="AJ26" s="86">
        <f>+'P''s 1351-1500'!Q26/0.0375</f>
        <v>298.6666666666667</v>
      </c>
      <c r="AK26" s="86">
        <f>+'P''s 1351-1500'!R26/0.0375</f>
        <v>0</v>
      </c>
      <c r="AL26" s="86">
        <f t="shared" si="12"/>
        <v>768</v>
      </c>
      <c r="AM26" s="86"/>
      <c r="AN26" s="87">
        <f>+U26*'Silver Conversion'!$E26</f>
        <v>0</v>
      </c>
      <c r="AO26" s="87">
        <f>+V26*'Silver Conversion'!$E26</f>
        <v>0</v>
      </c>
      <c r="AP26" s="87">
        <f>+W26*'Silver Conversion'!$E26</f>
        <v>0</v>
      </c>
      <c r="AQ26" s="87">
        <f>+X26*'Silver Conversion'!$E26</f>
        <v>0</v>
      </c>
      <c r="AR26" s="87">
        <f>+Y26*'Silver Conversion'!$E26</f>
        <v>0</v>
      </c>
      <c r="AS26" s="87">
        <f>+Z26*'Silver Conversion'!$E26</f>
        <v>0</v>
      </c>
      <c r="AT26" s="87"/>
      <c r="AU26" s="87">
        <f>+AB26*'Silver Conversion'!$G26</f>
        <v>0</v>
      </c>
      <c r="AV26" s="87">
        <f>+AC26*'Silver Conversion'!$G26</f>
        <v>0</v>
      </c>
      <c r="AW26" s="87">
        <f>+AD26*'Silver Conversion'!$G26</f>
        <v>0</v>
      </c>
      <c r="AX26" s="87">
        <f>+AE26*'Silver Conversion'!$G26</f>
        <v>0</v>
      </c>
      <c r="AY26" s="87"/>
      <c r="AZ26" s="87">
        <f>+AG26*'Silver Conversion'!$J26</f>
        <v>103.655011824</v>
      </c>
      <c r="BA26" s="87">
        <f>+AH26*'Silver Conversion'!$J26</f>
        <v>1.7085990960000002</v>
      </c>
      <c r="BB26" s="87">
        <f>+AI26*'Silver Conversion'!$J26</f>
        <v>0.8853317965384617</v>
      </c>
      <c r="BC26" s="87">
        <f>+AJ26*'Silver Conversion'!$J26</f>
        <v>63.78769958400001</v>
      </c>
      <c r="BD26" s="87">
        <f>+AK26*'Silver Conversion'!$J26</f>
        <v>0</v>
      </c>
      <c r="BE26" s="87">
        <f>+AL26*'Silver Conversion'!$J26</f>
        <v>164.025513216</v>
      </c>
      <c r="BF26" s="87"/>
      <c r="BG26" s="63">
        <v>1380</v>
      </c>
      <c r="BH26" s="87">
        <v>88.69560187392</v>
      </c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/>
      <c r="DU26" s="77"/>
      <c r="DV26" s="77"/>
      <c r="DW26" s="77"/>
      <c r="DX26" s="77"/>
    </row>
    <row r="27" spans="1:128" s="73" customFormat="1" ht="15.75">
      <c r="A27" s="63">
        <v>1368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>
        <v>6.3</v>
      </c>
      <c r="O27" s="86">
        <v>8.6</v>
      </c>
      <c r="P27" s="86">
        <v>46.4</v>
      </c>
      <c r="Q27" s="86">
        <v>8.1</v>
      </c>
      <c r="R27" s="86"/>
      <c r="S27" s="86">
        <v>32</v>
      </c>
      <c r="T27" s="86"/>
      <c r="U27" s="86">
        <f t="shared" si="0"/>
        <v>0</v>
      </c>
      <c r="V27" s="86">
        <f t="shared" si="1"/>
        <v>0</v>
      </c>
      <c r="W27" s="86">
        <f t="shared" si="2"/>
        <v>0</v>
      </c>
      <c r="X27" s="86">
        <f t="shared" si="3"/>
        <v>0</v>
      </c>
      <c r="Y27" s="86">
        <f t="shared" si="4"/>
        <v>0</v>
      </c>
      <c r="Z27" s="86">
        <f t="shared" si="5"/>
        <v>0</v>
      </c>
      <c r="AA27" s="86"/>
      <c r="AB27" s="86">
        <f t="shared" si="6"/>
        <v>0</v>
      </c>
      <c r="AC27" s="86">
        <f t="shared" si="7"/>
        <v>0</v>
      </c>
      <c r="AD27" s="86">
        <f t="shared" si="8"/>
        <v>0</v>
      </c>
      <c r="AE27" s="86">
        <f t="shared" si="9"/>
        <v>0</v>
      </c>
      <c r="AF27" s="86"/>
      <c r="AG27" s="86">
        <f>+'P''s 1351-1500'!N27/0.0375</f>
        <v>168</v>
      </c>
      <c r="AH27" s="86">
        <f t="shared" si="10"/>
        <v>7.644444444444444</v>
      </c>
      <c r="AI27" s="86">
        <f t="shared" si="11"/>
        <v>3.965811965811966</v>
      </c>
      <c r="AJ27" s="86">
        <f>+'P''s 1351-1500'!Q27/0.0375</f>
        <v>216</v>
      </c>
      <c r="AK27" s="86">
        <f>+'P''s 1351-1500'!R27/0.0375</f>
        <v>0</v>
      </c>
      <c r="AL27" s="86">
        <f t="shared" si="12"/>
        <v>768</v>
      </c>
      <c r="AM27" s="86"/>
      <c r="AN27" s="87">
        <f>+U27*'Silver Conversion'!$E27</f>
        <v>0</v>
      </c>
      <c r="AO27" s="87">
        <f>+V27*'Silver Conversion'!$E27</f>
        <v>0</v>
      </c>
      <c r="AP27" s="87">
        <f>+W27*'Silver Conversion'!$E27</f>
        <v>0</v>
      </c>
      <c r="AQ27" s="87">
        <f>+X27*'Silver Conversion'!$E27</f>
        <v>0</v>
      </c>
      <c r="AR27" s="87">
        <f>+Y27*'Silver Conversion'!$E27</f>
        <v>0</v>
      </c>
      <c r="AS27" s="87">
        <f>+Z27*'Silver Conversion'!$E27</f>
        <v>0</v>
      </c>
      <c r="AT27" s="87"/>
      <c r="AU27" s="87">
        <f>+AB27*'Silver Conversion'!$G27</f>
        <v>0</v>
      </c>
      <c r="AV27" s="87">
        <f>+AC27*'Silver Conversion'!$G27</f>
        <v>0</v>
      </c>
      <c r="AW27" s="87">
        <f>+AD27*'Silver Conversion'!$G27</f>
        <v>0</v>
      </c>
      <c r="AX27" s="87">
        <f>+AE27*'Silver Conversion'!$G27</f>
        <v>0</v>
      </c>
      <c r="AY27" s="87"/>
      <c r="AZ27" s="87">
        <f>+AG27*'Silver Conversion'!$J27</f>
        <v>35.880581016</v>
      </c>
      <c r="BA27" s="87">
        <f>+AH27*'Silver Conversion'!$J27</f>
        <v>1.6326613584</v>
      </c>
      <c r="BB27" s="87">
        <f>+AI27*'Silver Conversion'!$J27</f>
        <v>0.8469978424615385</v>
      </c>
      <c r="BC27" s="87">
        <f>+AJ27*'Silver Conversion'!$J27</f>
        <v>46.132175592</v>
      </c>
      <c r="BD27" s="87">
        <f>+AK27*'Silver Conversion'!$J27</f>
        <v>0</v>
      </c>
      <c r="BE27" s="87">
        <f>+AL27*'Silver Conversion'!$J27</f>
        <v>164.025513216</v>
      </c>
      <c r="BF27" s="87"/>
      <c r="BG27" s="63">
        <v>1383</v>
      </c>
      <c r="BH27" s="87">
        <v>93.67268460672001</v>
      </c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  <c r="DQ27" s="77"/>
      <c r="DR27" s="77"/>
      <c r="DS27" s="77"/>
      <c r="DT27" s="77"/>
      <c r="DU27" s="77"/>
      <c r="DV27" s="77"/>
      <c r="DW27" s="77"/>
      <c r="DX27" s="77"/>
    </row>
    <row r="28" spans="1:128" s="73" customFormat="1" ht="15.75">
      <c r="A28" s="63">
        <v>1369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>
        <v>4.3</v>
      </c>
      <c r="O28" s="86">
        <v>6.4</v>
      </c>
      <c r="P28" s="86">
        <v>37.8</v>
      </c>
      <c r="Q28" s="86">
        <v>9</v>
      </c>
      <c r="R28" s="86"/>
      <c r="S28" s="86">
        <v>41</v>
      </c>
      <c r="T28" s="86"/>
      <c r="U28" s="86">
        <f t="shared" si="0"/>
        <v>0</v>
      </c>
      <c r="V28" s="86">
        <f t="shared" si="1"/>
        <v>0</v>
      </c>
      <c r="W28" s="86">
        <f t="shared" si="2"/>
        <v>0</v>
      </c>
      <c r="X28" s="86">
        <f t="shared" si="3"/>
        <v>0</v>
      </c>
      <c r="Y28" s="86">
        <f t="shared" si="4"/>
        <v>0</v>
      </c>
      <c r="Z28" s="86">
        <f t="shared" si="5"/>
        <v>0</v>
      </c>
      <c r="AA28" s="86"/>
      <c r="AB28" s="86">
        <f t="shared" si="6"/>
        <v>0</v>
      </c>
      <c r="AC28" s="86">
        <f t="shared" si="7"/>
        <v>0</v>
      </c>
      <c r="AD28" s="86">
        <f t="shared" si="8"/>
        <v>0</v>
      </c>
      <c r="AE28" s="86">
        <f t="shared" si="9"/>
        <v>0</v>
      </c>
      <c r="AF28" s="86"/>
      <c r="AG28" s="86">
        <f>+'P''s 1351-1500'!N28/0.0375</f>
        <v>114.66666666666667</v>
      </c>
      <c r="AH28" s="86">
        <f t="shared" si="10"/>
        <v>5.688888888888889</v>
      </c>
      <c r="AI28" s="86">
        <f t="shared" si="11"/>
        <v>3.230769230769231</v>
      </c>
      <c r="AJ28" s="86">
        <f>+'P''s 1351-1500'!Q28/0.0375</f>
        <v>240</v>
      </c>
      <c r="AK28" s="86">
        <f>+'P''s 1351-1500'!R28/0.0375</f>
        <v>0</v>
      </c>
      <c r="AL28" s="86">
        <f t="shared" si="12"/>
        <v>984</v>
      </c>
      <c r="AM28" s="86"/>
      <c r="AN28" s="87">
        <f>+U28*'Silver Conversion'!$E28</f>
        <v>0</v>
      </c>
      <c r="AO28" s="87">
        <f>+V28*'Silver Conversion'!$E28</f>
        <v>0</v>
      </c>
      <c r="AP28" s="87">
        <f>+W28*'Silver Conversion'!$E28</f>
        <v>0</v>
      </c>
      <c r="AQ28" s="87">
        <f>+X28*'Silver Conversion'!$E28</f>
        <v>0</v>
      </c>
      <c r="AR28" s="87">
        <f>+Y28*'Silver Conversion'!$E28</f>
        <v>0</v>
      </c>
      <c r="AS28" s="87">
        <f>+Z28*'Silver Conversion'!$E28</f>
        <v>0</v>
      </c>
      <c r="AT28" s="87"/>
      <c r="AU28" s="87">
        <f>+AB28*'Silver Conversion'!$G28</f>
        <v>0</v>
      </c>
      <c r="AV28" s="87">
        <f>+AC28*'Silver Conversion'!$G28</f>
        <v>0</v>
      </c>
      <c r="AW28" s="87">
        <f>+AD28*'Silver Conversion'!$G28</f>
        <v>0</v>
      </c>
      <c r="AX28" s="87">
        <f>+AE28*'Silver Conversion'!$G28</f>
        <v>0</v>
      </c>
      <c r="AY28" s="87"/>
      <c r="AZ28" s="87">
        <f>+AG28*'Silver Conversion'!$J28</f>
        <v>23.885235868800002</v>
      </c>
      <c r="BA28" s="87">
        <f>+AH28*'Silver Conversion'!$J28</f>
        <v>1.18500395008</v>
      </c>
      <c r="BB28" s="87">
        <f>+AI28*'Silver Conversion'!$J28</f>
        <v>0.6729739980923077</v>
      </c>
      <c r="BC28" s="87">
        <f>+AJ28*'Silver Conversion'!$J28</f>
        <v>49.992354144000004</v>
      </c>
      <c r="BD28" s="87">
        <f>+AK28*'Silver Conversion'!$J28</f>
        <v>0</v>
      </c>
      <c r="BE28" s="87">
        <f>+AL28*'Silver Conversion'!$J28</f>
        <v>204.96865199040002</v>
      </c>
      <c r="BF28" s="87"/>
      <c r="BG28" s="63">
        <v>1384</v>
      </c>
      <c r="BH28" s="87">
        <v>83.51527876416</v>
      </c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</row>
    <row r="29" spans="1:128" s="73" customFormat="1" ht="15.75">
      <c r="A29" s="63">
        <v>1370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>
        <f t="shared" si="0"/>
        <v>0</v>
      </c>
      <c r="V29" s="86">
        <f t="shared" si="1"/>
        <v>0</v>
      </c>
      <c r="W29" s="86">
        <f t="shared" si="2"/>
        <v>0</v>
      </c>
      <c r="X29" s="86">
        <f t="shared" si="3"/>
        <v>0</v>
      </c>
      <c r="Y29" s="86">
        <f t="shared" si="4"/>
        <v>0</v>
      </c>
      <c r="Z29" s="86">
        <f t="shared" si="5"/>
        <v>0</v>
      </c>
      <c r="AA29" s="86"/>
      <c r="AB29" s="86">
        <f t="shared" si="6"/>
        <v>0</v>
      </c>
      <c r="AC29" s="86">
        <f t="shared" si="7"/>
        <v>0</v>
      </c>
      <c r="AD29" s="86">
        <f t="shared" si="8"/>
        <v>0</v>
      </c>
      <c r="AE29" s="86">
        <f t="shared" si="9"/>
        <v>0</v>
      </c>
      <c r="AF29" s="86"/>
      <c r="AG29" s="86">
        <f>+'P''s 1351-1500'!N29/0.0375</f>
        <v>0</v>
      </c>
      <c r="AH29" s="86">
        <f t="shared" si="10"/>
        <v>0</v>
      </c>
      <c r="AI29" s="86">
        <f t="shared" si="11"/>
        <v>0</v>
      </c>
      <c r="AJ29" s="86">
        <f>+'P''s 1351-1500'!Q29/0.0375</f>
        <v>0</v>
      </c>
      <c r="AK29" s="86">
        <f>+'P''s 1351-1500'!R29/0.0375</f>
        <v>0</v>
      </c>
      <c r="AL29" s="86">
        <f t="shared" si="12"/>
        <v>0</v>
      </c>
      <c r="AM29" s="86"/>
      <c r="AN29" s="87">
        <f>+U29*'Silver Conversion'!$E29</f>
        <v>0</v>
      </c>
      <c r="AO29" s="87">
        <f>+V29*'Silver Conversion'!$E29</f>
        <v>0</v>
      </c>
      <c r="AP29" s="87">
        <f>+W29*'Silver Conversion'!$E29</f>
        <v>0</v>
      </c>
      <c r="AQ29" s="87">
        <f>+X29*'Silver Conversion'!$E29</f>
        <v>0</v>
      </c>
      <c r="AR29" s="87">
        <f>+Y29*'Silver Conversion'!$E29</f>
        <v>0</v>
      </c>
      <c r="AS29" s="87">
        <f>+Z29*'Silver Conversion'!$E29</f>
        <v>0</v>
      </c>
      <c r="AT29" s="87"/>
      <c r="AU29" s="87">
        <f>+AB29*'Silver Conversion'!$G29</f>
        <v>0</v>
      </c>
      <c r="AV29" s="87">
        <f>+AC29*'Silver Conversion'!$G29</f>
        <v>0</v>
      </c>
      <c r="AW29" s="87">
        <f>+AD29*'Silver Conversion'!$G29</f>
        <v>0</v>
      </c>
      <c r="AX29" s="87">
        <f>+AE29*'Silver Conversion'!$G29</f>
        <v>0</v>
      </c>
      <c r="AY29" s="87"/>
      <c r="AZ29" s="87">
        <f>+AG29*'Silver Conversion'!$J29</f>
        <v>0</v>
      </c>
      <c r="BA29" s="87">
        <f>+AH29*'Silver Conversion'!$J29</f>
        <v>0</v>
      </c>
      <c r="BB29" s="87">
        <f>+AI29*'Silver Conversion'!$J29</f>
        <v>0</v>
      </c>
      <c r="BC29" s="87">
        <f>+AJ29*'Silver Conversion'!$J29</f>
        <v>0</v>
      </c>
      <c r="BD29" s="87">
        <f>+AK29*'Silver Conversion'!$J29</f>
        <v>0</v>
      </c>
      <c r="BE29" s="87">
        <f>+AL29*'Silver Conversion'!$J29</f>
        <v>0</v>
      </c>
      <c r="BF29" s="87"/>
      <c r="BG29" s="63">
        <v>1386</v>
      </c>
      <c r="BH29" s="87">
        <v>75.390588126</v>
      </c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7"/>
    </row>
    <row r="30" spans="1:128" s="73" customFormat="1" ht="15.75">
      <c r="A30" s="63">
        <v>1371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>
        <v>8</v>
      </c>
      <c r="R30" s="86">
        <v>6.3</v>
      </c>
      <c r="S30" s="86"/>
      <c r="T30" s="86"/>
      <c r="U30" s="86">
        <f t="shared" si="0"/>
        <v>0</v>
      </c>
      <c r="V30" s="86">
        <f t="shared" si="1"/>
        <v>0</v>
      </c>
      <c r="W30" s="86">
        <f t="shared" si="2"/>
        <v>0</v>
      </c>
      <c r="X30" s="86">
        <f t="shared" si="3"/>
        <v>0</v>
      </c>
      <c r="Y30" s="86">
        <f t="shared" si="4"/>
        <v>0</v>
      </c>
      <c r="Z30" s="86">
        <f t="shared" si="5"/>
        <v>0</v>
      </c>
      <c r="AA30" s="86"/>
      <c r="AB30" s="86">
        <f t="shared" si="6"/>
        <v>0</v>
      </c>
      <c r="AC30" s="86">
        <f t="shared" si="7"/>
        <v>0</v>
      </c>
      <c r="AD30" s="86">
        <f t="shared" si="8"/>
        <v>0</v>
      </c>
      <c r="AE30" s="86">
        <f t="shared" si="9"/>
        <v>0</v>
      </c>
      <c r="AF30" s="86"/>
      <c r="AG30" s="86">
        <f>+'P''s 1351-1500'!N30/0.0375</f>
        <v>0</v>
      </c>
      <c r="AH30" s="86">
        <f t="shared" si="10"/>
        <v>0</v>
      </c>
      <c r="AI30" s="86">
        <f t="shared" si="11"/>
        <v>0</v>
      </c>
      <c r="AJ30" s="86">
        <f>+'P''s 1351-1500'!Q30/0.0375</f>
        <v>213.33333333333334</v>
      </c>
      <c r="AK30" s="86">
        <f>+'P''s 1351-1500'!R30/0.0375</f>
        <v>168</v>
      </c>
      <c r="AL30" s="86">
        <f t="shared" si="12"/>
        <v>0</v>
      </c>
      <c r="AM30" s="86"/>
      <c r="AN30" s="87">
        <f>+U30*'Silver Conversion'!$E30</f>
        <v>0</v>
      </c>
      <c r="AO30" s="87">
        <f>+V30*'Silver Conversion'!$E30</f>
        <v>0</v>
      </c>
      <c r="AP30" s="87">
        <f>+W30*'Silver Conversion'!$E30</f>
        <v>0</v>
      </c>
      <c r="AQ30" s="87">
        <f>+X30*'Silver Conversion'!$E30</f>
        <v>0</v>
      </c>
      <c r="AR30" s="87">
        <f>+Y30*'Silver Conversion'!$E30</f>
        <v>0</v>
      </c>
      <c r="AS30" s="87">
        <f>+Z30*'Silver Conversion'!$E30</f>
        <v>0</v>
      </c>
      <c r="AT30" s="87"/>
      <c r="AU30" s="87">
        <f>+AB30*'Silver Conversion'!$G30</f>
        <v>0</v>
      </c>
      <c r="AV30" s="87">
        <f>+AC30*'Silver Conversion'!$G30</f>
        <v>0</v>
      </c>
      <c r="AW30" s="87">
        <f>+AD30*'Silver Conversion'!$G30</f>
        <v>0</v>
      </c>
      <c r="AX30" s="87">
        <f>+AE30*'Silver Conversion'!$G30</f>
        <v>0</v>
      </c>
      <c r="AY30" s="87"/>
      <c r="AZ30" s="87">
        <f>+AG30*'Silver Conversion'!$J30</f>
        <v>0</v>
      </c>
      <c r="BA30" s="87">
        <f>+AH30*'Silver Conversion'!$J30</f>
        <v>0</v>
      </c>
      <c r="BB30" s="87">
        <f>+AI30*'Silver Conversion'!$J30</f>
        <v>0</v>
      </c>
      <c r="BC30" s="87">
        <f>+AJ30*'Silver Conversion'!$J30</f>
        <v>38.703756288</v>
      </c>
      <c r="BD30" s="87">
        <f>+AK30*'Silver Conversion'!$J30</f>
        <v>30.4792080768</v>
      </c>
      <c r="BE30" s="87">
        <f>+AL30*'Silver Conversion'!$J30</f>
        <v>0</v>
      </c>
      <c r="BF30" s="87"/>
      <c r="BG30" s="63">
        <v>1387</v>
      </c>
      <c r="BH30" s="87">
        <v>83.58009833279999</v>
      </c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</row>
    <row r="31" spans="1:128" s="73" customFormat="1" ht="15.75">
      <c r="A31" s="63">
        <v>1372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>
        <v>10</v>
      </c>
      <c r="O31" s="86">
        <v>14.4</v>
      </c>
      <c r="P31" s="86">
        <v>45.4</v>
      </c>
      <c r="Q31" s="86">
        <v>12.2</v>
      </c>
      <c r="R31" s="86">
        <v>7</v>
      </c>
      <c r="S31" s="86">
        <v>36</v>
      </c>
      <c r="T31" s="86"/>
      <c r="U31" s="86">
        <f t="shared" si="0"/>
        <v>0</v>
      </c>
      <c r="V31" s="86">
        <f t="shared" si="1"/>
        <v>0</v>
      </c>
      <c r="W31" s="86">
        <f t="shared" si="2"/>
        <v>0</v>
      </c>
      <c r="X31" s="86">
        <f t="shared" si="3"/>
        <v>0</v>
      </c>
      <c r="Y31" s="86">
        <f t="shared" si="4"/>
        <v>0</v>
      </c>
      <c r="Z31" s="86">
        <f t="shared" si="5"/>
        <v>0</v>
      </c>
      <c r="AA31" s="86"/>
      <c r="AB31" s="86">
        <f t="shared" si="6"/>
        <v>0</v>
      </c>
      <c r="AC31" s="86">
        <f t="shared" si="7"/>
        <v>0</v>
      </c>
      <c r="AD31" s="86">
        <f t="shared" si="8"/>
        <v>0</v>
      </c>
      <c r="AE31" s="86">
        <f t="shared" si="9"/>
        <v>0</v>
      </c>
      <c r="AF31" s="86"/>
      <c r="AG31" s="86">
        <f>+'P''s 1351-1500'!N31/0.0375</f>
        <v>266.6666666666667</v>
      </c>
      <c r="AH31" s="86">
        <f t="shared" si="10"/>
        <v>12.8</v>
      </c>
      <c r="AI31" s="86">
        <f t="shared" si="11"/>
        <v>3.8803418803418803</v>
      </c>
      <c r="AJ31" s="86">
        <f>+'P''s 1351-1500'!Q31/0.0375</f>
        <v>325.3333333333333</v>
      </c>
      <c r="AK31" s="86">
        <f>+'P''s 1351-1500'!R31/0.0375</f>
        <v>186.66666666666669</v>
      </c>
      <c r="AL31" s="86">
        <f t="shared" si="12"/>
        <v>864</v>
      </c>
      <c r="AM31" s="86"/>
      <c r="AN31" s="87">
        <f>+U31*'Silver Conversion'!$E31</f>
        <v>0</v>
      </c>
      <c r="AO31" s="87">
        <f>+V31*'Silver Conversion'!$E31</f>
        <v>0</v>
      </c>
      <c r="AP31" s="87">
        <f>+W31*'Silver Conversion'!$E31</f>
        <v>0</v>
      </c>
      <c r="AQ31" s="87">
        <f>+X31*'Silver Conversion'!$E31</f>
        <v>0</v>
      </c>
      <c r="AR31" s="87">
        <f>+Y31*'Silver Conversion'!$E31</f>
        <v>0</v>
      </c>
      <c r="AS31" s="87">
        <f>+Z31*'Silver Conversion'!$E31</f>
        <v>0</v>
      </c>
      <c r="AT31" s="87"/>
      <c r="AU31" s="87">
        <f>+AB31*'Silver Conversion'!$G31</f>
        <v>0</v>
      </c>
      <c r="AV31" s="87">
        <f>+AC31*'Silver Conversion'!$G31</f>
        <v>0</v>
      </c>
      <c r="AW31" s="87">
        <f>+AD31*'Silver Conversion'!$G31</f>
        <v>0</v>
      </c>
      <c r="AX31" s="87">
        <f>+AE31*'Silver Conversion'!$G31</f>
        <v>0</v>
      </c>
      <c r="AY31" s="87"/>
      <c r="AZ31" s="87">
        <f>+AG31*'Silver Conversion'!$J31</f>
        <v>44.993131680000005</v>
      </c>
      <c r="BA31" s="87">
        <f>+AH31*'Silver Conversion'!$J31</f>
        <v>2.15967032064</v>
      </c>
      <c r="BB31" s="87">
        <f>+AI31*'Silver Conversion'!$J31</f>
        <v>0.6547077494461538</v>
      </c>
      <c r="BC31" s="87">
        <f>+AJ31*'Silver Conversion'!$J31</f>
        <v>54.8916206496</v>
      </c>
      <c r="BD31" s="87">
        <f>+AK31*'Silver Conversion'!$J31</f>
        <v>31.495192176000003</v>
      </c>
      <c r="BE31" s="87">
        <f>+AL31*'Silver Conversion'!$J31</f>
        <v>145.7777466432</v>
      </c>
      <c r="BF31" s="87"/>
      <c r="BG31" s="63">
        <v>1388</v>
      </c>
      <c r="BH31" s="87">
        <v>87.80788540799999</v>
      </c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7"/>
    </row>
    <row r="32" spans="1:128" s="73" customFormat="1" ht="15.75">
      <c r="A32" s="63">
        <v>1373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>
        <v>11</v>
      </c>
      <c r="O32" s="86"/>
      <c r="P32" s="86"/>
      <c r="Q32" s="86">
        <v>11.3</v>
      </c>
      <c r="R32" s="86"/>
      <c r="S32" s="86"/>
      <c r="T32" s="86"/>
      <c r="U32" s="86">
        <f t="shared" si="0"/>
        <v>0</v>
      </c>
      <c r="V32" s="86">
        <f t="shared" si="1"/>
        <v>0</v>
      </c>
      <c r="W32" s="86">
        <f t="shared" si="2"/>
        <v>0</v>
      </c>
      <c r="X32" s="86">
        <f t="shared" si="3"/>
        <v>0</v>
      </c>
      <c r="Y32" s="86">
        <f t="shared" si="4"/>
        <v>0</v>
      </c>
      <c r="Z32" s="86">
        <f t="shared" si="5"/>
        <v>0</v>
      </c>
      <c r="AA32" s="86"/>
      <c r="AB32" s="86">
        <f t="shared" si="6"/>
        <v>0</v>
      </c>
      <c r="AC32" s="86">
        <f t="shared" si="7"/>
        <v>0</v>
      </c>
      <c r="AD32" s="86">
        <f t="shared" si="8"/>
        <v>0</v>
      </c>
      <c r="AE32" s="86">
        <f t="shared" si="9"/>
        <v>0</v>
      </c>
      <c r="AF32" s="86"/>
      <c r="AG32" s="86">
        <f>+'P''s 1351-1500'!N32/0.0375</f>
        <v>293.33333333333337</v>
      </c>
      <c r="AH32" s="86">
        <f t="shared" si="10"/>
        <v>0</v>
      </c>
      <c r="AI32" s="86">
        <f t="shared" si="11"/>
        <v>0</v>
      </c>
      <c r="AJ32" s="86">
        <f>+'P''s 1351-1500'!Q32/0.0375</f>
        <v>301.33333333333337</v>
      </c>
      <c r="AK32" s="86">
        <f>+'P''s 1351-1500'!R32/0.0375</f>
        <v>0</v>
      </c>
      <c r="AL32" s="86">
        <f t="shared" si="12"/>
        <v>0</v>
      </c>
      <c r="AM32" s="86"/>
      <c r="AN32" s="87">
        <f>+U32*'Silver Conversion'!$E32</f>
        <v>0</v>
      </c>
      <c r="AO32" s="87">
        <f>+V32*'Silver Conversion'!$E32</f>
        <v>0</v>
      </c>
      <c r="AP32" s="87">
        <f>+W32*'Silver Conversion'!$E32</f>
        <v>0</v>
      </c>
      <c r="AQ32" s="87">
        <f>+X32*'Silver Conversion'!$E32</f>
        <v>0</v>
      </c>
      <c r="AR32" s="87">
        <f>+Y32*'Silver Conversion'!$E32</f>
        <v>0</v>
      </c>
      <c r="AS32" s="87">
        <f>+Z32*'Silver Conversion'!$E32</f>
        <v>0</v>
      </c>
      <c r="AT32" s="87"/>
      <c r="AU32" s="87">
        <f>+AB32*'Silver Conversion'!$G32</f>
        <v>0</v>
      </c>
      <c r="AV32" s="87">
        <f>+AC32*'Silver Conversion'!$G32</f>
        <v>0</v>
      </c>
      <c r="AW32" s="87">
        <f>+AD32*'Silver Conversion'!$G32</f>
        <v>0</v>
      </c>
      <c r="AX32" s="87">
        <f>+AE32*'Silver Conversion'!$G32</f>
        <v>0</v>
      </c>
      <c r="AY32" s="87"/>
      <c r="AZ32" s="87">
        <f>+AG32*'Silver Conversion'!$J32</f>
        <v>49.492444848000005</v>
      </c>
      <c r="BA32" s="87">
        <f>+AH32*'Silver Conversion'!$J32</f>
        <v>0</v>
      </c>
      <c r="BB32" s="87">
        <f>+AI32*'Silver Conversion'!$J32</f>
        <v>0</v>
      </c>
      <c r="BC32" s="87">
        <f>+AJ32*'Silver Conversion'!$J32</f>
        <v>50.84223879840001</v>
      </c>
      <c r="BD32" s="87">
        <f>+AK32*'Silver Conversion'!$J32</f>
        <v>0</v>
      </c>
      <c r="BE32" s="87">
        <f>+AL32*'Silver Conversion'!$J32</f>
        <v>0</v>
      </c>
      <c r="BF32" s="87"/>
      <c r="BG32" s="63">
        <v>1389</v>
      </c>
      <c r="BH32" s="87">
        <v>87.80788540799999</v>
      </c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  <c r="DQ32" s="77"/>
      <c r="DR32" s="77"/>
      <c r="DS32" s="77"/>
      <c r="DT32" s="77"/>
      <c r="DU32" s="77"/>
      <c r="DV32" s="77"/>
      <c r="DW32" s="77"/>
      <c r="DX32" s="77"/>
    </row>
    <row r="33" spans="1:128" s="73" customFormat="1" ht="15.75">
      <c r="A33" s="63">
        <v>1374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>
        <v>8</v>
      </c>
      <c r="O33" s="86">
        <v>14.6</v>
      </c>
      <c r="P33" s="86">
        <v>54.5</v>
      </c>
      <c r="Q33" s="86">
        <v>13.5</v>
      </c>
      <c r="R33" s="86"/>
      <c r="S33" s="86">
        <v>42</v>
      </c>
      <c r="T33" s="86"/>
      <c r="U33" s="86">
        <f t="shared" si="0"/>
        <v>0</v>
      </c>
      <c r="V33" s="86">
        <f t="shared" si="1"/>
        <v>0</v>
      </c>
      <c r="W33" s="86">
        <f t="shared" si="2"/>
        <v>0</v>
      </c>
      <c r="X33" s="86">
        <f t="shared" si="3"/>
        <v>0</v>
      </c>
      <c r="Y33" s="86">
        <f t="shared" si="4"/>
        <v>0</v>
      </c>
      <c r="Z33" s="86">
        <f t="shared" si="5"/>
        <v>0</v>
      </c>
      <c r="AA33" s="86"/>
      <c r="AB33" s="86">
        <f t="shared" si="6"/>
        <v>0</v>
      </c>
      <c r="AC33" s="86">
        <f t="shared" si="7"/>
        <v>0</v>
      </c>
      <c r="AD33" s="86">
        <f t="shared" si="8"/>
        <v>0</v>
      </c>
      <c r="AE33" s="86">
        <f t="shared" si="9"/>
        <v>0</v>
      </c>
      <c r="AF33" s="86"/>
      <c r="AG33" s="86">
        <f>+'P''s 1351-1500'!N33/0.0375</f>
        <v>213.33333333333334</v>
      </c>
      <c r="AH33" s="86">
        <f t="shared" si="10"/>
        <v>12.977777777777778</v>
      </c>
      <c r="AI33" s="86">
        <f t="shared" si="11"/>
        <v>4.6581196581196584</v>
      </c>
      <c r="AJ33" s="86">
        <f>+'P''s 1351-1500'!Q33/0.0375</f>
        <v>360</v>
      </c>
      <c r="AK33" s="86">
        <f>+'P''s 1351-1500'!R33/0.0375</f>
        <v>0</v>
      </c>
      <c r="AL33" s="86">
        <f t="shared" si="12"/>
        <v>1008</v>
      </c>
      <c r="AM33" s="86"/>
      <c r="AN33" s="87">
        <f>+U33*'Silver Conversion'!$E33</f>
        <v>0</v>
      </c>
      <c r="AO33" s="87">
        <f>+V33*'Silver Conversion'!$E33</f>
        <v>0</v>
      </c>
      <c r="AP33" s="87">
        <f>+W33*'Silver Conversion'!$E33</f>
        <v>0</v>
      </c>
      <c r="AQ33" s="87">
        <f>+X33*'Silver Conversion'!$E33</f>
        <v>0</v>
      </c>
      <c r="AR33" s="87">
        <f>+Y33*'Silver Conversion'!$E33</f>
        <v>0</v>
      </c>
      <c r="AS33" s="87">
        <f>+Z33*'Silver Conversion'!$E33</f>
        <v>0</v>
      </c>
      <c r="AT33" s="87"/>
      <c r="AU33" s="87">
        <f>+AB33*'Silver Conversion'!$G33</f>
        <v>0</v>
      </c>
      <c r="AV33" s="87">
        <f>+AC33*'Silver Conversion'!$G33</f>
        <v>0</v>
      </c>
      <c r="AW33" s="87">
        <f>+AD33*'Silver Conversion'!$G33</f>
        <v>0</v>
      </c>
      <c r="AX33" s="87">
        <f>+AE33*'Silver Conversion'!$G33</f>
        <v>0</v>
      </c>
      <c r="AY33" s="87"/>
      <c r="AZ33" s="87">
        <f>+AG33*'Silver Conversion'!$J33</f>
        <v>36.358070784</v>
      </c>
      <c r="BA33" s="87">
        <f>+AH33*'Silver Conversion'!$J33</f>
        <v>2.21178263936</v>
      </c>
      <c r="BB33" s="87">
        <f>+AI33*'Silver Conversion'!$J33</f>
        <v>0.7938761449230769</v>
      </c>
      <c r="BC33" s="87">
        <f>+AJ33*'Silver Conversion'!$J33</f>
        <v>61.354244447999996</v>
      </c>
      <c r="BD33" s="87">
        <f>+AK33*'Silver Conversion'!$J33</f>
        <v>0</v>
      </c>
      <c r="BE33" s="87">
        <f>+AL33*'Silver Conversion'!$J33</f>
        <v>171.7918844544</v>
      </c>
      <c r="BF33" s="87"/>
      <c r="BG33" s="63">
        <v>1390</v>
      </c>
      <c r="BH33" s="87">
        <v>81.30359759999999</v>
      </c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7"/>
      <c r="DS33" s="77"/>
      <c r="DT33" s="77"/>
      <c r="DU33" s="77"/>
      <c r="DV33" s="77"/>
      <c r="DW33" s="77"/>
      <c r="DX33" s="77"/>
    </row>
    <row r="34" spans="1:128" s="73" customFormat="1" ht="15.75">
      <c r="A34" s="63">
        <v>1375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>
        <v>18</v>
      </c>
      <c r="O34" s="86">
        <v>16.8</v>
      </c>
      <c r="P34" s="86">
        <v>70.1</v>
      </c>
      <c r="Q34" s="86">
        <v>15.5</v>
      </c>
      <c r="R34" s="86">
        <v>4.7</v>
      </c>
      <c r="S34" s="86">
        <v>42.5</v>
      </c>
      <c r="T34" s="86"/>
      <c r="U34" s="86">
        <f t="shared" si="0"/>
        <v>0</v>
      </c>
      <c r="V34" s="86">
        <f t="shared" si="1"/>
        <v>0</v>
      </c>
      <c r="W34" s="86">
        <f t="shared" si="2"/>
        <v>0</v>
      </c>
      <c r="X34" s="86">
        <f t="shared" si="3"/>
        <v>0</v>
      </c>
      <c r="Y34" s="86">
        <f t="shared" si="4"/>
        <v>0</v>
      </c>
      <c r="Z34" s="86">
        <f t="shared" si="5"/>
        <v>0</v>
      </c>
      <c r="AA34" s="86"/>
      <c r="AB34" s="86">
        <f t="shared" si="6"/>
        <v>0</v>
      </c>
      <c r="AC34" s="86">
        <f t="shared" si="7"/>
        <v>0</v>
      </c>
      <c r="AD34" s="86">
        <f t="shared" si="8"/>
        <v>0</v>
      </c>
      <c r="AE34" s="86">
        <f t="shared" si="9"/>
        <v>0</v>
      </c>
      <c r="AF34" s="86"/>
      <c r="AG34" s="86">
        <f>+'P''s 1351-1500'!N34/0.0375</f>
        <v>480</v>
      </c>
      <c r="AH34" s="86">
        <f t="shared" si="10"/>
        <v>14.933333333333334</v>
      </c>
      <c r="AI34" s="86">
        <f t="shared" si="11"/>
        <v>5.9914529914529915</v>
      </c>
      <c r="AJ34" s="86">
        <f>+'P''s 1351-1500'!Q34/0.0375</f>
        <v>413.33333333333337</v>
      </c>
      <c r="AK34" s="86">
        <f>+'P''s 1351-1500'!R34/0.0375</f>
        <v>125.33333333333334</v>
      </c>
      <c r="AL34" s="86">
        <f t="shared" si="12"/>
        <v>1020</v>
      </c>
      <c r="AM34" s="86"/>
      <c r="AN34" s="87">
        <f>+U34*'Silver Conversion'!$E34</f>
        <v>0</v>
      </c>
      <c r="AO34" s="87">
        <f>+V34*'Silver Conversion'!$E34</f>
        <v>0</v>
      </c>
      <c r="AP34" s="87">
        <f>+W34*'Silver Conversion'!$E34</f>
        <v>0</v>
      </c>
      <c r="AQ34" s="87">
        <f>+X34*'Silver Conversion'!$E34</f>
        <v>0</v>
      </c>
      <c r="AR34" s="87">
        <f>+Y34*'Silver Conversion'!$E34</f>
        <v>0</v>
      </c>
      <c r="AS34" s="87">
        <f>+Z34*'Silver Conversion'!$E34</f>
        <v>0</v>
      </c>
      <c r="AT34" s="87"/>
      <c r="AU34" s="87">
        <f>+AB34*'Silver Conversion'!$G34</f>
        <v>0</v>
      </c>
      <c r="AV34" s="87">
        <f>+AC34*'Silver Conversion'!$G34</f>
        <v>0</v>
      </c>
      <c r="AW34" s="87">
        <f>+AD34*'Silver Conversion'!$G34</f>
        <v>0</v>
      </c>
      <c r="AX34" s="87">
        <f>+AE34*'Silver Conversion'!$G34</f>
        <v>0</v>
      </c>
      <c r="AY34" s="87"/>
      <c r="AZ34" s="87">
        <f>+AG34*'Silver Conversion'!$J34</f>
        <v>81.805659264</v>
      </c>
      <c r="BA34" s="87">
        <f>+AH34*'Silver Conversion'!$J34</f>
        <v>2.54506495488</v>
      </c>
      <c r="BB34" s="87">
        <f>+AI34*'Silver Conversion'!$J34</f>
        <v>1.0211140873230768</v>
      </c>
      <c r="BC34" s="87">
        <f>+AJ34*'Silver Conversion'!$J34</f>
        <v>70.443762144</v>
      </c>
      <c r="BD34" s="87">
        <f>+AK34*'Silver Conversion'!$J34</f>
        <v>21.3603665856</v>
      </c>
      <c r="BE34" s="87">
        <f>+AL34*'Silver Conversion'!$J34</f>
        <v>173.83702593599997</v>
      </c>
      <c r="BF34" s="87"/>
      <c r="BG34" s="63">
        <v>1391</v>
      </c>
      <c r="BH34" s="87">
        <v>76.95871585655999</v>
      </c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7"/>
      <c r="DT34" s="77"/>
      <c r="DU34" s="77"/>
      <c r="DV34" s="77"/>
      <c r="DW34" s="77"/>
      <c r="DX34" s="77"/>
    </row>
    <row r="35" spans="1:128" s="73" customFormat="1" ht="15.75">
      <c r="A35" s="63">
        <v>1376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>
        <v>14</v>
      </c>
      <c r="O35" s="86">
        <v>21.2</v>
      </c>
      <c r="P35" s="86">
        <v>72.1</v>
      </c>
      <c r="Q35" s="86">
        <v>10</v>
      </c>
      <c r="R35" s="86">
        <v>6</v>
      </c>
      <c r="S35" s="86">
        <v>42</v>
      </c>
      <c r="T35" s="86"/>
      <c r="U35" s="86">
        <f t="shared" si="0"/>
        <v>0</v>
      </c>
      <c r="V35" s="86">
        <f t="shared" si="1"/>
        <v>0</v>
      </c>
      <c r="W35" s="86">
        <f t="shared" si="2"/>
        <v>0</v>
      </c>
      <c r="X35" s="86">
        <f t="shared" si="3"/>
        <v>0</v>
      </c>
      <c r="Y35" s="86">
        <f t="shared" si="4"/>
        <v>0</v>
      </c>
      <c r="Z35" s="86">
        <f t="shared" si="5"/>
        <v>0</v>
      </c>
      <c r="AA35" s="86"/>
      <c r="AB35" s="86">
        <f t="shared" si="6"/>
        <v>0</v>
      </c>
      <c r="AC35" s="86">
        <f t="shared" si="7"/>
        <v>0</v>
      </c>
      <c r="AD35" s="86">
        <f t="shared" si="8"/>
        <v>0</v>
      </c>
      <c r="AE35" s="86">
        <f t="shared" si="9"/>
        <v>0</v>
      </c>
      <c r="AF35" s="86"/>
      <c r="AG35" s="86">
        <f>+'P''s 1351-1500'!N35/0.0375</f>
        <v>373.33333333333337</v>
      </c>
      <c r="AH35" s="86">
        <f t="shared" si="10"/>
        <v>18.844444444444445</v>
      </c>
      <c r="AI35" s="86">
        <f t="shared" si="11"/>
        <v>6.162393162393163</v>
      </c>
      <c r="AJ35" s="86">
        <f>+'P''s 1351-1500'!Q35/0.0375</f>
        <v>266.6666666666667</v>
      </c>
      <c r="AK35" s="86">
        <f>+'P''s 1351-1500'!R35/0.0375</f>
        <v>160</v>
      </c>
      <c r="AL35" s="86">
        <f t="shared" si="12"/>
        <v>1008</v>
      </c>
      <c r="AM35" s="86"/>
      <c r="AN35" s="87">
        <f>+U35*'Silver Conversion'!$E35</f>
        <v>0</v>
      </c>
      <c r="AO35" s="87">
        <f>+V35*'Silver Conversion'!$E35</f>
        <v>0</v>
      </c>
      <c r="AP35" s="87">
        <f>+W35*'Silver Conversion'!$E35</f>
        <v>0</v>
      </c>
      <c r="AQ35" s="87">
        <f>+X35*'Silver Conversion'!$E35</f>
        <v>0</v>
      </c>
      <c r="AR35" s="87">
        <f>+Y35*'Silver Conversion'!$E35</f>
        <v>0</v>
      </c>
      <c r="AS35" s="87">
        <f>+Z35*'Silver Conversion'!$E35</f>
        <v>0</v>
      </c>
      <c r="AT35" s="87"/>
      <c r="AU35" s="87">
        <f>+AB35*'Silver Conversion'!$G35</f>
        <v>0</v>
      </c>
      <c r="AV35" s="87">
        <f>+AC35*'Silver Conversion'!$G35</f>
        <v>0</v>
      </c>
      <c r="AW35" s="87">
        <f>+AD35*'Silver Conversion'!$G35</f>
        <v>0</v>
      </c>
      <c r="AX35" s="87">
        <f>+AE35*'Silver Conversion'!$G35</f>
        <v>0</v>
      </c>
      <c r="AY35" s="87"/>
      <c r="AZ35" s="87">
        <f>+AG35*'Silver Conversion'!$J35</f>
        <v>55.254694656000005</v>
      </c>
      <c r="BA35" s="87">
        <f>+AH35*'Silver Conversion'!$J35</f>
        <v>2.78904649216</v>
      </c>
      <c r="BB35" s="87">
        <f>+AI35*'Silver Conversion'!$J35</f>
        <v>0.9120566585846154</v>
      </c>
      <c r="BC35" s="87">
        <f>+AJ35*'Silver Conversion'!$J35</f>
        <v>39.46763904</v>
      </c>
      <c r="BD35" s="87">
        <f>+AK35*'Silver Conversion'!$J35</f>
        <v>23.680583423999998</v>
      </c>
      <c r="BE35" s="87">
        <f>+AL35*'Silver Conversion'!$J35</f>
        <v>149.1876755712</v>
      </c>
      <c r="BF35" s="87"/>
      <c r="BG35" s="63">
        <v>1392</v>
      </c>
      <c r="BH35" s="87">
        <v>80.00270367959999</v>
      </c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77"/>
      <c r="DT35" s="77"/>
      <c r="DU35" s="77"/>
      <c r="DV35" s="77"/>
      <c r="DW35" s="77"/>
      <c r="DX35" s="77"/>
    </row>
    <row r="36" spans="1:128" s="73" customFormat="1" ht="15.75">
      <c r="A36" s="63">
        <v>1377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>
        <v>10</v>
      </c>
      <c r="O36" s="86"/>
      <c r="P36" s="86">
        <v>54</v>
      </c>
      <c r="Q36" s="86">
        <v>15</v>
      </c>
      <c r="R36" s="86"/>
      <c r="S36" s="86">
        <v>46.5</v>
      </c>
      <c r="T36" s="86"/>
      <c r="U36" s="86">
        <f t="shared" si="0"/>
        <v>0</v>
      </c>
      <c r="V36" s="86">
        <f t="shared" si="1"/>
        <v>0</v>
      </c>
      <c r="W36" s="86">
        <f t="shared" si="2"/>
        <v>0</v>
      </c>
      <c r="X36" s="86">
        <f t="shared" si="3"/>
        <v>0</v>
      </c>
      <c r="Y36" s="86">
        <f t="shared" si="4"/>
        <v>0</v>
      </c>
      <c r="Z36" s="86">
        <f t="shared" si="5"/>
        <v>0</v>
      </c>
      <c r="AA36" s="86"/>
      <c r="AB36" s="86">
        <f t="shared" si="6"/>
        <v>0</v>
      </c>
      <c r="AC36" s="86">
        <f t="shared" si="7"/>
        <v>0</v>
      </c>
      <c r="AD36" s="86">
        <f t="shared" si="8"/>
        <v>0</v>
      </c>
      <c r="AE36" s="86">
        <f t="shared" si="9"/>
        <v>0</v>
      </c>
      <c r="AF36" s="86"/>
      <c r="AG36" s="86">
        <f>+'P''s 1351-1500'!N36/0.0375</f>
        <v>266.6666666666667</v>
      </c>
      <c r="AH36" s="86">
        <f t="shared" si="10"/>
        <v>0</v>
      </c>
      <c r="AI36" s="86">
        <f t="shared" si="11"/>
        <v>4.615384615384616</v>
      </c>
      <c r="AJ36" s="86">
        <f>+'P''s 1351-1500'!Q36/0.0375</f>
        <v>400</v>
      </c>
      <c r="AK36" s="86">
        <f>+'P''s 1351-1500'!R36/0.0375</f>
        <v>0</v>
      </c>
      <c r="AL36" s="86">
        <f t="shared" si="12"/>
        <v>1116</v>
      </c>
      <c r="AM36" s="86"/>
      <c r="AN36" s="87">
        <f>+U36*'Silver Conversion'!$E36</f>
        <v>0</v>
      </c>
      <c r="AO36" s="87">
        <f>+V36*'Silver Conversion'!$E36</f>
        <v>0</v>
      </c>
      <c r="AP36" s="87">
        <f>+W36*'Silver Conversion'!$E36</f>
        <v>0</v>
      </c>
      <c r="AQ36" s="87">
        <f>+X36*'Silver Conversion'!$E36</f>
        <v>0</v>
      </c>
      <c r="AR36" s="87">
        <f>+Y36*'Silver Conversion'!$E36</f>
        <v>0</v>
      </c>
      <c r="AS36" s="87">
        <f>+Z36*'Silver Conversion'!$E36</f>
        <v>0</v>
      </c>
      <c r="AT36" s="87"/>
      <c r="AU36" s="87">
        <f>+AB36*'Silver Conversion'!$G36</f>
        <v>0</v>
      </c>
      <c r="AV36" s="87">
        <f>+AC36*'Silver Conversion'!$G36</f>
        <v>0</v>
      </c>
      <c r="AW36" s="87">
        <f>+AD36*'Silver Conversion'!$G36</f>
        <v>0</v>
      </c>
      <c r="AX36" s="87">
        <f>+AE36*'Silver Conversion'!$G36</f>
        <v>0</v>
      </c>
      <c r="AY36" s="87"/>
      <c r="AZ36" s="87">
        <f>+AG36*'Silver Conversion'!$J36</f>
        <v>46.867838400000004</v>
      </c>
      <c r="BA36" s="87">
        <f>+AH36*'Silver Conversion'!$J36</f>
        <v>0</v>
      </c>
      <c r="BB36" s="87">
        <f>+AI36*'Silver Conversion'!$J36</f>
        <v>0.8111741261538463</v>
      </c>
      <c r="BC36" s="87">
        <f>+AJ36*'Silver Conversion'!$J36</f>
        <v>70.3017576</v>
      </c>
      <c r="BD36" s="87">
        <f>+AK36*'Silver Conversion'!$J36</f>
        <v>0</v>
      </c>
      <c r="BE36" s="87">
        <f>+AL36*'Silver Conversion'!$J36</f>
        <v>196.14190370400001</v>
      </c>
      <c r="BF36" s="87"/>
      <c r="BG36" s="63">
        <v>1393</v>
      </c>
      <c r="BH36" s="87">
        <v>76.550429412</v>
      </c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7"/>
      <c r="DR36" s="77"/>
      <c r="DS36" s="77"/>
      <c r="DT36" s="77"/>
      <c r="DU36" s="77"/>
      <c r="DV36" s="77"/>
      <c r="DW36" s="77"/>
      <c r="DX36" s="77"/>
    </row>
    <row r="37" spans="1:128" s="73" customFormat="1" ht="15.75">
      <c r="A37" s="63">
        <v>1378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>
        <v>11</v>
      </c>
      <c r="S37" s="86"/>
      <c r="T37" s="86"/>
      <c r="U37" s="86">
        <f t="shared" si="0"/>
        <v>0</v>
      </c>
      <c r="V37" s="86">
        <f t="shared" si="1"/>
        <v>0</v>
      </c>
      <c r="W37" s="86">
        <f t="shared" si="2"/>
        <v>0</v>
      </c>
      <c r="X37" s="86">
        <f t="shared" si="3"/>
        <v>0</v>
      </c>
      <c r="Y37" s="86">
        <f t="shared" si="4"/>
        <v>0</v>
      </c>
      <c r="Z37" s="86">
        <f t="shared" si="5"/>
        <v>0</v>
      </c>
      <c r="AA37" s="86"/>
      <c r="AB37" s="86">
        <f t="shared" si="6"/>
        <v>0</v>
      </c>
      <c r="AC37" s="86">
        <f t="shared" si="7"/>
        <v>0</v>
      </c>
      <c r="AD37" s="86">
        <f t="shared" si="8"/>
        <v>0</v>
      </c>
      <c r="AE37" s="86">
        <f t="shared" si="9"/>
        <v>0</v>
      </c>
      <c r="AF37" s="86"/>
      <c r="AG37" s="86">
        <f>+'P''s 1351-1500'!N37/0.0375</f>
        <v>0</v>
      </c>
      <c r="AH37" s="86">
        <f t="shared" si="10"/>
        <v>0</v>
      </c>
      <c r="AI37" s="86">
        <f t="shared" si="11"/>
        <v>0</v>
      </c>
      <c r="AJ37" s="86">
        <f>+'P''s 1351-1500'!Q37/0.0375</f>
        <v>0</v>
      </c>
      <c r="AK37" s="86">
        <f>+'P''s 1351-1500'!R37/0.0375</f>
        <v>293.33333333333337</v>
      </c>
      <c r="AL37" s="86">
        <f t="shared" si="12"/>
        <v>0</v>
      </c>
      <c r="AM37" s="86"/>
      <c r="AN37" s="87">
        <f>+U37*'Silver Conversion'!$E37</f>
        <v>0</v>
      </c>
      <c r="AO37" s="87">
        <f>+V37*'Silver Conversion'!$E37</f>
        <v>0</v>
      </c>
      <c r="AP37" s="87">
        <f>+W37*'Silver Conversion'!$E37</f>
        <v>0</v>
      </c>
      <c r="AQ37" s="87">
        <f>+X37*'Silver Conversion'!$E37</f>
        <v>0</v>
      </c>
      <c r="AR37" s="87">
        <f>+Y37*'Silver Conversion'!$E37</f>
        <v>0</v>
      </c>
      <c r="AS37" s="87">
        <f>+Z37*'Silver Conversion'!$E37</f>
        <v>0</v>
      </c>
      <c r="AT37" s="87"/>
      <c r="AU37" s="87">
        <f>+AB37*'Silver Conversion'!$G37</f>
        <v>0</v>
      </c>
      <c r="AV37" s="87">
        <f>+AC37*'Silver Conversion'!$G37</f>
        <v>0</v>
      </c>
      <c r="AW37" s="87">
        <f>+AD37*'Silver Conversion'!$G37</f>
        <v>0</v>
      </c>
      <c r="AX37" s="87">
        <f>+AE37*'Silver Conversion'!$G37</f>
        <v>0</v>
      </c>
      <c r="AY37" s="87"/>
      <c r="AZ37" s="87">
        <f>+AG37*'Silver Conversion'!$J37</f>
        <v>0</v>
      </c>
      <c r="BA37" s="87">
        <f>+AH37*'Silver Conversion'!$J37</f>
        <v>0</v>
      </c>
      <c r="BB37" s="87">
        <f>+AI37*'Silver Conversion'!$J37</f>
        <v>0</v>
      </c>
      <c r="BC37" s="87">
        <f>+AJ37*'Silver Conversion'!$J37</f>
        <v>0</v>
      </c>
      <c r="BD37" s="87">
        <f>+AK37*'Silver Conversion'!$J37</f>
        <v>51.55462224000001</v>
      </c>
      <c r="BE37" s="87">
        <f>+AL37*'Silver Conversion'!$J37</f>
        <v>0</v>
      </c>
      <c r="BF37" s="87"/>
      <c r="BG37" s="63">
        <v>1394</v>
      </c>
      <c r="BH37" s="87">
        <v>78.20151710520001</v>
      </c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/>
      <c r="DO37" s="77"/>
      <c r="DP37" s="77"/>
      <c r="DQ37" s="77"/>
      <c r="DR37" s="77"/>
      <c r="DS37" s="77"/>
      <c r="DT37" s="77"/>
      <c r="DU37" s="77"/>
      <c r="DV37" s="77"/>
      <c r="DW37" s="77"/>
      <c r="DX37" s="77"/>
    </row>
    <row r="38" spans="1:128" s="73" customFormat="1" ht="15.75">
      <c r="A38" s="63">
        <v>1379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>
        <v>20</v>
      </c>
      <c r="O38" s="86">
        <v>20</v>
      </c>
      <c r="P38" s="86">
        <v>87.6</v>
      </c>
      <c r="Q38" s="86">
        <v>9</v>
      </c>
      <c r="R38" s="86"/>
      <c r="S38" s="86">
        <v>42</v>
      </c>
      <c r="T38" s="86"/>
      <c r="U38" s="86">
        <f t="shared" si="0"/>
        <v>0</v>
      </c>
      <c r="V38" s="86">
        <f t="shared" si="1"/>
        <v>0</v>
      </c>
      <c r="W38" s="86">
        <f t="shared" si="2"/>
        <v>0</v>
      </c>
      <c r="X38" s="86">
        <f t="shared" si="3"/>
        <v>0</v>
      </c>
      <c r="Y38" s="86">
        <f t="shared" si="4"/>
        <v>0</v>
      </c>
      <c r="Z38" s="86">
        <f t="shared" si="5"/>
        <v>0</v>
      </c>
      <c r="AA38" s="86"/>
      <c r="AB38" s="86">
        <f t="shared" si="6"/>
        <v>0</v>
      </c>
      <c r="AC38" s="86">
        <f t="shared" si="7"/>
        <v>0</v>
      </c>
      <c r="AD38" s="86">
        <f t="shared" si="8"/>
        <v>0</v>
      </c>
      <c r="AE38" s="86">
        <f t="shared" si="9"/>
        <v>0</v>
      </c>
      <c r="AF38" s="86"/>
      <c r="AG38" s="86">
        <f>+'P''s 1351-1500'!N38/0.0375</f>
        <v>533.3333333333334</v>
      </c>
      <c r="AH38" s="86">
        <f t="shared" si="10"/>
        <v>17.77777777777778</v>
      </c>
      <c r="AI38" s="86">
        <f t="shared" si="11"/>
        <v>7.487179487179487</v>
      </c>
      <c r="AJ38" s="86">
        <f>+'P''s 1351-1500'!Q38/0.0375</f>
        <v>240</v>
      </c>
      <c r="AK38" s="86">
        <f>+'P''s 1351-1500'!R38/0.0375</f>
        <v>0</v>
      </c>
      <c r="AL38" s="86">
        <f t="shared" si="12"/>
        <v>1008</v>
      </c>
      <c r="AM38" s="86"/>
      <c r="AN38" s="87">
        <f>+U38*'Silver Conversion'!$E38</f>
        <v>0</v>
      </c>
      <c r="AO38" s="87">
        <f>+V38*'Silver Conversion'!$E38</f>
        <v>0</v>
      </c>
      <c r="AP38" s="87">
        <f>+W38*'Silver Conversion'!$E38</f>
        <v>0</v>
      </c>
      <c r="AQ38" s="87">
        <f>+X38*'Silver Conversion'!$E38</f>
        <v>0</v>
      </c>
      <c r="AR38" s="87">
        <f>+Y38*'Silver Conversion'!$E38</f>
        <v>0</v>
      </c>
      <c r="AS38" s="87">
        <f>+Z38*'Silver Conversion'!$E38</f>
        <v>0</v>
      </c>
      <c r="AT38" s="87"/>
      <c r="AU38" s="87">
        <f>+AB38*'Silver Conversion'!$G38</f>
        <v>0</v>
      </c>
      <c r="AV38" s="87">
        <f>+AC38*'Silver Conversion'!$G38</f>
        <v>0</v>
      </c>
      <c r="AW38" s="87">
        <f>+AD38*'Silver Conversion'!$G38</f>
        <v>0</v>
      </c>
      <c r="AX38" s="87">
        <f>+AE38*'Silver Conversion'!$G38</f>
        <v>0</v>
      </c>
      <c r="AY38" s="87"/>
      <c r="AZ38" s="87">
        <f>+AG38*'Silver Conversion'!$J38</f>
        <v>93.73567680000001</v>
      </c>
      <c r="BA38" s="87">
        <f>+AH38*'Silver Conversion'!$J38</f>
        <v>3.1245225600000004</v>
      </c>
      <c r="BB38" s="87">
        <f>+AI38*'Silver Conversion'!$J38</f>
        <v>1.3159046935384615</v>
      </c>
      <c r="BC38" s="87">
        <f>+AJ38*'Silver Conversion'!$J38</f>
        <v>42.18105456</v>
      </c>
      <c r="BD38" s="87">
        <f>+AK38*'Silver Conversion'!$J38</f>
        <v>0</v>
      </c>
      <c r="BE38" s="87">
        <f>+AL38*'Silver Conversion'!$J38</f>
        <v>177.160429152</v>
      </c>
      <c r="BF38" s="87"/>
      <c r="BG38" s="63">
        <v>1395</v>
      </c>
      <c r="BH38" s="87">
        <v>89.30883431400001</v>
      </c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7"/>
      <c r="DR38" s="77"/>
      <c r="DS38" s="77"/>
      <c r="DT38" s="77"/>
      <c r="DU38" s="77"/>
      <c r="DV38" s="77"/>
      <c r="DW38" s="77"/>
      <c r="DX38" s="77"/>
    </row>
    <row r="39" spans="1:77" ht="15.75">
      <c r="A39" s="63">
        <v>1380</v>
      </c>
      <c r="B39" s="86"/>
      <c r="C39" s="86"/>
      <c r="D39" s="86"/>
      <c r="E39" s="86"/>
      <c r="F39" s="86"/>
      <c r="G39" s="86">
        <v>12</v>
      </c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>
        <v>39.8</v>
      </c>
      <c r="T39" s="86"/>
      <c r="U39" s="86">
        <f t="shared" si="0"/>
        <v>0</v>
      </c>
      <c r="V39" s="86">
        <f t="shared" si="1"/>
        <v>0</v>
      </c>
      <c r="W39" s="86">
        <f t="shared" si="2"/>
        <v>0</v>
      </c>
      <c r="X39" s="86">
        <f t="shared" si="3"/>
        <v>0</v>
      </c>
      <c r="Y39" s="86">
        <f t="shared" si="4"/>
        <v>0</v>
      </c>
      <c r="Z39" s="86">
        <f t="shared" si="5"/>
        <v>0.05970149253731343</v>
      </c>
      <c r="AA39" s="86"/>
      <c r="AB39" s="86">
        <f t="shared" si="6"/>
        <v>0</v>
      </c>
      <c r="AC39" s="86">
        <f t="shared" si="7"/>
        <v>0</v>
      </c>
      <c r="AD39" s="86">
        <f t="shared" si="8"/>
        <v>0</v>
      </c>
      <c r="AE39" s="86">
        <f t="shared" si="9"/>
        <v>0</v>
      </c>
      <c r="AF39" s="86"/>
      <c r="AG39" s="86">
        <f>+'P''s 1351-1500'!N39/0.0375</f>
        <v>0</v>
      </c>
      <c r="AH39" s="86">
        <f t="shared" si="10"/>
        <v>0</v>
      </c>
      <c r="AI39" s="86">
        <f t="shared" si="11"/>
        <v>0</v>
      </c>
      <c r="AJ39" s="86">
        <f>+'P''s 1351-1500'!Q39/0.0375</f>
        <v>0</v>
      </c>
      <c r="AK39" s="86">
        <f>+'P''s 1351-1500'!R39/0.0375</f>
        <v>0</v>
      </c>
      <c r="AL39" s="86">
        <f t="shared" si="12"/>
        <v>955.1999999999999</v>
      </c>
      <c r="AM39" s="86"/>
      <c r="AN39" s="87">
        <f>+U39*'Silver Conversion'!$E39</f>
        <v>0</v>
      </c>
      <c r="AO39" s="87">
        <f>+V39*'Silver Conversion'!$E39</f>
        <v>0</v>
      </c>
      <c r="AP39" s="87">
        <f>+W39*'Silver Conversion'!$E39</f>
        <v>0</v>
      </c>
      <c r="AQ39" s="87">
        <f>+X39*'Silver Conversion'!$E39</f>
        <v>0</v>
      </c>
      <c r="AR39" s="87">
        <f>+Y39*'Silver Conversion'!$E39</f>
        <v>0</v>
      </c>
      <c r="AS39" s="87">
        <f>+Z39*'Silver Conversion'!$E39</f>
        <v>0.010822267462686566</v>
      </c>
      <c r="AT39" s="86"/>
      <c r="AU39" s="87">
        <f>+AB39*'Silver Conversion'!$G39</f>
        <v>0</v>
      </c>
      <c r="AV39" s="87">
        <f>+AC39*'Silver Conversion'!$G39</f>
        <v>0</v>
      </c>
      <c r="AW39" s="87">
        <f>+AD39*'Silver Conversion'!$G39</f>
        <v>0</v>
      </c>
      <c r="AX39" s="87">
        <f>+AE39*'Silver Conversion'!$G39</f>
        <v>0</v>
      </c>
      <c r="AY39" s="87"/>
      <c r="AZ39" s="87">
        <f>+AG39*'Silver Conversion'!$J39</f>
        <v>0</v>
      </c>
      <c r="BA39" s="87">
        <f>+AH39*'Silver Conversion'!$J39</f>
        <v>0</v>
      </c>
      <c r="BB39" s="87">
        <f>+AI39*'Silver Conversion'!$J39</f>
        <v>0</v>
      </c>
      <c r="BC39" s="87">
        <f>+AJ39*'Silver Conversion'!$J39</f>
        <v>0</v>
      </c>
      <c r="BD39" s="87">
        <f>+AK39*'Silver Conversion'!$J39</f>
        <v>0</v>
      </c>
      <c r="BE39" s="87">
        <f>+AL39*'Silver Conversion'!$J39</f>
        <v>88.69560187392</v>
      </c>
      <c r="BF39" s="87"/>
      <c r="BG39" s="63">
        <v>1396</v>
      </c>
      <c r="BH39" s="87">
        <v>83.35300694352</v>
      </c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</row>
    <row r="40" spans="1:77" ht="15.75">
      <c r="A40" s="63">
        <v>1381</v>
      </c>
      <c r="B40" s="86"/>
      <c r="C40" s="86"/>
      <c r="D40" s="86"/>
      <c r="E40" s="86"/>
      <c r="F40" s="86"/>
      <c r="G40" s="86">
        <v>12</v>
      </c>
      <c r="H40" s="86"/>
      <c r="I40" s="86"/>
      <c r="J40" s="86">
        <v>61.4</v>
      </c>
      <c r="K40" s="86">
        <v>4.7</v>
      </c>
      <c r="L40" s="86">
        <v>16</v>
      </c>
      <c r="M40" s="86"/>
      <c r="N40" s="86"/>
      <c r="O40" s="86"/>
      <c r="P40" s="86"/>
      <c r="Q40" s="86"/>
      <c r="R40" s="86"/>
      <c r="S40" s="86"/>
      <c r="T40" s="86"/>
      <c r="U40" s="86">
        <f t="shared" si="0"/>
        <v>0</v>
      </c>
      <c r="V40" s="86">
        <f t="shared" si="1"/>
        <v>0</v>
      </c>
      <c r="W40" s="86">
        <f t="shared" si="2"/>
        <v>0</v>
      </c>
      <c r="X40" s="86">
        <f t="shared" si="3"/>
        <v>0</v>
      </c>
      <c r="Y40" s="86">
        <f t="shared" si="4"/>
        <v>0</v>
      </c>
      <c r="Z40" s="86">
        <f t="shared" si="5"/>
        <v>0.05970149253731343</v>
      </c>
      <c r="AA40" s="86"/>
      <c r="AB40" s="86">
        <f t="shared" si="6"/>
        <v>0</v>
      </c>
      <c r="AC40" s="86">
        <f t="shared" si="7"/>
        <v>4.407753050969132</v>
      </c>
      <c r="AD40" s="86">
        <f t="shared" si="8"/>
        <v>13.42857142857143</v>
      </c>
      <c r="AE40" s="86">
        <f t="shared" si="9"/>
        <v>307.2</v>
      </c>
      <c r="AF40" s="86"/>
      <c r="AG40" s="86">
        <f>+'P''s 1351-1500'!N40/0.0375</f>
        <v>0</v>
      </c>
      <c r="AH40" s="86">
        <f t="shared" si="10"/>
        <v>0</v>
      </c>
      <c r="AI40" s="86">
        <f t="shared" si="11"/>
        <v>0</v>
      </c>
      <c r="AJ40" s="86">
        <f>+'P''s 1351-1500'!Q40/0.0375</f>
        <v>0</v>
      </c>
      <c r="AK40" s="86">
        <f>+'P''s 1351-1500'!R40/0.0375</f>
        <v>0</v>
      </c>
      <c r="AL40" s="86">
        <f t="shared" si="12"/>
        <v>0</v>
      </c>
      <c r="AM40" s="86"/>
      <c r="AN40" s="87">
        <f>+U40*'Silver Conversion'!$E40</f>
        <v>0</v>
      </c>
      <c r="AO40" s="87">
        <f>+V40*'Silver Conversion'!$E40</f>
        <v>0</v>
      </c>
      <c r="AP40" s="87">
        <f>+W40*'Silver Conversion'!$E40</f>
        <v>0</v>
      </c>
      <c r="AQ40" s="87">
        <f>+X40*'Silver Conversion'!$E40</f>
        <v>0</v>
      </c>
      <c r="AR40" s="87">
        <f>+Y40*'Silver Conversion'!$E40</f>
        <v>0</v>
      </c>
      <c r="AS40" s="87">
        <f>+Z40*'Silver Conversion'!$E40</f>
        <v>0.010822267462686566</v>
      </c>
      <c r="AT40" s="86"/>
      <c r="AU40" s="87">
        <f>+AB40*'Silver Conversion'!$G40</f>
        <v>0</v>
      </c>
      <c r="AV40" s="87">
        <f>+AC40*'Silver Conversion'!$G40</f>
        <v>0.8718033390366116</v>
      </c>
      <c r="AW40" s="87">
        <f>+AD40*'Silver Conversion'!$G40</f>
        <v>2.656018446257143</v>
      </c>
      <c r="AX40" s="87">
        <f>+AE40*'Silver Conversion'!$G40</f>
        <v>60.76066028543999</v>
      </c>
      <c r="AY40" s="86"/>
      <c r="AZ40" s="87">
        <f>+AG40*'Silver Conversion'!$J40</f>
        <v>0</v>
      </c>
      <c r="BA40" s="87">
        <f>+AH40*'Silver Conversion'!$J40</f>
        <v>0</v>
      </c>
      <c r="BB40" s="87">
        <f>+AI40*'Silver Conversion'!$J40</f>
        <v>0</v>
      </c>
      <c r="BC40" s="87">
        <f>+AJ40*'Silver Conversion'!$J40</f>
        <v>0</v>
      </c>
      <c r="BD40" s="87">
        <f>+AK40*'Silver Conversion'!$J40</f>
        <v>0</v>
      </c>
      <c r="BE40" s="87">
        <f>+AL40*'Silver Conversion'!$J40</f>
        <v>0</v>
      </c>
      <c r="BF40" s="87"/>
      <c r="BG40" s="63">
        <v>1397</v>
      </c>
      <c r="BH40" s="87">
        <v>87.77101084511999</v>
      </c>
      <c r="BI40" s="87"/>
      <c r="BJ40" s="87"/>
      <c r="BK40" s="87"/>
      <c r="BL40" s="87"/>
      <c r="BM40" s="87"/>
      <c r="BN40" s="87"/>
      <c r="BO40" s="87"/>
      <c r="BP40" s="87"/>
      <c r="BQ40" s="87"/>
      <c r="BR40" s="87"/>
      <c r="BS40" s="87"/>
      <c r="BT40" s="87"/>
      <c r="BU40" s="87"/>
      <c r="BV40" s="87"/>
      <c r="BW40" s="87"/>
      <c r="BX40" s="87"/>
      <c r="BY40" s="87"/>
    </row>
    <row r="41" spans="1:77" ht="15.75">
      <c r="A41" s="63">
        <v>1382</v>
      </c>
      <c r="B41" s="86"/>
      <c r="C41" s="86"/>
      <c r="D41" s="86"/>
      <c r="E41" s="86"/>
      <c r="F41" s="86"/>
      <c r="G41" s="86"/>
      <c r="H41" s="86"/>
      <c r="I41" s="86">
        <v>228</v>
      </c>
      <c r="J41" s="86">
        <v>85</v>
      </c>
      <c r="K41" s="86"/>
      <c r="L41" s="86">
        <v>16</v>
      </c>
      <c r="M41" s="86"/>
      <c r="N41" s="86"/>
      <c r="O41" s="86"/>
      <c r="P41" s="86"/>
      <c r="Q41" s="86">
        <v>12</v>
      </c>
      <c r="R41" s="86"/>
      <c r="S41" s="86"/>
      <c r="T41" s="86"/>
      <c r="U41" s="86">
        <f t="shared" si="0"/>
        <v>0</v>
      </c>
      <c r="V41" s="86">
        <f t="shared" si="1"/>
        <v>0</v>
      </c>
      <c r="W41" s="86">
        <f t="shared" si="2"/>
        <v>0</v>
      </c>
      <c r="X41" s="86">
        <f t="shared" si="3"/>
        <v>0</v>
      </c>
      <c r="Y41" s="86">
        <f t="shared" si="4"/>
        <v>0</v>
      </c>
      <c r="Z41" s="86">
        <f t="shared" si="5"/>
        <v>0</v>
      </c>
      <c r="AA41" s="86"/>
      <c r="AB41" s="86">
        <f t="shared" si="6"/>
        <v>1.2700534759358288</v>
      </c>
      <c r="AC41" s="86">
        <f t="shared" si="7"/>
        <v>6.101938262742283</v>
      </c>
      <c r="AD41" s="86">
        <f t="shared" si="8"/>
        <v>0</v>
      </c>
      <c r="AE41" s="86">
        <f t="shared" si="9"/>
        <v>307.2</v>
      </c>
      <c r="AF41" s="86"/>
      <c r="AG41" s="86">
        <f>+'P''s 1351-1500'!N41/0.0375</f>
        <v>0</v>
      </c>
      <c r="AH41" s="86">
        <f t="shared" si="10"/>
        <v>0</v>
      </c>
      <c r="AI41" s="86">
        <f t="shared" si="11"/>
        <v>0</v>
      </c>
      <c r="AJ41" s="86">
        <f>+'P''s 1351-1500'!Q41/0.0375</f>
        <v>320</v>
      </c>
      <c r="AK41" s="86">
        <f>+'P''s 1351-1500'!R41/0.0375</f>
        <v>0</v>
      </c>
      <c r="AL41" s="86">
        <f t="shared" si="12"/>
        <v>0</v>
      </c>
      <c r="AM41" s="86"/>
      <c r="AN41" s="87">
        <f>+U41*'Silver Conversion'!$E41</f>
        <v>0</v>
      </c>
      <c r="AO41" s="87">
        <f>+V41*'Silver Conversion'!$E41</f>
        <v>0</v>
      </c>
      <c r="AP41" s="87">
        <f>+W41*'Silver Conversion'!$E41</f>
        <v>0</v>
      </c>
      <c r="AQ41" s="87">
        <f>+X41*'Silver Conversion'!$E41</f>
        <v>0</v>
      </c>
      <c r="AR41" s="87">
        <f>+Y41*'Silver Conversion'!$E41</f>
        <v>0</v>
      </c>
      <c r="AS41" s="87">
        <f>+Z41*'Silver Conversion'!$E41</f>
        <v>0</v>
      </c>
      <c r="AT41" s="86"/>
      <c r="AU41" s="87">
        <f>+AB41*'Silver Conversion'!$G41</f>
        <v>0.251202108709893</v>
      </c>
      <c r="AV41" s="87">
        <f>+AC41*'Silver Conversion'!$G41</f>
        <v>1.2068938732591528</v>
      </c>
      <c r="AW41" s="87">
        <f>+AD41*'Silver Conversion'!$G41</f>
        <v>0</v>
      </c>
      <c r="AX41" s="87">
        <f>+AE41*'Silver Conversion'!$G41</f>
        <v>60.76066028543999</v>
      </c>
      <c r="AY41" s="86"/>
      <c r="AZ41" s="87">
        <f>+AG41*'Silver Conversion'!$J41</f>
        <v>0</v>
      </c>
      <c r="BA41" s="87">
        <f>+AH41*'Silver Conversion'!$J41</f>
        <v>0</v>
      </c>
      <c r="BB41" s="87">
        <f>+AI41*'Silver Conversion'!$J41</f>
        <v>0</v>
      </c>
      <c r="BC41" s="87">
        <f>+AJ41*'Silver Conversion'!$J41</f>
        <v>21.097451488</v>
      </c>
      <c r="BD41" s="87">
        <f>+AK41*'Silver Conversion'!$J41</f>
        <v>0</v>
      </c>
      <c r="BE41" s="87">
        <f>+AL41*'Silver Conversion'!$J41</f>
        <v>0</v>
      </c>
      <c r="BF41" s="87"/>
      <c r="BG41" s="63">
        <v>1398</v>
      </c>
      <c r="BH41" s="87">
        <v>79.37680343207998</v>
      </c>
      <c r="BI41" s="87"/>
      <c r="BJ41" s="87"/>
      <c r="BK41" s="87"/>
      <c r="BL41" s="87"/>
      <c r="BM41" s="87"/>
      <c r="BN41" s="87"/>
      <c r="BO41" s="87"/>
      <c r="BP41" s="87"/>
      <c r="BQ41" s="87"/>
      <c r="BR41" s="87"/>
      <c r="BS41" s="87"/>
      <c r="BT41" s="87"/>
      <c r="BU41" s="87"/>
      <c r="BV41" s="87"/>
      <c r="BW41" s="87"/>
      <c r="BX41" s="87"/>
      <c r="BY41" s="87"/>
    </row>
    <row r="42" spans="1:77" ht="15.75">
      <c r="A42" s="63">
        <v>1383</v>
      </c>
      <c r="B42" s="86"/>
      <c r="C42" s="86"/>
      <c r="D42" s="86"/>
      <c r="E42" s="86"/>
      <c r="F42" s="86"/>
      <c r="G42" s="86"/>
      <c r="H42" s="86"/>
      <c r="I42" s="86">
        <v>204</v>
      </c>
      <c r="J42" s="86">
        <v>85</v>
      </c>
      <c r="K42" s="86"/>
      <c r="L42" s="86">
        <v>16</v>
      </c>
      <c r="M42" s="86"/>
      <c r="N42" s="86">
        <v>11.5</v>
      </c>
      <c r="O42" s="86">
        <v>12.7</v>
      </c>
      <c r="P42" s="86">
        <v>66</v>
      </c>
      <c r="Q42" s="86">
        <v>14.1</v>
      </c>
      <c r="R42" s="86"/>
      <c r="S42" s="86">
        <v>59.2</v>
      </c>
      <c r="T42" s="86"/>
      <c r="U42" s="86">
        <f t="shared" si="0"/>
        <v>0</v>
      </c>
      <c r="V42" s="86">
        <f t="shared" si="1"/>
        <v>0</v>
      </c>
      <c r="W42" s="86">
        <f t="shared" si="2"/>
        <v>0</v>
      </c>
      <c r="X42" s="86">
        <f t="shared" si="3"/>
        <v>0</v>
      </c>
      <c r="Y42" s="86">
        <f t="shared" si="4"/>
        <v>0</v>
      </c>
      <c r="Z42" s="86">
        <f t="shared" si="5"/>
        <v>0</v>
      </c>
      <c r="AA42" s="86"/>
      <c r="AB42" s="86">
        <f t="shared" si="6"/>
        <v>1.1363636363636362</v>
      </c>
      <c r="AC42" s="86">
        <f t="shared" si="7"/>
        <v>6.101938262742283</v>
      </c>
      <c r="AD42" s="86">
        <f t="shared" si="8"/>
        <v>0</v>
      </c>
      <c r="AE42" s="86">
        <f t="shared" si="9"/>
        <v>307.2</v>
      </c>
      <c r="AF42" s="86"/>
      <c r="AG42" s="86">
        <f>+'P''s 1351-1500'!N42/0.0375</f>
        <v>306.6666666666667</v>
      </c>
      <c r="AH42" s="86">
        <f t="shared" si="10"/>
        <v>11.288888888888888</v>
      </c>
      <c r="AI42" s="86">
        <f t="shared" si="11"/>
        <v>5.641025641025641</v>
      </c>
      <c r="AJ42" s="86">
        <f>+'P''s 1351-1500'!Q42/0.0375</f>
        <v>376</v>
      </c>
      <c r="AK42" s="86">
        <f>+'P''s 1351-1500'!R42/0.0375</f>
        <v>0</v>
      </c>
      <c r="AL42" s="86">
        <f t="shared" si="12"/>
        <v>1420.8000000000002</v>
      </c>
      <c r="AM42" s="86"/>
      <c r="AN42" s="87">
        <f>+U42*'Silver Conversion'!$E42</f>
        <v>0</v>
      </c>
      <c r="AO42" s="87">
        <f>+V42*'Silver Conversion'!$E42</f>
        <v>0</v>
      </c>
      <c r="AP42" s="87">
        <f>+W42*'Silver Conversion'!$E42</f>
        <v>0</v>
      </c>
      <c r="AQ42" s="87">
        <f>+X42*'Silver Conversion'!$E42</f>
        <v>0</v>
      </c>
      <c r="AR42" s="87">
        <f>+Y42*'Silver Conversion'!$E42</f>
        <v>0</v>
      </c>
      <c r="AS42" s="87">
        <f>+Z42*'Silver Conversion'!$E42</f>
        <v>0</v>
      </c>
      <c r="AT42" s="86"/>
      <c r="AU42" s="87">
        <f>+AB42*'Silver Conversion'!$G42</f>
        <v>0.22475978147727269</v>
      </c>
      <c r="AV42" s="87">
        <f>+AC42*'Silver Conversion'!$G42</f>
        <v>1.2068938732591528</v>
      </c>
      <c r="AW42" s="87">
        <f>+AD42*'Silver Conversion'!$G42</f>
        <v>0</v>
      </c>
      <c r="AX42" s="87">
        <f>+AE42*'Silver Conversion'!$G42</f>
        <v>60.76066028543999</v>
      </c>
      <c r="AY42" s="86"/>
      <c r="AZ42" s="87">
        <f>+AG42*'Silver Conversion'!$J42</f>
        <v>20.218391009333335</v>
      </c>
      <c r="BA42" s="87">
        <f>+AH42*'Silver Conversion'!$J42</f>
        <v>0.7442712052711111</v>
      </c>
      <c r="BB42" s="87">
        <f>+AI42*'Silver Conversion'!$J42</f>
        <v>0.37191020251282053</v>
      </c>
      <c r="BC42" s="87">
        <f>+AJ42*'Silver Conversion'!$J42</f>
        <v>24.7895054984</v>
      </c>
      <c r="BD42" s="87">
        <f>+AK42*'Silver Conversion'!$J42</f>
        <v>0</v>
      </c>
      <c r="BE42" s="87">
        <f>+AL42*'Silver Conversion'!$J42</f>
        <v>93.67268460672001</v>
      </c>
      <c r="BF42" s="87"/>
      <c r="BG42" s="63">
        <v>1399</v>
      </c>
      <c r="BH42" s="87">
        <v>83.41749113760001</v>
      </c>
      <c r="BI42" s="87"/>
      <c r="BJ42" s="87"/>
      <c r="BK42" s="87"/>
      <c r="BL42" s="87"/>
      <c r="BM42" s="87"/>
      <c r="BN42" s="87"/>
      <c r="BO42" s="87"/>
      <c r="BP42" s="87"/>
      <c r="BQ42" s="87"/>
      <c r="BR42" s="87"/>
      <c r="BS42" s="87"/>
      <c r="BT42" s="87"/>
      <c r="BU42" s="87"/>
      <c r="BV42" s="87"/>
      <c r="BW42" s="87"/>
      <c r="BX42" s="87"/>
      <c r="BY42" s="87"/>
    </row>
    <row r="43" spans="1:77" ht="15.75">
      <c r="A43" s="63">
        <v>1384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>
        <v>9.7</v>
      </c>
      <c r="O43" s="86">
        <v>11.9</v>
      </c>
      <c r="P43" s="86">
        <v>114</v>
      </c>
      <c r="Q43" s="86">
        <v>15</v>
      </c>
      <c r="R43" s="86">
        <v>8</v>
      </c>
      <c r="S43" s="86">
        <v>60.6</v>
      </c>
      <c r="T43" s="86"/>
      <c r="U43" s="86">
        <f t="shared" si="0"/>
        <v>0</v>
      </c>
      <c r="V43" s="86">
        <f t="shared" si="1"/>
        <v>0</v>
      </c>
      <c r="W43" s="86">
        <f t="shared" si="2"/>
        <v>0</v>
      </c>
      <c r="X43" s="86">
        <f t="shared" si="3"/>
        <v>0</v>
      </c>
      <c r="Y43" s="86">
        <f t="shared" si="4"/>
        <v>0</v>
      </c>
      <c r="Z43" s="86">
        <f t="shared" si="5"/>
        <v>0</v>
      </c>
      <c r="AA43" s="86"/>
      <c r="AB43" s="86">
        <f t="shared" si="6"/>
        <v>0</v>
      </c>
      <c r="AC43" s="86">
        <f t="shared" si="7"/>
        <v>0</v>
      </c>
      <c r="AD43" s="86">
        <f t="shared" si="8"/>
        <v>0</v>
      </c>
      <c r="AE43" s="86">
        <f t="shared" si="9"/>
        <v>0</v>
      </c>
      <c r="AF43" s="86"/>
      <c r="AG43" s="86">
        <f>+'P''s 1351-1500'!N43/0.0375</f>
        <v>258.6666666666667</v>
      </c>
      <c r="AH43" s="86">
        <f t="shared" si="10"/>
        <v>10.577777777777778</v>
      </c>
      <c r="AI43" s="86">
        <f t="shared" si="11"/>
        <v>9.743589743589745</v>
      </c>
      <c r="AJ43" s="86">
        <f>+'P''s 1351-1500'!Q43/0.0375</f>
        <v>400</v>
      </c>
      <c r="AK43" s="86">
        <f>+'P''s 1351-1500'!R43/0.0375</f>
        <v>213.33333333333334</v>
      </c>
      <c r="AL43" s="86">
        <f t="shared" si="12"/>
        <v>1454.4</v>
      </c>
      <c r="AM43" s="86"/>
      <c r="AN43" s="87">
        <f>+U43*'Silver Conversion'!$E43</f>
        <v>0</v>
      </c>
      <c r="AO43" s="87">
        <f>+V43*'Silver Conversion'!$E43</f>
        <v>0</v>
      </c>
      <c r="AP43" s="87">
        <f>+W43*'Silver Conversion'!$E43</f>
        <v>0</v>
      </c>
      <c r="AQ43" s="87">
        <f>+X43*'Silver Conversion'!$E43</f>
        <v>0</v>
      </c>
      <c r="AR43" s="87">
        <f>+Y43*'Silver Conversion'!$E43</f>
        <v>0</v>
      </c>
      <c r="AS43" s="87">
        <f>+Z43*'Silver Conversion'!$E43</f>
        <v>0</v>
      </c>
      <c r="AT43" s="86"/>
      <c r="AU43" s="87">
        <f>+AB43*'Silver Conversion'!$G43</f>
        <v>0</v>
      </c>
      <c r="AV43" s="87">
        <f>+AC43*'Silver Conversion'!$G43</f>
        <v>0</v>
      </c>
      <c r="AW43" s="87">
        <f>+AD43*'Silver Conversion'!$G43</f>
        <v>0</v>
      </c>
      <c r="AX43" s="87">
        <f>+AE43*'Silver Conversion'!$G43</f>
        <v>0</v>
      </c>
      <c r="AY43" s="86"/>
      <c r="AZ43" s="87">
        <f>+AG43*'Silver Conversion'!$J43</f>
        <v>14.853285735466669</v>
      </c>
      <c r="BA43" s="87">
        <f>+AH43*'Silver Conversion'!$J43</f>
        <v>0.6074024063644444</v>
      </c>
      <c r="BB43" s="87">
        <f>+AI43*'Silver Conversion'!$J43</f>
        <v>0.559501246974359</v>
      </c>
      <c r="BC43" s="87">
        <f>+AJ43*'Silver Conversion'!$J43</f>
        <v>22.96899856</v>
      </c>
      <c r="BD43" s="87">
        <f>+AK43*'Silver Conversion'!$J43</f>
        <v>12.250132565333335</v>
      </c>
      <c r="BE43" s="87">
        <f>+AL43*'Silver Conversion'!$J43</f>
        <v>83.51527876416</v>
      </c>
      <c r="BF43" s="87"/>
      <c r="BG43" s="63">
        <v>1400</v>
      </c>
      <c r="BH43" s="87">
        <v>87.807885408</v>
      </c>
      <c r="BI43" s="87"/>
      <c r="BJ43" s="87"/>
      <c r="BK43" s="87"/>
      <c r="BL43" s="87"/>
      <c r="BM43" s="87"/>
      <c r="BN43" s="87"/>
      <c r="BO43" s="87"/>
      <c r="BP43" s="87"/>
      <c r="BQ43" s="87"/>
      <c r="BR43" s="87"/>
      <c r="BS43" s="87"/>
      <c r="BT43" s="87"/>
      <c r="BU43" s="87"/>
      <c r="BV43" s="87"/>
      <c r="BW43" s="87"/>
      <c r="BX43" s="87"/>
      <c r="BY43" s="87"/>
    </row>
    <row r="44" spans="1:77" ht="15.75">
      <c r="A44" s="63">
        <v>1385</v>
      </c>
      <c r="B44" s="86"/>
      <c r="C44" s="86"/>
      <c r="D44" s="86"/>
      <c r="E44" s="86"/>
      <c r="F44" s="86"/>
      <c r="G44" s="86"/>
      <c r="H44" s="86"/>
      <c r="I44" s="86">
        <v>260</v>
      </c>
      <c r="J44" s="86">
        <v>61.5</v>
      </c>
      <c r="K44" s="86"/>
      <c r="L44" s="86">
        <v>15</v>
      </c>
      <c r="M44" s="86"/>
      <c r="N44" s="86"/>
      <c r="O44" s="86"/>
      <c r="P44" s="86"/>
      <c r="Q44" s="86">
        <v>12</v>
      </c>
      <c r="R44" s="86"/>
      <c r="S44" s="86"/>
      <c r="T44" s="86"/>
      <c r="U44" s="86">
        <f t="shared" si="0"/>
        <v>0</v>
      </c>
      <c r="V44" s="86">
        <f t="shared" si="1"/>
        <v>0</v>
      </c>
      <c r="W44" s="86">
        <f t="shared" si="2"/>
        <v>0</v>
      </c>
      <c r="X44" s="86">
        <f t="shared" si="3"/>
        <v>0</v>
      </c>
      <c r="Y44" s="86">
        <f t="shared" si="4"/>
        <v>0</v>
      </c>
      <c r="Z44" s="86">
        <f t="shared" si="5"/>
        <v>0</v>
      </c>
      <c r="AA44" s="86"/>
      <c r="AB44" s="86">
        <f t="shared" si="6"/>
        <v>1.4483065953654188</v>
      </c>
      <c r="AC44" s="86">
        <f t="shared" si="7"/>
        <v>4.414931801866476</v>
      </c>
      <c r="AD44" s="86">
        <f t="shared" si="8"/>
        <v>0</v>
      </c>
      <c r="AE44" s="86">
        <f t="shared" si="9"/>
        <v>288</v>
      </c>
      <c r="AF44" s="86"/>
      <c r="AG44" s="86">
        <f>+'P''s 1351-1500'!N44/0.0375</f>
        <v>0</v>
      </c>
      <c r="AH44" s="86">
        <f t="shared" si="10"/>
        <v>0</v>
      </c>
      <c r="AI44" s="86">
        <f t="shared" si="11"/>
        <v>0</v>
      </c>
      <c r="AJ44" s="86">
        <f>+'P''s 1351-1500'!Q44/0.0375</f>
        <v>320</v>
      </c>
      <c r="AK44" s="86">
        <f>+'P''s 1351-1500'!R44/0.0375</f>
        <v>0</v>
      </c>
      <c r="AL44" s="86">
        <f t="shared" si="12"/>
        <v>0</v>
      </c>
      <c r="AM44" s="86"/>
      <c r="AN44" s="87">
        <f>+U44*'Silver Conversion'!$E44</f>
        <v>0</v>
      </c>
      <c r="AO44" s="87">
        <f>+V44*'Silver Conversion'!$E44</f>
        <v>0</v>
      </c>
      <c r="AP44" s="87">
        <f>+W44*'Silver Conversion'!$E44</f>
        <v>0</v>
      </c>
      <c r="AQ44" s="87">
        <f>+X44*'Silver Conversion'!$E44</f>
        <v>0</v>
      </c>
      <c r="AR44" s="87">
        <f>+Y44*'Silver Conversion'!$E44</f>
        <v>0</v>
      </c>
      <c r="AS44" s="87">
        <f>+Z44*'Silver Conversion'!$E44</f>
        <v>0</v>
      </c>
      <c r="AT44" s="86"/>
      <c r="AU44" s="87">
        <f>+AB44*'Silver Conversion'!$G44</f>
        <v>0.2697968218694296</v>
      </c>
      <c r="AV44" s="87">
        <f>+AC44*'Silver Conversion'!$G44</f>
        <v>0.8224326069669778</v>
      </c>
      <c r="AW44" s="87">
        <f>+AD44*'Silver Conversion'!$G44</f>
        <v>0</v>
      </c>
      <c r="AX44" s="87">
        <f>+AE44*'Silver Conversion'!$G44</f>
        <v>53.6498866656</v>
      </c>
      <c r="AY44" s="86"/>
      <c r="AZ44" s="87">
        <f>+AG44*'Silver Conversion'!$J44</f>
        <v>0</v>
      </c>
      <c r="BA44" s="87">
        <f>+AH44*'Silver Conversion'!$J44</f>
        <v>0</v>
      </c>
      <c r="BB44" s="87">
        <f>+AI44*'Silver Conversion'!$J44</f>
        <v>0</v>
      </c>
      <c r="BC44" s="87">
        <f>+AJ44*'Silver Conversion'!$J44</f>
        <v>17.466659968000002</v>
      </c>
      <c r="BD44" s="87">
        <f>+AK44*'Silver Conversion'!$J44</f>
        <v>0</v>
      </c>
      <c r="BE44" s="87">
        <f>+AL44*'Silver Conversion'!$J44</f>
        <v>0</v>
      </c>
      <c r="BF44" s="87"/>
      <c r="BG44" s="63">
        <v>1401</v>
      </c>
      <c r="BH44" s="87">
        <v>87.807885408</v>
      </c>
      <c r="BI44" s="87"/>
      <c r="BJ44" s="87"/>
      <c r="BK44" s="87"/>
      <c r="BL44" s="87"/>
      <c r="BM44" s="87"/>
      <c r="BN44" s="87"/>
      <c r="BO44" s="87"/>
      <c r="BP44" s="87"/>
      <c r="BQ44" s="87"/>
      <c r="BR44" s="87"/>
      <c r="BS44" s="87"/>
      <c r="BT44" s="87"/>
      <c r="BU44" s="87"/>
      <c r="BV44" s="87"/>
      <c r="BW44" s="87"/>
      <c r="BX44" s="87"/>
      <c r="BY44" s="87"/>
    </row>
    <row r="45" spans="1:77" ht="15.75">
      <c r="A45" s="63">
        <v>1386</v>
      </c>
      <c r="B45" s="86"/>
      <c r="C45" s="86"/>
      <c r="D45" s="86"/>
      <c r="E45" s="86"/>
      <c r="F45" s="86"/>
      <c r="G45" s="86"/>
      <c r="H45" s="86"/>
      <c r="I45" s="86">
        <v>303</v>
      </c>
      <c r="J45" s="86">
        <v>66.6</v>
      </c>
      <c r="K45" s="86"/>
      <c r="L45" s="86">
        <v>16</v>
      </c>
      <c r="M45" s="86"/>
      <c r="N45" s="86">
        <v>8.5</v>
      </c>
      <c r="O45" s="86">
        <v>9.2</v>
      </c>
      <c r="P45" s="86">
        <v>73.5</v>
      </c>
      <c r="Q45" s="86">
        <v>11</v>
      </c>
      <c r="R45" s="86"/>
      <c r="S45" s="86">
        <v>42.5</v>
      </c>
      <c r="T45" s="86"/>
      <c r="U45" s="86">
        <f t="shared" si="0"/>
        <v>0</v>
      </c>
      <c r="V45" s="86">
        <f t="shared" si="1"/>
        <v>0</v>
      </c>
      <c r="W45" s="86">
        <f t="shared" si="2"/>
        <v>0</v>
      </c>
      <c r="X45" s="86">
        <f t="shared" si="3"/>
        <v>0</v>
      </c>
      <c r="Y45" s="86">
        <f t="shared" si="4"/>
        <v>0</v>
      </c>
      <c r="Z45" s="86">
        <f t="shared" si="5"/>
        <v>0</v>
      </c>
      <c r="AA45" s="86"/>
      <c r="AB45" s="86">
        <f t="shared" si="6"/>
        <v>1.6878342245989304</v>
      </c>
      <c r="AC45" s="86">
        <f t="shared" si="7"/>
        <v>4.781048097631012</v>
      </c>
      <c r="AD45" s="86">
        <f t="shared" si="8"/>
        <v>0</v>
      </c>
      <c r="AE45" s="86">
        <f t="shared" si="9"/>
        <v>307.2</v>
      </c>
      <c r="AF45" s="86"/>
      <c r="AG45" s="86">
        <f>+'P''s 1351-1500'!N45/0.0375</f>
        <v>226.66666666666669</v>
      </c>
      <c r="AH45" s="86">
        <f t="shared" si="10"/>
        <v>8.177777777777777</v>
      </c>
      <c r="AI45" s="86">
        <f t="shared" si="11"/>
        <v>6.282051282051283</v>
      </c>
      <c r="AJ45" s="86">
        <f>+'P''s 1351-1500'!Q45/0.0375</f>
        <v>293.33333333333337</v>
      </c>
      <c r="AK45" s="86">
        <f>+'P''s 1351-1500'!R45/0.0375</f>
        <v>0</v>
      </c>
      <c r="AL45" s="86">
        <f t="shared" si="12"/>
        <v>1020</v>
      </c>
      <c r="AM45" s="86"/>
      <c r="AN45" s="87">
        <f>+U45*'Silver Conversion'!$E45</f>
        <v>0</v>
      </c>
      <c r="AO45" s="87">
        <f>+V45*'Silver Conversion'!$E45</f>
        <v>0</v>
      </c>
      <c r="AP45" s="87">
        <f>+W45*'Silver Conversion'!$E45</f>
        <v>0</v>
      </c>
      <c r="AQ45" s="87">
        <f>+X45*'Silver Conversion'!$E45</f>
        <v>0</v>
      </c>
      <c r="AR45" s="87">
        <f>+Y45*'Silver Conversion'!$E45</f>
        <v>0</v>
      </c>
      <c r="AS45" s="87">
        <f>+Z45*'Silver Conversion'!$E45</f>
        <v>0</v>
      </c>
      <c r="AT45" s="86"/>
      <c r="AU45" s="87">
        <f>+AB45*'Silver Conversion'!$G45</f>
        <v>0.2994042951854946</v>
      </c>
      <c r="AV45" s="87">
        <f>+AC45*'Silver Conversion'!$G45</f>
        <v>0.8481083716970566</v>
      </c>
      <c r="AW45" s="87">
        <f>+AD45*'Silver Conversion'!$G45</f>
        <v>0</v>
      </c>
      <c r="AX45" s="87">
        <f>+AE45*'Silver Conversion'!$G45</f>
        <v>54.494095534079996</v>
      </c>
      <c r="AY45" s="86"/>
      <c r="AZ45" s="87">
        <f>+AG45*'Silver Conversion'!$J45</f>
        <v>16.753464028000003</v>
      </c>
      <c r="BA45" s="87">
        <f>+AH45*'Silver Conversion'!$J45</f>
        <v>0.6044387021866666</v>
      </c>
      <c r="BB45" s="87">
        <f>+AI45*'Silver Conversion'!$J45</f>
        <v>0.464321118423077</v>
      </c>
      <c r="BC45" s="87">
        <f>+AJ45*'Silver Conversion'!$J45</f>
        <v>21.680953448000004</v>
      </c>
      <c r="BD45" s="87">
        <f>+AK45*'Silver Conversion'!$J45</f>
        <v>0</v>
      </c>
      <c r="BE45" s="87">
        <f>+AL45*'Silver Conversion'!$J45</f>
        <v>75.390588126</v>
      </c>
      <c r="BF45" s="87"/>
      <c r="BG45" s="63">
        <v>1402</v>
      </c>
      <c r="BH45" s="87">
        <v>87.807885408</v>
      </c>
      <c r="BI45" s="87"/>
      <c r="BJ45" s="87"/>
      <c r="BK45" s="87"/>
      <c r="BL45" s="87"/>
      <c r="BM45" s="87"/>
      <c r="BN45" s="87"/>
      <c r="BO45" s="87"/>
      <c r="BP45" s="87"/>
      <c r="BQ45" s="87"/>
      <c r="BR45" s="87"/>
      <c r="BS45" s="87"/>
      <c r="BT45" s="87"/>
      <c r="BU45" s="87"/>
      <c r="BV45" s="87"/>
      <c r="BW45" s="87"/>
      <c r="BX45" s="87"/>
      <c r="BY45" s="87"/>
    </row>
    <row r="46" spans="1:77" ht="15.75">
      <c r="A46" s="63">
        <v>1387</v>
      </c>
      <c r="B46" s="86"/>
      <c r="C46" s="86"/>
      <c r="D46" s="86"/>
      <c r="E46" s="86"/>
      <c r="F46" s="86"/>
      <c r="G46" s="86"/>
      <c r="H46" s="86"/>
      <c r="I46" s="86">
        <v>240</v>
      </c>
      <c r="J46" s="86">
        <v>84</v>
      </c>
      <c r="K46" s="86"/>
      <c r="L46" s="86"/>
      <c r="M46" s="86"/>
      <c r="N46" s="86">
        <v>11.3</v>
      </c>
      <c r="O46" s="86">
        <v>12.8</v>
      </c>
      <c r="P46" s="86">
        <v>55.5</v>
      </c>
      <c r="Q46" s="86">
        <v>12.2</v>
      </c>
      <c r="R46" s="86">
        <v>4</v>
      </c>
      <c r="S46" s="86">
        <v>51.4</v>
      </c>
      <c r="T46" s="86"/>
      <c r="U46" s="86">
        <f t="shared" si="0"/>
        <v>0</v>
      </c>
      <c r="V46" s="86">
        <f t="shared" si="1"/>
        <v>0</v>
      </c>
      <c r="W46" s="86">
        <f t="shared" si="2"/>
        <v>0</v>
      </c>
      <c r="X46" s="86">
        <f t="shared" si="3"/>
        <v>0</v>
      </c>
      <c r="Y46" s="86">
        <f t="shared" si="4"/>
        <v>0</v>
      </c>
      <c r="Z46" s="86">
        <f t="shared" si="5"/>
        <v>0</v>
      </c>
      <c r="AA46" s="86"/>
      <c r="AB46" s="86">
        <f t="shared" si="6"/>
        <v>1.3368983957219251</v>
      </c>
      <c r="AC46" s="86">
        <f t="shared" si="7"/>
        <v>6.030150753768845</v>
      </c>
      <c r="AD46" s="86">
        <f t="shared" si="8"/>
        <v>0</v>
      </c>
      <c r="AE46" s="86">
        <f t="shared" si="9"/>
        <v>0</v>
      </c>
      <c r="AF46" s="86"/>
      <c r="AG46" s="86">
        <f>+'P''s 1351-1500'!N46/0.0375</f>
        <v>301.33333333333337</v>
      </c>
      <c r="AH46" s="86">
        <f t="shared" si="10"/>
        <v>11.377777777777778</v>
      </c>
      <c r="AI46" s="86">
        <f t="shared" si="11"/>
        <v>4.743589743589744</v>
      </c>
      <c r="AJ46" s="86">
        <f>+'P''s 1351-1500'!Q46/0.0375</f>
        <v>325.3333333333333</v>
      </c>
      <c r="AK46" s="86">
        <f>+'P''s 1351-1500'!R46/0.0375</f>
        <v>106.66666666666667</v>
      </c>
      <c r="AL46" s="86">
        <f t="shared" si="12"/>
        <v>1233.6</v>
      </c>
      <c r="AM46" s="86"/>
      <c r="AN46" s="87">
        <f>+U46*'Silver Conversion'!$E46</f>
        <v>0</v>
      </c>
      <c r="AO46" s="87">
        <f>+V46*'Silver Conversion'!$E46</f>
        <v>0</v>
      </c>
      <c r="AP46" s="87">
        <f>+W46*'Silver Conversion'!$E46</f>
        <v>0</v>
      </c>
      <c r="AQ46" s="87">
        <f>+X46*'Silver Conversion'!$E46</f>
        <v>0</v>
      </c>
      <c r="AR46" s="87">
        <f>+Y46*'Silver Conversion'!$E46</f>
        <v>0</v>
      </c>
      <c r="AS46" s="87">
        <f>+Z46*'Silver Conversion'!$E46</f>
        <v>0</v>
      </c>
      <c r="AT46" s="86"/>
      <c r="AU46" s="87">
        <f>+AB46*'Silver Conversion'!$G46</f>
        <v>0.23291709131016042</v>
      </c>
      <c r="AV46" s="87">
        <f>+AC46*'Silver Conversion'!$G46</f>
        <v>1.0505848299497487</v>
      </c>
      <c r="AW46" s="87">
        <f>+AD46*'Silver Conversion'!$G46</f>
        <v>0</v>
      </c>
      <c r="AX46" s="87">
        <f>+AE46*'Silver Conversion'!$G46</f>
        <v>0</v>
      </c>
      <c r="AY46" s="86"/>
      <c r="AZ46" s="87">
        <f>+AG46*'Silver Conversion'!$J46</f>
        <v>20.416236730666668</v>
      </c>
      <c r="BA46" s="87">
        <f>+AH46*'Silver Conversion'!$J46</f>
        <v>0.7708785550222222</v>
      </c>
      <c r="BB46" s="87">
        <f>+AI46*'Silver Conversion'!$J46</f>
        <v>0.3213924264102564</v>
      </c>
      <c r="BC46" s="87">
        <f>+AJ46*'Silver Conversion'!$J46</f>
        <v>22.042308682666665</v>
      </c>
      <c r="BD46" s="87">
        <f>+AK46*'Silver Conversion'!$J46</f>
        <v>7.226986453333333</v>
      </c>
      <c r="BE46" s="87">
        <f>+AL46*'Silver Conversion'!$J46</f>
        <v>83.58009833279999</v>
      </c>
      <c r="BF46" s="87"/>
      <c r="BG46" s="63">
        <v>1403</v>
      </c>
      <c r="BH46" s="87">
        <v>82.65094441007999</v>
      </c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7"/>
      <c r="BY46" s="87"/>
    </row>
    <row r="47" spans="1:77" ht="15.75">
      <c r="A47" s="63">
        <v>1388</v>
      </c>
      <c r="B47" s="86"/>
      <c r="C47" s="86"/>
      <c r="D47" s="86"/>
      <c r="E47" s="86"/>
      <c r="F47" s="86"/>
      <c r="G47" s="86"/>
      <c r="H47" s="86"/>
      <c r="J47" s="86"/>
      <c r="K47" s="86"/>
      <c r="L47" s="86"/>
      <c r="M47" s="86"/>
      <c r="N47" s="86">
        <v>15</v>
      </c>
      <c r="O47" s="86">
        <v>14.8</v>
      </c>
      <c r="P47" s="86">
        <v>63.5</v>
      </c>
      <c r="Q47" s="86">
        <v>14.3</v>
      </c>
      <c r="R47" s="86"/>
      <c r="S47" s="86">
        <v>54</v>
      </c>
      <c r="T47" s="86"/>
      <c r="U47" s="86">
        <f t="shared" si="0"/>
        <v>0</v>
      </c>
      <c r="V47" s="86">
        <f t="shared" si="1"/>
        <v>0</v>
      </c>
      <c r="W47" s="86">
        <f t="shared" si="2"/>
        <v>0</v>
      </c>
      <c r="X47" s="86">
        <f t="shared" si="3"/>
        <v>0</v>
      </c>
      <c r="Y47" s="86">
        <f t="shared" si="4"/>
        <v>0</v>
      </c>
      <c r="Z47" s="86">
        <f t="shared" si="5"/>
        <v>0</v>
      </c>
      <c r="AA47" s="86"/>
      <c r="AB47" s="86">
        <f t="shared" si="6"/>
        <v>0</v>
      </c>
      <c r="AC47" s="86">
        <f t="shared" si="7"/>
        <v>0</v>
      </c>
      <c r="AD47" s="86">
        <f t="shared" si="8"/>
        <v>0</v>
      </c>
      <c r="AE47" s="86">
        <f t="shared" si="9"/>
        <v>0</v>
      </c>
      <c r="AF47" s="86"/>
      <c r="AG47" s="86">
        <f>+'P''s 1351-1500'!N47/0.0375</f>
        <v>400</v>
      </c>
      <c r="AH47" s="86">
        <f t="shared" si="10"/>
        <v>13.155555555555557</v>
      </c>
      <c r="AI47" s="86">
        <f t="shared" si="11"/>
        <v>5.427350427350428</v>
      </c>
      <c r="AJ47" s="86">
        <f>+'P''s 1351-1500'!Q47/0.0375</f>
        <v>381.33333333333337</v>
      </c>
      <c r="AK47" s="86">
        <f>+'P''s 1351-1500'!R47/0.0375</f>
        <v>0</v>
      </c>
      <c r="AL47" s="86">
        <f t="shared" si="12"/>
        <v>1296</v>
      </c>
      <c r="AM47" s="86"/>
      <c r="AN47" s="87">
        <f>+U47*'Silver Conversion'!$E47</f>
        <v>0</v>
      </c>
      <c r="AO47" s="87">
        <f>+V47*'Silver Conversion'!$E47</f>
        <v>0</v>
      </c>
      <c r="AP47" s="87">
        <f>+W47*'Silver Conversion'!$E47</f>
        <v>0</v>
      </c>
      <c r="AQ47" s="87">
        <f>+X47*'Silver Conversion'!$E47</f>
        <v>0</v>
      </c>
      <c r="AR47" s="87">
        <f>+Y47*'Silver Conversion'!$E47</f>
        <v>0</v>
      </c>
      <c r="AS47" s="87">
        <f>+Z47*'Silver Conversion'!$E47</f>
        <v>0</v>
      </c>
      <c r="AT47" s="86"/>
      <c r="AU47" s="87">
        <f>+AB47*'Silver Conversion'!$G47</f>
        <v>0</v>
      </c>
      <c r="AV47" s="87">
        <f>+AC47*'Silver Conversion'!$G47</f>
        <v>0</v>
      </c>
      <c r="AW47" s="87">
        <f>+AD47*'Silver Conversion'!$G47</f>
        <v>0</v>
      </c>
      <c r="AX47" s="87">
        <f>+AE47*'Silver Conversion'!$G47</f>
        <v>0</v>
      </c>
      <c r="AY47" s="86"/>
      <c r="AZ47" s="87">
        <f>+AG47*'Silver Conversion'!$J47</f>
        <v>27.101199199999996</v>
      </c>
      <c r="BA47" s="87">
        <f>+AH47*'Silver Conversion'!$J47</f>
        <v>0.8913283292444445</v>
      </c>
      <c r="BB47" s="87">
        <f>+AI47*'Silver Conversion'!$J47</f>
        <v>0.36771926264957266</v>
      </c>
      <c r="BC47" s="87">
        <f>+AJ47*'Silver Conversion'!$J47</f>
        <v>25.83647657066667</v>
      </c>
      <c r="BD47" s="87">
        <f>+AK47*'Silver Conversion'!$J47</f>
        <v>0</v>
      </c>
      <c r="BE47" s="87">
        <f>+AL47*'Silver Conversion'!$J47</f>
        <v>87.80788540799999</v>
      </c>
      <c r="BF47" s="87"/>
      <c r="BG47" s="63">
        <v>1404</v>
      </c>
      <c r="BH47" s="87">
        <v>75.26392914239999</v>
      </c>
      <c r="BI47" s="87"/>
      <c r="BJ47" s="87"/>
      <c r="BK47" s="87"/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87"/>
      <c r="BX47" s="87"/>
      <c r="BY47" s="87"/>
    </row>
    <row r="48" spans="1:77" ht="15.75">
      <c r="A48" s="63">
        <v>1389</v>
      </c>
      <c r="B48" s="86"/>
      <c r="C48" s="86"/>
      <c r="D48" s="86"/>
      <c r="E48" s="86"/>
      <c r="F48" s="86"/>
      <c r="G48" s="86">
        <v>13</v>
      </c>
      <c r="H48" s="86"/>
      <c r="I48" s="86"/>
      <c r="J48" s="86"/>
      <c r="K48" s="86"/>
      <c r="L48" s="86"/>
      <c r="M48" s="86"/>
      <c r="N48" s="86">
        <v>9</v>
      </c>
      <c r="O48" s="86">
        <v>15.8</v>
      </c>
      <c r="P48" s="86">
        <v>76.5</v>
      </c>
      <c r="Q48" s="86">
        <v>12.2</v>
      </c>
      <c r="R48" s="86">
        <v>10</v>
      </c>
      <c r="S48" s="86">
        <v>54</v>
      </c>
      <c r="T48" s="86"/>
      <c r="U48" s="86">
        <f t="shared" si="0"/>
        <v>0</v>
      </c>
      <c r="V48" s="86">
        <f t="shared" si="1"/>
        <v>0</v>
      </c>
      <c r="W48" s="86">
        <f t="shared" si="2"/>
        <v>0</v>
      </c>
      <c r="X48" s="86">
        <f t="shared" si="3"/>
        <v>0</v>
      </c>
      <c r="Y48" s="86">
        <f t="shared" si="4"/>
        <v>0</v>
      </c>
      <c r="Z48" s="86">
        <f t="shared" si="5"/>
        <v>0.06467661691542288</v>
      </c>
      <c r="AA48" s="86"/>
      <c r="AB48" s="86">
        <f t="shared" si="6"/>
        <v>0</v>
      </c>
      <c r="AC48" s="86">
        <f t="shared" si="7"/>
        <v>0</v>
      </c>
      <c r="AD48" s="86">
        <f t="shared" si="8"/>
        <v>0</v>
      </c>
      <c r="AE48" s="86">
        <f t="shared" si="9"/>
        <v>0</v>
      </c>
      <c r="AF48" s="86"/>
      <c r="AG48" s="86">
        <f>+'P''s 1351-1500'!N48/0.0375</f>
        <v>240</v>
      </c>
      <c r="AH48" s="86">
        <f t="shared" si="10"/>
        <v>14.044444444444444</v>
      </c>
      <c r="AI48" s="86">
        <f t="shared" si="11"/>
        <v>6.538461538461539</v>
      </c>
      <c r="AJ48" s="86">
        <f>+'P''s 1351-1500'!Q48/0.0375</f>
        <v>325.3333333333333</v>
      </c>
      <c r="AK48" s="86">
        <f>+'P''s 1351-1500'!R48/0.0375</f>
        <v>266.6666666666667</v>
      </c>
      <c r="AL48" s="86">
        <f t="shared" si="12"/>
        <v>1296</v>
      </c>
      <c r="AM48" s="86"/>
      <c r="AN48" s="87">
        <f>+U48*'Silver Conversion'!$E48</f>
        <v>0</v>
      </c>
      <c r="AO48" s="87">
        <f>+V48*'Silver Conversion'!$E48</f>
        <v>0</v>
      </c>
      <c r="AP48" s="87">
        <f>+W48*'Silver Conversion'!$E48</f>
        <v>0</v>
      </c>
      <c r="AQ48" s="87">
        <f>+X48*'Silver Conversion'!$E48</f>
        <v>0</v>
      </c>
      <c r="AR48" s="87">
        <f>+Y48*'Silver Conversion'!$E48</f>
        <v>0</v>
      </c>
      <c r="AS48" s="87">
        <f>+Z48*'Silver Conversion'!$E48</f>
        <v>0.011724123084577114</v>
      </c>
      <c r="AT48" s="86"/>
      <c r="AU48" s="87">
        <f>+AB48*'Silver Conversion'!$G48</f>
        <v>0</v>
      </c>
      <c r="AV48" s="87">
        <f>+AC48*'Silver Conversion'!$G48</f>
        <v>0</v>
      </c>
      <c r="AW48" s="87">
        <f>+AD48*'Silver Conversion'!$G48</f>
        <v>0</v>
      </c>
      <c r="AX48" s="87">
        <f>+AE48*'Silver Conversion'!$G48</f>
        <v>0</v>
      </c>
      <c r="AY48" s="86"/>
      <c r="AZ48" s="87">
        <f>+AG48*'Silver Conversion'!$J48</f>
        <v>16.26071952</v>
      </c>
      <c r="BA48" s="87">
        <f>+AH48*'Silver Conversion'!$J48</f>
        <v>0.9515532163555555</v>
      </c>
      <c r="BB48" s="87">
        <f>+AI48*'Silver Conversion'!$J48</f>
        <v>0.44300037153846156</v>
      </c>
      <c r="BC48" s="87">
        <f>+AJ48*'Silver Conversion'!$J48</f>
        <v>22.042308682666665</v>
      </c>
      <c r="BD48" s="87">
        <f>+AK48*'Silver Conversion'!$J48</f>
        <v>18.067466133333333</v>
      </c>
      <c r="BE48" s="87">
        <f>+AL48*'Silver Conversion'!$J48</f>
        <v>87.80788540799999</v>
      </c>
      <c r="BF48" s="87"/>
      <c r="BG48" s="63">
        <v>1405</v>
      </c>
      <c r="BH48" s="87">
        <v>83.62658793599999</v>
      </c>
      <c r="BI48" s="87"/>
      <c r="BJ48" s="87"/>
      <c r="BK48" s="87"/>
      <c r="BL48" s="87"/>
      <c r="BM48" s="87"/>
      <c r="BN48" s="87"/>
      <c r="BO48" s="87"/>
      <c r="BP48" s="87"/>
      <c r="BQ48" s="87"/>
      <c r="BR48" s="87"/>
      <c r="BS48" s="87"/>
      <c r="BT48" s="87"/>
      <c r="BU48" s="87"/>
      <c r="BV48" s="87"/>
      <c r="BW48" s="87"/>
      <c r="BX48" s="87"/>
      <c r="BY48" s="87"/>
    </row>
    <row r="49" spans="1:77" ht="15.75">
      <c r="A49" s="63">
        <v>1390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>
        <v>13</v>
      </c>
      <c r="O49" s="86">
        <v>14.9</v>
      </c>
      <c r="P49" s="86">
        <v>129</v>
      </c>
      <c r="Q49" s="86">
        <v>14.5</v>
      </c>
      <c r="R49" s="86"/>
      <c r="S49" s="86">
        <v>50</v>
      </c>
      <c r="T49" s="86"/>
      <c r="U49" s="86">
        <f t="shared" si="0"/>
        <v>0</v>
      </c>
      <c r="V49" s="86">
        <f t="shared" si="1"/>
        <v>0</v>
      </c>
      <c r="W49" s="86">
        <f t="shared" si="2"/>
        <v>0</v>
      </c>
      <c r="X49" s="86">
        <f t="shared" si="3"/>
        <v>0</v>
      </c>
      <c r="Y49" s="86">
        <f t="shared" si="4"/>
        <v>0</v>
      </c>
      <c r="Z49" s="86">
        <f t="shared" si="5"/>
        <v>0</v>
      </c>
      <c r="AA49" s="86"/>
      <c r="AB49" s="86">
        <f t="shared" si="6"/>
        <v>0</v>
      </c>
      <c r="AC49" s="86">
        <f t="shared" si="7"/>
        <v>0</v>
      </c>
      <c r="AD49" s="86">
        <f t="shared" si="8"/>
        <v>0</v>
      </c>
      <c r="AE49" s="86">
        <f t="shared" si="9"/>
        <v>0</v>
      </c>
      <c r="AF49" s="86"/>
      <c r="AG49" s="86">
        <f>+'P''s 1351-1500'!N49/0.0375</f>
        <v>346.6666666666667</v>
      </c>
      <c r="AH49" s="86">
        <f t="shared" si="10"/>
        <v>13.244444444444445</v>
      </c>
      <c r="AI49" s="86">
        <f t="shared" si="11"/>
        <v>11.025641025641026</v>
      </c>
      <c r="AJ49" s="86">
        <f>+'P''s 1351-1500'!Q49/0.0375</f>
        <v>386.6666666666667</v>
      </c>
      <c r="AK49" s="86">
        <f>+'P''s 1351-1500'!R49/0.0375</f>
        <v>0</v>
      </c>
      <c r="AL49" s="86">
        <f t="shared" si="12"/>
        <v>1200</v>
      </c>
      <c r="AM49" s="86"/>
      <c r="AN49" s="87">
        <f>+U49*'Silver Conversion'!$E49</f>
        <v>0</v>
      </c>
      <c r="AO49" s="87">
        <f>+V49*'Silver Conversion'!$E49</f>
        <v>0</v>
      </c>
      <c r="AP49" s="87">
        <f>+W49*'Silver Conversion'!$E49</f>
        <v>0</v>
      </c>
      <c r="AQ49" s="87">
        <f>+X49*'Silver Conversion'!$E49</f>
        <v>0</v>
      </c>
      <c r="AR49" s="87">
        <f>+Y49*'Silver Conversion'!$E49</f>
        <v>0</v>
      </c>
      <c r="AS49" s="87">
        <f>+Z49*'Silver Conversion'!$E49</f>
        <v>0</v>
      </c>
      <c r="AT49" s="86"/>
      <c r="AU49" s="87">
        <f>+AB49*'Silver Conversion'!$G49</f>
        <v>0</v>
      </c>
      <c r="AV49" s="87">
        <f>+AC49*'Silver Conversion'!$G49</f>
        <v>0</v>
      </c>
      <c r="AW49" s="87">
        <f>+AD49*'Silver Conversion'!$G49</f>
        <v>0</v>
      </c>
      <c r="AX49" s="87">
        <f>+AE49*'Silver Conversion'!$G49</f>
        <v>0</v>
      </c>
      <c r="AY49" s="86"/>
      <c r="AZ49" s="87">
        <f>+AG49*'Silver Conversion'!$J49</f>
        <v>23.487705973333334</v>
      </c>
      <c r="BA49" s="87">
        <f>+AH49*'Silver Conversion'!$J49</f>
        <v>0.8973508179555556</v>
      </c>
      <c r="BB49" s="87">
        <f>+AI49*'Silver Conversion'!$J49</f>
        <v>0.7470202343589742</v>
      </c>
      <c r="BC49" s="87">
        <f>+AJ49*'Silver Conversion'!$J49</f>
        <v>26.197825893333334</v>
      </c>
      <c r="BD49" s="87">
        <f>+AK49*'Silver Conversion'!$J49</f>
        <v>0</v>
      </c>
      <c r="BE49" s="87">
        <f>+AL49*'Silver Conversion'!$J49</f>
        <v>81.30359759999999</v>
      </c>
      <c r="BF49" s="87"/>
      <c r="BG49" s="63">
        <v>1406</v>
      </c>
      <c r="BH49" s="87">
        <v>74.98517384927999</v>
      </c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7"/>
      <c r="BY49" s="87"/>
    </row>
    <row r="50" spans="1:77" ht="15.75">
      <c r="A50" s="63">
        <v>1391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>
        <v>12.3</v>
      </c>
      <c r="O50" s="86">
        <v>15.7</v>
      </c>
      <c r="P50" s="86">
        <v>95.3</v>
      </c>
      <c r="Q50" s="86">
        <v>14.7</v>
      </c>
      <c r="R50" s="86"/>
      <c r="S50" s="86">
        <v>49.3</v>
      </c>
      <c r="T50" s="86"/>
      <c r="U50" s="86">
        <f t="shared" si="0"/>
        <v>0</v>
      </c>
      <c r="V50" s="86">
        <f t="shared" si="1"/>
        <v>0</v>
      </c>
      <c r="W50" s="86">
        <f t="shared" si="2"/>
        <v>0</v>
      </c>
      <c r="X50" s="86">
        <f t="shared" si="3"/>
        <v>0</v>
      </c>
      <c r="Y50" s="86">
        <f t="shared" si="4"/>
        <v>0</v>
      </c>
      <c r="Z50" s="86">
        <f t="shared" si="5"/>
        <v>0</v>
      </c>
      <c r="AA50" s="86"/>
      <c r="AB50" s="86">
        <f t="shared" si="6"/>
        <v>0</v>
      </c>
      <c r="AC50" s="86">
        <f t="shared" si="7"/>
        <v>0</v>
      </c>
      <c r="AD50" s="86">
        <f t="shared" si="8"/>
        <v>0</v>
      </c>
      <c r="AE50" s="86">
        <f t="shared" si="9"/>
        <v>0</v>
      </c>
      <c r="AF50" s="86"/>
      <c r="AG50" s="86">
        <f>+'P''s 1351-1500'!N50/0.0375</f>
        <v>328.00000000000006</v>
      </c>
      <c r="AH50" s="86">
        <f t="shared" si="10"/>
        <v>13.955555555555556</v>
      </c>
      <c r="AI50" s="86">
        <f t="shared" si="11"/>
        <v>8.145299145299145</v>
      </c>
      <c r="AJ50" s="86">
        <f>+'P''s 1351-1500'!Q50/0.0375</f>
        <v>392</v>
      </c>
      <c r="AK50" s="86">
        <f>+'P''s 1351-1500'!R50/0.0375</f>
        <v>0</v>
      </c>
      <c r="AL50" s="86">
        <f t="shared" si="12"/>
        <v>1183.1999999999998</v>
      </c>
      <c r="AM50" s="86"/>
      <c r="AN50" s="87">
        <f>+U50*'Silver Conversion'!$E50</f>
        <v>0</v>
      </c>
      <c r="AO50" s="87">
        <f>+V50*'Silver Conversion'!$E50</f>
        <v>0</v>
      </c>
      <c r="AP50" s="87">
        <f>+W50*'Silver Conversion'!$E50</f>
        <v>0</v>
      </c>
      <c r="AQ50" s="87">
        <f>+X50*'Silver Conversion'!$E50</f>
        <v>0</v>
      </c>
      <c r="AR50" s="87">
        <f>+Y50*'Silver Conversion'!$E50</f>
        <v>0</v>
      </c>
      <c r="AS50" s="87">
        <f>+Z50*'Silver Conversion'!$E50</f>
        <v>0</v>
      </c>
      <c r="AT50" s="86"/>
      <c r="AU50" s="87">
        <f>+AB50*'Silver Conversion'!$G50</f>
        <v>0</v>
      </c>
      <c r="AV50" s="87">
        <f>+AC50*'Silver Conversion'!$G50</f>
        <v>0</v>
      </c>
      <c r="AW50" s="87">
        <f>+AD50*'Silver Conversion'!$G50</f>
        <v>0</v>
      </c>
      <c r="AX50" s="87">
        <f>+AE50*'Silver Conversion'!$G50</f>
        <v>0</v>
      </c>
      <c r="AY50" s="86"/>
      <c r="AZ50" s="87">
        <f>+AG50*'Silver Conversion'!$J50</f>
        <v>21.334059162400006</v>
      </c>
      <c r="BA50" s="87">
        <f>+AH50*'Silver Conversion'!$J50</f>
        <v>0.9077092922755556</v>
      </c>
      <c r="BB50" s="87">
        <f>+AI50*'Silver Conversion'!$J50</f>
        <v>0.5297935788452991</v>
      </c>
      <c r="BC50" s="87">
        <f>+AJ50*'Silver Conversion'!$J50</f>
        <v>25.4968024136</v>
      </c>
      <c r="BD50" s="87">
        <f>+AK50*'Silver Conversion'!$J50</f>
        <v>0</v>
      </c>
      <c r="BE50" s="87">
        <f>+AL50*'Silver Conversion'!$J50</f>
        <v>76.95871585655999</v>
      </c>
      <c r="BF50" s="87"/>
      <c r="BG50" s="63">
        <v>1407</v>
      </c>
      <c r="BH50" s="87">
        <v>75.9608173752</v>
      </c>
      <c r="BI50" s="87"/>
      <c r="BJ50" s="87"/>
      <c r="BK50" s="87"/>
      <c r="BL50" s="87"/>
      <c r="BM50" s="87"/>
      <c r="BN50" s="87"/>
      <c r="BO50" s="87"/>
      <c r="BP50" s="87"/>
      <c r="BQ50" s="87"/>
      <c r="BR50" s="87"/>
      <c r="BS50" s="87"/>
      <c r="BT50" s="87"/>
      <c r="BU50" s="87"/>
      <c r="BV50" s="87"/>
      <c r="BW50" s="87"/>
      <c r="BX50" s="87"/>
      <c r="BY50" s="87"/>
    </row>
    <row r="51" spans="1:77" ht="15.75">
      <c r="A51" s="63">
        <v>1392</v>
      </c>
      <c r="B51" s="86"/>
      <c r="C51" s="86"/>
      <c r="D51" s="86"/>
      <c r="E51" s="86"/>
      <c r="F51" s="86"/>
      <c r="G51" s="86">
        <v>12</v>
      </c>
      <c r="H51" s="86"/>
      <c r="I51" s="86"/>
      <c r="J51" s="86"/>
      <c r="K51" s="86"/>
      <c r="L51" s="86"/>
      <c r="M51" s="86"/>
      <c r="N51" s="86">
        <v>13.5</v>
      </c>
      <c r="O51" s="86">
        <v>13.5</v>
      </c>
      <c r="P51" s="86">
        <v>120.4</v>
      </c>
      <c r="Q51" s="86">
        <v>12</v>
      </c>
      <c r="R51" s="86">
        <v>12</v>
      </c>
      <c r="S51" s="86">
        <v>53.3</v>
      </c>
      <c r="T51" s="86"/>
      <c r="U51" s="86">
        <f t="shared" si="0"/>
        <v>0</v>
      </c>
      <c r="V51" s="86">
        <f t="shared" si="1"/>
        <v>0</v>
      </c>
      <c r="W51" s="86">
        <f t="shared" si="2"/>
        <v>0</v>
      </c>
      <c r="X51" s="86">
        <f t="shared" si="3"/>
        <v>0</v>
      </c>
      <c r="Y51" s="86">
        <f t="shared" si="4"/>
        <v>0</v>
      </c>
      <c r="Z51" s="86">
        <f t="shared" si="5"/>
        <v>0.05970149253731343</v>
      </c>
      <c r="AA51" s="86"/>
      <c r="AB51" s="86">
        <f t="shared" si="6"/>
        <v>0</v>
      </c>
      <c r="AC51" s="86">
        <f t="shared" si="7"/>
        <v>0</v>
      </c>
      <c r="AD51" s="86">
        <f t="shared" si="8"/>
        <v>0</v>
      </c>
      <c r="AE51" s="86">
        <f t="shared" si="9"/>
        <v>0</v>
      </c>
      <c r="AF51" s="86"/>
      <c r="AG51" s="86">
        <f>+'P''s 1351-1500'!N51/0.0375</f>
        <v>360</v>
      </c>
      <c r="AH51" s="86">
        <f t="shared" si="10"/>
        <v>12</v>
      </c>
      <c r="AI51" s="86">
        <f t="shared" si="11"/>
        <v>10.290598290598291</v>
      </c>
      <c r="AJ51" s="86">
        <f>+'P''s 1351-1500'!Q51/0.0375</f>
        <v>320</v>
      </c>
      <c r="AK51" s="86">
        <f>+'P''s 1351-1500'!R51/0.0375</f>
        <v>320</v>
      </c>
      <c r="AL51" s="86">
        <f t="shared" si="12"/>
        <v>1279.1999999999998</v>
      </c>
      <c r="AM51" s="86"/>
      <c r="AN51" s="87">
        <f>+U51*'Silver Conversion'!$E51</f>
        <v>0</v>
      </c>
      <c r="AO51" s="87">
        <f>+V51*'Silver Conversion'!$E51</f>
        <v>0</v>
      </c>
      <c r="AP51" s="87">
        <f>+W51*'Silver Conversion'!$E51</f>
        <v>0</v>
      </c>
      <c r="AQ51" s="87">
        <f>+X51*'Silver Conversion'!$E51</f>
        <v>0</v>
      </c>
      <c r="AR51" s="87">
        <f>+Y51*'Silver Conversion'!$E51</f>
        <v>0</v>
      </c>
      <c r="AS51" s="87">
        <f>+Z51*'Silver Conversion'!$E51</f>
        <v>0.010822267462686566</v>
      </c>
      <c r="AT51" s="86"/>
      <c r="AU51" s="87">
        <f>+AB51*'Silver Conversion'!$G51</f>
        <v>0</v>
      </c>
      <c r="AV51" s="87">
        <f>+AC51*'Silver Conversion'!$G51</f>
        <v>0</v>
      </c>
      <c r="AW51" s="87">
        <f>+AD51*'Silver Conversion'!$G51</f>
        <v>0</v>
      </c>
      <c r="AX51" s="87">
        <f>+AE51*'Silver Conversion'!$G51</f>
        <v>0</v>
      </c>
      <c r="AY51" s="86"/>
      <c r="AZ51" s="87">
        <f>+AG51*'Silver Conversion'!$J51</f>
        <v>22.514832180000003</v>
      </c>
      <c r="BA51" s="87">
        <f>+AH51*'Silver Conversion'!$J51</f>
        <v>0.7504944060000001</v>
      </c>
      <c r="BB51" s="87">
        <f>+AI51*'Silver Conversion'!$J51</f>
        <v>0.643586370957265</v>
      </c>
      <c r="BC51" s="87">
        <f>+AJ51*'Silver Conversion'!$J51</f>
        <v>20.01318416</v>
      </c>
      <c r="BD51" s="87">
        <f>+AK51*'Silver Conversion'!$J51</f>
        <v>20.01318416</v>
      </c>
      <c r="BE51" s="87">
        <f>+AL51*'Silver Conversion'!$J51</f>
        <v>80.00270367959999</v>
      </c>
      <c r="BF51" s="87"/>
      <c r="BG51" s="63">
        <v>1408</v>
      </c>
      <c r="BH51" s="87">
        <v>75.9608173752</v>
      </c>
      <c r="BI51" s="87"/>
      <c r="BJ51" s="87"/>
      <c r="BK51" s="87"/>
      <c r="BL51" s="87"/>
      <c r="BM51" s="87"/>
      <c r="BN51" s="87"/>
      <c r="BO51" s="87"/>
      <c r="BP51" s="87"/>
      <c r="BQ51" s="87"/>
      <c r="BR51" s="87"/>
      <c r="BS51" s="87"/>
      <c r="BT51" s="87"/>
      <c r="BU51" s="87"/>
      <c r="BV51" s="87"/>
      <c r="BW51" s="87"/>
      <c r="BX51" s="87"/>
      <c r="BY51" s="87"/>
    </row>
    <row r="52" spans="1:77" ht="15.75">
      <c r="A52" s="63">
        <v>1393</v>
      </c>
      <c r="B52" s="86"/>
      <c r="C52" s="86"/>
      <c r="D52" s="86"/>
      <c r="E52" s="86"/>
      <c r="F52" s="86"/>
      <c r="G52" s="86">
        <v>12.5</v>
      </c>
      <c r="H52" s="86"/>
      <c r="I52" s="86"/>
      <c r="J52" s="86"/>
      <c r="K52" s="86"/>
      <c r="L52" s="86"/>
      <c r="M52" s="86"/>
      <c r="N52" s="86">
        <v>14</v>
      </c>
      <c r="O52" s="86">
        <v>12.8</v>
      </c>
      <c r="P52" s="86">
        <v>102.8</v>
      </c>
      <c r="Q52" s="86">
        <v>12.3</v>
      </c>
      <c r="R52" s="86">
        <v>12</v>
      </c>
      <c r="S52" s="86">
        <v>51</v>
      </c>
      <c r="T52" s="86"/>
      <c r="U52" s="86">
        <f t="shared" si="0"/>
        <v>0</v>
      </c>
      <c r="V52" s="86">
        <f t="shared" si="1"/>
        <v>0</v>
      </c>
      <c r="W52" s="86">
        <f t="shared" si="2"/>
        <v>0</v>
      </c>
      <c r="X52" s="86">
        <f t="shared" si="3"/>
        <v>0</v>
      </c>
      <c r="Y52" s="86">
        <f t="shared" si="4"/>
        <v>0</v>
      </c>
      <c r="Z52" s="86">
        <f t="shared" si="5"/>
        <v>0.06218905472636816</v>
      </c>
      <c r="AA52" s="86"/>
      <c r="AB52" s="86">
        <f t="shared" si="6"/>
        <v>0</v>
      </c>
      <c r="AC52" s="86">
        <f t="shared" si="7"/>
        <v>0</v>
      </c>
      <c r="AD52" s="86">
        <f t="shared" si="8"/>
        <v>0</v>
      </c>
      <c r="AE52" s="86">
        <f t="shared" si="9"/>
        <v>0</v>
      </c>
      <c r="AF52" s="86"/>
      <c r="AG52" s="86">
        <f>+'P''s 1351-1500'!N52/0.0375</f>
        <v>373.33333333333337</v>
      </c>
      <c r="AH52" s="86">
        <f t="shared" si="10"/>
        <v>11.377777777777778</v>
      </c>
      <c r="AI52" s="86">
        <f t="shared" si="11"/>
        <v>8.786324786324787</v>
      </c>
      <c r="AJ52" s="86">
        <f>+'P''s 1351-1500'!Q52/0.0375</f>
        <v>328.00000000000006</v>
      </c>
      <c r="AK52" s="86">
        <f>+'P''s 1351-1500'!R52/0.0375</f>
        <v>320</v>
      </c>
      <c r="AL52" s="86">
        <f t="shared" si="12"/>
        <v>1224</v>
      </c>
      <c r="AM52" s="86"/>
      <c r="AN52" s="87">
        <f>+U52*'Silver Conversion'!$E52</f>
        <v>0</v>
      </c>
      <c r="AO52" s="87">
        <f>+V52*'Silver Conversion'!$E52</f>
        <v>0</v>
      </c>
      <c r="AP52" s="87">
        <f>+W52*'Silver Conversion'!$E52</f>
        <v>0</v>
      </c>
      <c r="AQ52" s="87">
        <f>+X52*'Silver Conversion'!$E52</f>
        <v>0</v>
      </c>
      <c r="AR52" s="87">
        <f>+Y52*'Silver Conversion'!$E52</f>
        <v>0</v>
      </c>
      <c r="AS52" s="87">
        <f>+Z52*'Silver Conversion'!$E52</f>
        <v>0.011273195273631841</v>
      </c>
      <c r="AT52" s="86"/>
      <c r="AU52" s="87">
        <f>+AB52*'Silver Conversion'!$G52</f>
        <v>0</v>
      </c>
      <c r="AV52" s="87">
        <f>+AC52*'Silver Conversion'!$G52</f>
        <v>0</v>
      </c>
      <c r="AW52" s="87">
        <f>+AD52*'Silver Conversion'!$G52</f>
        <v>0</v>
      </c>
      <c r="AX52" s="87">
        <f>+AE52*'Silver Conversion'!$G52</f>
        <v>0</v>
      </c>
      <c r="AY52" s="86"/>
      <c r="AZ52" s="87">
        <f>+AG52*'Silver Conversion'!$J52</f>
        <v>23.348714853333338</v>
      </c>
      <c r="BA52" s="87">
        <f>+AH52*'Silver Conversion'!$J52</f>
        <v>0.7115798812444445</v>
      </c>
      <c r="BB52" s="87">
        <f>+AI52*'Silver Conversion'!$J52</f>
        <v>0.5495073001196582</v>
      </c>
      <c r="BC52" s="87">
        <f>+AJ52*'Silver Conversion'!$J52</f>
        <v>20.513513764000006</v>
      </c>
      <c r="BD52" s="87">
        <f>+AK52*'Silver Conversion'!$J52</f>
        <v>20.01318416</v>
      </c>
      <c r="BE52" s="87">
        <f>+AL52*'Silver Conversion'!$J52</f>
        <v>76.550429412</v>
      </c>
      <c r="BF52" s="87"/>
      <c r="BG52" s="63">
        <v>1409</v>
      </c>
      <c r="BH52" s="87">
        <v>79.80092635103999</v>
      </c>
      <c r="BI52" s="87"/>
      <c r="BJ52" s="87"/>
      <c r="BK52" s="87"/>
      <c r="BL52" s="87"/>
      <c r="BM52" s="87"/>
      <c r="BN52" s="87"/>
      <c r="BO52" s="87"/>
      <c r="BP52" s="87"/>
      <c r="BQ52" s="87"/>
      <c r="BR52" s="87"/>
      <c r="BS52" s="87"/>
      <c r="BT52" s="87"/>
      <c r="BU52" s="87"/>
      <c r="BV52" s="87"/>
      <c r="BW52" s="87"/>
      <c r="BX52" s="87"/>
      <c r="BY52" s="87"/>
    </row>
    <row r="53" spans="1:77" ht="15.75">
      <c r="A53" s="63">
        <v>1394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>
        <v>13</v>
      </c>
      <c r="O53" s="86">
        <v>14.4</v>
      </c>
      <c r="P53" s="86">
        <v>67.8</v>
      </c>
      <c r="Q53" s="86">
        <v>12.8</v>
      </c>
      <c r="R53" s="86"/>
      <c r="S53" s="86">
        <v>52.1</v>
      </c>
      <c r="T53" s="86"/>
      <c r="U53" s="86">
        <f t="shared" si="0"/>
        <v>0</v>
      </c>
      <c r="V53" s="86">
        <f t="shared" si="1"/>
        <v>0</v>
      </c>
      <c r="W53" s="86">
        <f t="shared" si="2"/>
        <v>0</v>
      </c>
      <c r="X53" s="86">
        <f t="shared" si="3"/>
        <v>0</v>
      </c>
      <c r="Y53" s="86">
        <f t="shared" si="4"/>
        <v>0</v>
      </c>
      <c r="Z53" s="86">
        <f t="shared" si="5"/>
        <v>0</v>
      </c>
      <c r="AA53" s="86"/>
      <c r="AB53" s="86">
        <f t="shared" si="6"/>
        <v>0</v>
      </c>
      <c r="AC53" s="86">
        <f t="shared" si="7"/>
        <v>0</v>
      </c>
      <c r="AD53" s="86">
        <f t="shared" si="8"/>
        <v>0</v>
      </c>
      <c r="AE53" s="86">
        <f t="shared" si="9"/>
        <v>0</v>
      </c>
      <c r="AF53" s="86"/>
      <c r="AG53" s="86">
        <f>+'P''s 1351-1500'!N53/0.0375</f>
        <v>346.6666666666667</v>
      </c>
      <c r="AH53" s="86">
        <f t="shared" si="10"/>
        <v>12.8</v>
      </c>
      <c r="AI53" s="86">
        <f t="shared" si="11"/>
        <v>5.794871794871795</v>
      </c>
      <c r="AJ53" s="86">
        <f>+'P''s 1351-1500'!Q53/0.0375</f>
        <v>341.33333333333337</v>
      </c>
      <c r="AK53" s="86">
        <f>+'P''s 1351-1500'!R53/0.0375</f>
        <v>0</v>
      </c>
      <c r="AL53" s="86">
        <f t="shared" si="12"/>
        <v>1250.4</v>
      </c>
      <c r="AM53" s="86"/>
      <c r="AN53" s="87">
        <f>+U53*'Silver Conversion'!$E53</f>
        <v>0</v>
      </c>
      <c r="AO53" s="87">
        <f>+V53*'Silver Conversion'!$E53</f>
        <v>0</v>
      </c>
      <c r="AP53" s="87">
        <f>+W53*'Silver Conversion'!$E53</f>
        <v>0</v>
      </c>
      <c r="AQ53" s="87">
        <f>+X53*'Silver Conversion'!$E53</f>
        <v>0</v>
      </c>
      <c r="AR53" s="87">
        <f>+Y53*'Silver Conversion'!$E53</f>
        <v>0</v>
      </c>
      <c r="AS53" s="87">
        <f>+Z53*'Silver Conversion'!$E53</f>
        <v>0</v>
      </c>
      <c r="AT53" s="86"/>
      <c r="AU53" s="87">
        <f>+AB53*'Silver Conversion'!$G53</f>
        <v>0</v>
      </c>
      <c r="AV53" s="87">
        <f>+AC53*'Silver Conversion'!$G53</f>
        <v>0</v>
      </c>
      <c r="AW53" s="87">
        <f>+AD53*'Silver Conversion'!$G53</f>
        <v>0</v>
      </c>
      <c r="AX53" s="87">
        <f>+AE53*'Silver Conversion'!$G53</f>
        <v>0</v>
      </c>
      <c r="AY53" s="86"/>
      <c r="AZ53" s="87">
        <f>+AG53*'Silver Conversion'!$J53</f>
        <v>21.68094950666667</v>
      </c>
      <c r="BA53" s="87">
        <f>+AH53*'Silver Conversion'!$J53</f>
        <v>0.8005273664000001</v>
      </c>
      <c r="BB53" s="87">
        <f>+AI53*'Silver Conversion'!$J53</f>
        <v>0.36241823879487184</v>
      </c>
      <c r="BC53" s="87">
        <f>+AJ53*'Silver Conversion'!$J53</f>
        <v>21.347396437333337</v>
      </c>
      <c r="BD53" s="87">
        <f>+AK53*'Silver Conversion'!$J53</f>
        <v>0</v>
      </c>
      <c r="BE53" s="87">
        <f>+AL53*'Silver Conversion'!$J53</f>
        <v>78.20151710520001</v>
      </c>
      <c r="BF53" s="87"/>
      <c r="BG53" s="63">
        <v>1410</v>
      </c>
      <c r="BH53" s="87">
        <v>79.3972117152</v>
      </c>
      <c r="BI53" s="87"/>
      <c r="BJ53" s="87"/>
      <c r="BK53" s="87"/>
      <c r="BL53" s="87"/>
      <c r="BM53" s="87"/>
      <c r="BN53" s="87"/>
      <c r="BO53" s="87"/>
      <c r="BP53" s="87"/>
      <c r="BQ53" s="87"/>
      <c r="BR53" s="87"/>
      <c r="BS53" s="87"/>
      <c r="BT53" s="87"/>
      <c r="BU53" s="87"/>
      <c r="BV53" s="87"/>
      <c r="BW53" s="87"/>
      <c r="BX53" s="87"/>
      <c r="BY53" s="87"/>
    </row>
    <row r="54" spans="1:77" ht="15.75">
      <c r="A54" s="63">
        <v>1395</v>
      </c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>
        <v>17.5</v>
      </c>
      <c r="O54" s="86">
        <v>14.9</v>
      </c>
      <c r="P54" s="86">
        <v>51</v>
      </c>
      <c r="Q54" s="86">
        <v>12.8</v>
      </c>
      <c r="R54" s="86"/>
      <c r="S54" s="86">
        <v>59.5</v>
      </c>
      <c r="T54" s="86"/>
      <c r="U54" s="86">
        <f t="shared" si="0"/>
        <v>0</v>
      </c>
      <c r="V54" s="86">
        <f t="shared" si="1"/>
        <v>0</v>
      </c>
      <c r="W54" s="86">
        <f t="shared" si="2"/>
        <v>0</v>
      </c>
      <c r="X54" s="86">
        <f t="shared" si="3"/>
        <v>0</v>
      </c>
      <c r="Y54" s="86">
        <f t="shared" si="4"/>
        <v>0</v>
      </c>
      <c r="Z54" s="86">
        <f t="shared" si="5"/>
        <v>0</v>
      </c>
      <c r="AA54" s="86"/>
      <c r="AB54" s="86">
        <f t="shared" si="6"/>
        <v>0</v>
      </c>
      <c r="AC54" s="86">
        <f t="shared" si="7"/>
        <v>0</v>
      </c>
      <c r="AD54" s="86">
        <f t="shared" si="8"/>
        <v>0</v>
      </c>
      <c r="AE54" s="86">
        <f t="shared" si="9"/>
        <v>0</v>
      </c>
      <c r="AF54" s="86"/>
      <c r="AG54" s="86">
        <f>+'P''s 1351-1500'!N54/0.0375</f>
        <v>466.6666666666667</v>
      </c>
      <c r="AH54" s="86">
        <f t="shared" si="10"/>
        <v>13.244444444444445</v>
      </c>
      <c r="AI54" s="86">
        <f t="shared" si="11"/>
        <v>4.3589743589743595</v>
      </c>
      <c r="AJ54" s="86">
        <f>+'P''s 1351-1500'!Q54/0.0375</f>
        <v>341.33333333333337</v>
      </c>
      <c r="AK54" s="86">
        <f>+'P''s 1351-1500'!R54/0.0375</f>
        <v>0</v>
      </c>
      <c r="AL54" s="86">
        <f t="shared" si="12"/>
        <v>1428</v>
      </c>
      <c r="AM54" s="86"/>
      <c r="AN54" s="87">
        <f>+U54*'Silver Conversion'!$E54</f>
        <v>0</v>
      </c>
      <c r="AO54" s="87">
        <f>+V54*'Silver Conversion'!$E54</f>
        <v>0</v>
      </c>
      <c r="AP54" s="87">
        <f>+W54*'Silver Conversion'!$E54</f>
        <v>0</v>
      </c>
      <c r="AQ54" s="87">
        <f>+X54*'Silver Conversion'!$E54</f>
        <v>0</v>
      </c>
      <c r="AR54" s="87">
        <f>+Y54*'Silver Conversion'!$E54</f>
        <v>0</v>
      </c>
      <c r="AS54" s="87">
        <f>+Z54*'Silver Conversion'!$E54</f>
        <v>0</v>
      </c>
      <c r="AT54" s="86"/>
      <c r="AU54" s="87">
        <f>+AB54*'Silver Conversion'!$G54</f>
        <v>0</v>
      </c>
      <c r="AV54" s="87">
        <f>+AC54*'Silver Conversion'!$G54</f>
        <v>0</v>
      </c>
      <c r="AW54" s="87">
        <f>+AD54*'Silver Conversion'!$G54</f>
        <v>0</v>
      </c>
      <c r="AX54" s="87">
        <f>+AE54*'Silver Conversion'!$G54</f>
        <v>0</v>
      </c>
      <c r="AY54" s="86"/>
      <c r="AZ54" s="87">
        <f>+AG54*'Silver Conversion'!$J54</f>
        <v>29.18589356666667</v>
      </c>
      <c r="BA54" s="87">
        <f>+AH54*'Silver Conversion'!$J54</f>
        <v>0.8283234555111112</v>
      </c>
      <c r="BB54" s="87">
        <f>+AI54*'Silver Conversion'!$J54</f>
        <v>0.2726154893589744</v>
      </c>
      <c r="BC54" s="87">
        <f>+AJ54*'Silver Conversion'!$J54</f>
        <v>21.347396437333337</v>
      </c>
      <c r="BD54" s="87">
        <f>+AK54*'Silver Conversion'!$J54</f>
        <v>0</v>
      </c>
      <c r="BE54" s="87">
        <f>+AL54*'Silver Conversion'!$J54</f>
        <v>89.30883431400001</v>
      </c>
      <c r="BF54" s="87"/>
      <c r="BG54" s="63">
        <v>1411</v>
      </c>
      <c r="BH54" s="87">
        <v>70.38091818143998</v>
      </c>
      <c r="BI54" s="87"/>
      <c r="BJ54" s="87"/>
      <c r="BK54" s="87"/>
      <c r="BL54" s="87"/>
      <c r="BM54" s="87"/>
      <c r="BN54" s="87"/>
      <c r="BO54" s="87"/>
      <c r="BP54" s="87"/>
      <c r="BQ54" s="87"/>
      <c r="BR54" s="87"/>
      <c r="BS54" s="87"/>
      <c r="BT54" s="87"/>
      <c r="BU54" s="87"/>
      <c r="BV54" s="87"/>
      <c r="BW54" s="87"/>
      <c r="BX54" s="87"/>
      <c r="BY54" s="87"/>
    </row>
    <row r="55" spans="1:77" ht="15.75">
      <c r="A55" s="63">
        <v>1396</v>
      </c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>
        <v>16.2</v>
      </c>
      <c r="O55" s="86">
        <v>16.2</v>
      </c>
      <c r="P55" s="86">
        <v>75</v>
      </c>
      <c r="Q55" s="86">
        <v>16.3</v>
      </c>
      <c r="R55" s="86"/>
      <c r="S55" s="86">
        <v>56.6</v>
      </c>
      <c r="T55" s="86"/>
      <c r="U55" s="86">
        <f t="shared" si="0"/>
        <v>0</v>
      </c>
      <c r="V55" s="86">
        <f t="shared" si="1"/>
        <v>0</v>
      </c>
      <c r="W55" s="86">
        <f t="shared" si="2"/>
        <v>0</v>
      </c>
      <c r="X55" s="86">
        <f t="shared" si="3"/>
        <v>0</v>
      </c>
      <c r="Y55" s="86">
        <f t="shared" si="4"/>
        <v>0</v>
      </c>
      <c r="Z55" s="86">
        <f t="shared" si="5"/>
        <v>0</v>
      </c>
      <c r="AA55" s="86"/>
      <c r="AB55" s="86">
        <f t="shared" si="6"/>
        <v>0</v>
      </c>
      <c r="AC55" s="86">
        <f t="shared" si="7"/>
        <v>0</v>
      </c>
      <c r="AD55" s="86">
        <f t="shared" si="8"/>
        <v>0</v>
      </c>
      <c r="AE55" s="86">
        <f t="shared" si="9"/>
        <v>0</v>
      </c>
      <c r="AF55" s="86"/>
      <c r="AG55" s="86">
        <f>+'P''s 1351-1500'!N55/0.0375</f>
        <v>432</v>
      </c>
      <c r="AH55" s="86">
        <f t="shared" si="10"/>
        <v>14.399999999999999</v>
      </c>
      <c r="AI55" s="86">
        <f t="shared" si="11"/>
        <v>6.410256410256411</v>
      </c>
      <c r="AJ55" s="86">
        <f>+'P''s 1351-1500'!Q55/0.0375</f>
        <v>434.6666666666667</v>
      </c>
      <c r="AK55" s="86">
        <f>+'P''s 1351-1500'!R55/0.0375</f>
        <v>0</v>
      </c>
      <c r="AL55" s="86">
        <f t="shared" si="12"/>
        <v>1358.4</v>
      </c>
      <c r="AM55" s="86"/>
      <c r="AN55" s="87">
        <f>+U55*'Silver Conversion'!$E55</f>
        <v>0</v>
      </c>
      <c r="AO55" s="87">
        <f>+V55*'Silver Conversion'!$E55</f>
        <v>0</v>
      </c>
      <c r="AP55" s="87">
        <f>+W55*'Silver Conversion'!$E55</f>
        <v>0</v>
      </c>
      <c r="AQ55" s="87">
        <f>+X55*'Silver Conversion'!$E55</f>
        <v>0</v>
      </c>
      <c r="AR55" s="87">
        <f>+Y55*'Silver Conversion'!$E55</f>
        <v>0</v>
      </c>
      <c r="AS55" s="87">
        <f>+Z55*'Silver Conversion'!$E55</f>
        <v>0</v>
      </c>
      <c r="AT55" s="86"/>
      <c r="AU55" s="87">
        <f>+AB55*'Silver Conversion'!$G55</f>
        <v>0</v>
      </c>
      <c r="AV55" s="87">
        <f>+AC55*'Silver Conversion'!$G55</f>
        <v>0</v>
      </c>
      <c r="AW55" s="87">
        <f>+AD55*'Silver Conversion'!$G55</f>
        <v>0</v>
      </c>
      <c r="AX55" s="87">
        <f>+AE55*'Silver Conversion'!$G55</f>
        <v>0</v>
      </c>
      <c r="AY55" s="86"/>
      <c r="AZ55" s="87">
        <f>+AG55*'Silver Conversion'!$J55</f>
        <v>26.508023409599996</v>
      </c>
      <c r="BA55" s="87">
        <f>+AH55*'Silver Conversion'!$J55</f>
        <v>0.8836007803199998</v>
      </c>
      <c r="BB55" s="87">
        <f>+AI55*'Silver Conversion'!$J55</f>
        <v>0.39334080320512815</v>
      </c>
      <c r="BC55" s="87">
        <f>+AJ55*'Silver Conversion'!$J55</f>
        <v>26.67165318373333</v>
      </c>
      <c r="BD55" s="87">
        <f>+AK55*'Silver Conversion'!$J55</f>
        <v>0</v>
      </c>
      <c r="BE55" s="87">
        <f>+AL55*'Silver Conversion'!$J55</f>
        <v>83.35300694352</v>
      </c>
      <c r="BF55" s="87"/>
      <c r="BG55" s="63">
        <v>1412</v>
      </c>
      <c r="BH55" s="87">
        <v>81.14664180383998</v>
      </c>
      <c r="BI55" s="87"/>
      <c r="BJ55" s="87"/>
      <c r="BK55" s="87"/>
      <c r="BL55" s="87"/>
      <c r="BM55" s="87"/>
      <c r="BN55" s="87"/>
      <c r="BO55" s="87"/>
      <c r="BP55" s="87"/>
      <c r="BQ55" s="87"/>
      <c r="BR55" s="87"/>
      <c r="BS55" s="87"/>
      <c r="BT55" s="87"/>
      <c r="BU55" s="87"/>
      <c r="BV55" s="87"/>
      <c r="BW55" s="87"/>
      <c r="BX55" s="87"/>
      <c r="BY55" s="87"/>
    </row>
    <row r="56" spans="1:77" ht="15.75">
      <c r="A56" s="63">
        <v>1397</v>
      </c>
      <c r="B56" s="86"/>
      <c r="C56" s="86"/>
      <c r="D56" s="86"/>
      <c r="E56" s="86"/>
      <c r="F56" s="86"/>
      <c r="G56" s="86"/>
      <c r="H56" s="86"/>
      <c r="I56" s="86">
        <v>175.2</v>
      </c>
      <c r="J56" s="86">
        <v>60.5</v>
      </c>
      <c r="K56" s="86"/>
      <c r="L56" s="86">
        <v>16</v>
      </c>
      <c r="M56" s="86"/>
      <c r="N56" s="86">
        <v>15.3</v>
      </c>
      <c r="O56" s="86">
        <v>12</v>
      </c>
      <c r="P56" s="86">
        <v>72</v>
      </c>
      <c r="Q56" s="86">
        <v>11.9</v>
      </c>
      <c r="R56" s="86"/>
      <c r="S56" s="86">
        <v>59.6</v>
      </c>
      <c r="T56" s="86"/>
      <c r="U56" s="86">
        <f t="shared" si="0"/>
        <v>0</v>
      </c>
      <c r="V56" s="86">
        <f t="shared" si="1"/>
        <v>0</v>
      </c>
      <c r="W56" s="86">
        <f t="shared" si="2"/>
        <v>0</v>
      </c>
      <c r="X56" s="86">
        <f t="shared" si="3"/>
        <v>0</v>
      </c>
      <c r="Y56" s="86">
        <f t="shared" si="4"/>
        <v>0</v>
      </c>
      <c r="Z56" s="86">
        <f t="shared" si="5"/>
        <v>0</v>
      </c>
      <c r="AA56" s="86"/>
      <c r="AB56" s="86">
        <f t="shared" si="6"/>
        <v>0.9759358288770053</v>
      </c>
      <c r="AC56" s="86">
        <f t="shared" si="7"/>
        <v>4.343144292893037</v>
      </c>
      <c r="AD56" s="86">
        <f t="shared" si="8"/>
        <v>0</v>
      </c>
      <c r="AE56" s="86">
        <f t="shared" si="9"/>
        <v>307.2</v>
      </c>
      <c r="AF56" s="86"/>
      <c r="AG56" s="86">
        <f>+'P''s 1351-1500'!N56/0.0375</f>
        <v>408.00000000000006</v>
      </c>
      <c r="AH56" s="86">
        <f t="shared" si="10"/>
        <v>10.666666666666666</v>
      </c>
      <c r="AI56" s="86">
        <f t="shared" si="11"/>
        <v>6.153846153846154</v>
      </c>
      <c r="AJ56" s="86">
        <f>+'P''s 1351-1500'!Q56/0.0375</f>
        <v>317.33333333333337</v>
      </c>
      <c r="AK56" s="86">
        <f>+'P''s 1351-1500'!R56/0.0375</f>
        <v>0</v>
      </c>
      <c r="AL56" s="86">
        <f t="shared" si="12"/>
        <v>1430.4</v>
      </c>
      <c r="AM56" s="86"/>
      <c r="AN56" s="87">
        <f>+U56*'Silver Conversion'!$E56</f>
        <v>0</v>
      </c>
      <c r="AO56" s="87">
        <f>+V56*'Silver Conversion'!$E56</f>
        <v>0</v>
      </c>
      <c r="AP56" s="87">
        <f>+W56*'Silver Conversion'!$E56</f>
        <v>0</v>
      </c>
      <c r="AQ56" s="87">
        <f>+X56*'Silver Conversion'!$E56</f>
        <v>0</v>
      </c>
      <c r="AR56" s="87">
        <f>+Y56*'Silver Conversion'!$E56</f>
        <v>0</v>
      </c>
      <c r="AS56" s="87">
        <f>+Z56*'Silver Conversion'!$E56</f>
        <v>0</v>
      </c>
      <c r="AT56" s="86"/>
      <c r="AU56" s="87">
        <f>+AB56*'Silver Conversion'!$G56</f>
        <v>0.15869418782887698</v>
      </c>
      <c r="AV56" s="87">
        <f>+AC56*'Silver Conversion'!$G56</f>
        <v>0.706226511816224</v>
      </c>
      <c r="AW56" s="87">
        <f>+AD56*'Silver Conversion'!$G56</f>
        <v>0</v>
      </c>
      <c r="AX56" s="87">
        <f>+AE56*'Silver Conversion'!$G56</f>
        <v>49.95293036544</v>
      </c>
      <c r="AY56" s="86"/>
      <c r="AZ56" s="87">
        <f>+AG56*'Silver Conversion'!$J56</f>
        <v>25.0353554424</v>
      </c>
      <c r="BA56" s="87">
        <f>+AH56*'Silver Conversion'!$J56</f>
        <v>0.6545190965333332</v>
      </c>
      <c r="BB56" s="87">
        <f>+AI56*'Silver Conversion'!$J56</f>
        <v>0.37760717107692304</v>
      </c>
      <c r="BC56" s="87">
        <f>+AJ56*'Silver Conversion'!$J56</f>
        <v>19.471943121866666</v>
      </c>
      <c r="BD56" s="87">
        <f>+AK56*'Silver Conversion'!$J56</f>
        <v>0</v>
      </c>
      <c r="BE56" s="87">
        <f>+AL56*'Silver Conversion'!$J56</f>
        <v>87.77101084511999</v>
      </c>
      <c r="BF56" s="87"/>
      <c r="BG56" s="63">
        <v>1413</v>
      </c>
      <c r="BH56" s="87">
        <v>80.742927168</v>
      </c>
      <c r="BI56" s="87"/>
      <c r="BJ56" s="87"/>
      <c r="BK56" s="87"/>
      <c r="BL56" s="87"/>
      <c r="BM56" s="87"/>
      <c r="BN56" s="87"/>
      <c r="BO56" s="87"/>
      <c r="BP56" s="87"/>
      <c r="BQ56" s="87"/>
      <c r="BR56" s="87"/>
      <c r="BS56" s="87"/>
      <c r="BT56" s="87"/>
      <c r="BU56" s="87"/>
      <c r="BV56" s="87"/>
      <c r="BW56" s="87"/>
      <c r="BX56" s="87"/>
      <c r="BY56" s="87"/>
    </row>
    <row r="57" spans="1:77" ht="15.75">
      <c r="A57" s="63">
        <v>1398</v>
      </c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>
        <v>13.5</v>
      </c>
      <c r="O57" s="86">
        <v>13</v>
      </c>
      <c r="P57" s="86">
        <v>66</v>
      </c>
      <c r="Q57" s="86">
        <v>11.3</v>
      </c>
      <c r="R57" s="86"/>
      <c r="S57" s="86">
        <v>53.9</v>
      </c>
      <c r="T57" s="86"/>
      <c r="U57" s="86">
        <f t="shared" si="0"/>
        <v>0</v>
      </c>
      <c r="V57" s="86">
        <f t="shared" si="1"/>
        <v>0</v>
      </c>
      <c r="W57" s="86">
        <f t="shared" si="2"/>
        <v>0</v>
      </c>
      <c r="X57" s="86">
        <f t="shared" si="3"/>
        <v>0</v>
      </c>
      <c r="Y57" s="86">
        <f t="shared" si="4"/>
        <v>0</v>
      </c>
      <c r="Z57" s="86">
        <f t="shared" si="5"/>
        <v>0</v>
      </c>
      <c r="AA57" s="86"/>
      <c r="AB57" s="86">
        <f t="shared" si="6"/>
        <v>0</v>
      </c>
      <c r="AC57" s="86">
        <f t="shared" si="7"/>
        <v>0</v>
      </c>
      <c r="AD57" s="86">
        <f t="shared" si="8"/>
        <v>0</v>
      </c>
      <c r="AE57" s="86">
        <f t="shared" si="9"/>
        <v>0</v>
      </c>
      <c r="AF57" s="86"/>
      <c r="AG57" s="86">
        <f>+'P''s 1351-1500'!N57/0.0375</f>
        <v>360</v>
      </c>
      <c r="AH57" s="86">
        <f t="shared" si="10"/>
        <v>11.555555555555555</v>
      </c>
      <c r="AI57" s="86">
        <f t="shared" si="11"/>
        <v>5.641025641025641</v>
      </c>
      <c r="AJ57" s="86">
        <f>+'P''s 1351-1500'!Q57/0.0375</f>
        <v>301.33333333333337</v>
      </c>
      <c r="AK57" s="86">
        <f>+'P''s 1351-1500'!R57/0.0375</f>
        <v>0</v>
      </c>
      <c r="AL57" s="86">
        <f t="shared" si="12"/>
        <v>1293.6</v>
      </c>
      <c r="AM57" s="86"/>
      <c r="AN57" s="87">
        <f>+U57*'Silver Conversion'!$E57</f>
        <v>0</v>
      </c>
      <c r="AO57" s="87">
        <f>+V57*'Silver Conversion'!$E57</f>
        <v>0</v>
      </c>
      <c r="AP57" s="87">
        <f>+W57*'Silver Conversion'!$E57</f>
        <v>0</v>
      </c>
      <c r="AQ57" s="87">
        <f>+X57*'Silver Conversion'!$E57</f>
        <v>0</v>
      </c>
      <c r="AR57" s="87">
        <f>+Y57*'Silver Conversion'!$E57</f>
        <v>0</v>
      </c>
      <c r="AS57" s="87">
        <f>+Z57*'Silver Conversion'!$E57</f>
        <v>0</v>
      </c>
      <c r="AT57" s="86"/>
      <c r="AU57" s="87">
        <f>+AB57*'Silver Conversion'!$G57</f>
        <v>0</v>
      </c>
      <c r="AV57" s="87">
        <f>+AC57*'Silver Conversion'!$G57</f>
        <v>0</v>
      </c>
      <c r="AW57" s="87">
        <f>+AD57*'Silver Conversion'!$G57</f>
        <v>0</v>
      </c>
      <c r="AX57" s="87">
        <f>+AE57*'Silver Conversion'!$G57</f>
        <v>0</v>
      </c>
      <c r="AY57" s="86"/>
      <c r="AZ57" s="87">
        <f>+AG57*'Silver Conversion'!$J57</f>
        <v>22.090019507999997</v>
      </c>
      <c r="BA57" s="87">
        <f>+AH57*'Silver Conversion'!$J57</f>
        <v>0.7090623545777777</v>
      </c>
      <c r="BB57" s="87">
        <f>+AI57*'Silver Conversion'!$J57</f>
        <v>0.3461399068205128</v>
      </c>
      <c r="BC57" s="87">
        <f>+AJ57*'Silver Conversion'!$J57</f>
        <v>18.490164477066667</v>
      </c>
      <c r="BD57" s="87">
        <f>+AK57*'Silver Conversion'!$J57</f>
        <v>0</v>
      </c>
      <c r="BE57" s="87">
        <f>+AL57*'Silver Conversion'!$J57</f>
        <v>79.37680343207998</v>
      </c>
      <c r="BF57" s="87"/>
      <c r="BG57" s="63">
        <v>1414</v>
      </c>
      <c r="BH57" s="87">
        <v>80.47378407743999</v>
      </c>
      <c r="BI57" s="87"/>
      <c r="BJ57" s="87"/>
      <c r="BK57" s="87"/>
      <c r="BL57" s="87"/>
      <c r="BM57" s="87"/>
      <c r="BN57" s="87"/>
      <c r="BO57" s="87"/>
      <c r="BP57" s="87"/>
      <c r="BQ57" s="87"/>
      <c r="BR57" s="87"/>
      <c r="BS57" s="87"/>
      <c r="BT57" s="87"/>
      <c r="BU57" s="87"/>
      <c r="BV57" s="87"/>
      <c r="BW57" s="87"/>
      <c r="BX57" s="87"/>
      <c r="BY57" s="87"/>
    </row>
    <row r="58" spans="1:77" ht="15.75">
      <c r="A58" s="63">
        <v>1399</v>
      </c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>
        <v>15.5</v>
      </c>
      <c r="O58" s="86">
        <v>15.3</v>
      </c>
      <c r="P58" s="86">
        <v>72</v>
      </c>
      <c r="Q58" s="86">
        <v>11.5</v>
      </c>
      <c r="R58" s="86"/>
      <c r="S58" s="86">
        <v>57</v>
      </c>
      <c r="T58" s="86"/>
      <c r="U58" s="86">
        <f t="shared" si="0"/>
        <v>0</v>
      </c>
      <c r="V58" s="86">
        <f t="shared" si="1"/>
        <v>0</v>
      </c>
      <c r="W58" s="86">
        <f t="shared" si="2"/>
        <v>0</v>
      </c>
      <c r="X58" s="86">
        <f t="shared" si="3"/>
        <v>0</v>
      </c>
      <c r="Y58" s="86">
        <f t="shared" si="4"/>
        <v>0</v>
      </c>
      <c r="Z58" s="86">
        <f t="shared" si="5"/>
        <v>0</v>
      </c>
      <c r="AA58" s="86"/>
      <c r="AB58" s="86">
        <f t="shared" si="6"/>
        <v>0</v>
      </c>
      <c r="AC58" s="86">
        <f t="shared" si="7"/>
        <v>0</v>
      </c>
      <c r="AD58" s="86">
        <f t="shared" si="8"/>
        <v>0</v>
      </c>
      <c r="AE58" s="86">
        <f t="shared" si="9"/>
        <v>0</v>
      </c>
      <c r="AF58" s="86"/>
      <c r="AG58" s="86">
        <f>+'P''s 1351-1500'!N58/0.0375</f>
        <v>413.33333333333337</v>
      </c>
      <c r="AH58" s="86">
        <f t="shared" si="10"/>
        <v>13.600000000000001</v>
      </c>
      <c r="AI58" s="86">
        <f t="shared" si="11"/>
        <v>6.153846153846154</v>
      </c>
      <c r="AJ58" s="86">
        <f>+'P''s 1351-1500'!Q58/0.0375</f>
        <v>306.6666666666667</v>
      </c>
      <c r="AK58" s="86">
        <f>+'P''s 1351-1500'!R58/0.0375</f>
        <v>0</v>
      </c>
      <c r="AL58" s="86">
        <f t="shared" si="12"/>
        <v>1368</v>
      </c>
      <c r="AM58" s="86"/>
      <c r="AN58" s="87">
        <f>+U58*'Silver Conversion'!$E58</f>
        <v>0</v>
      </c>
      <c r="AO58" s="87">
        <f>+V58*'Silver Conversion'!$E58</f>
        <v>0</v>
      </c>
      <c r="AP58" s="87">
        <f>+W58*'Silver Conversion'!$E58</f>
        <v>0</v>
      </c>
      <c r="AQ58" s="87">
        <f>+X58*'Silver Conversion'!$E58</f>
        <v>0</v>
      </c>
      <c r="AR58" s="87">
        <f>+Y58*'Silver Conversion'!$E58</f>
        <v>0</v>
      </c>
      <c r="AS58" s="87">
        <f>+Z58*'Silver Conversion'!$E58</f>
        <v>0</v>
      </c>
      <c r="AT58" s="86"/>
      <c r="AU58" s="87">
        <f>+AB58*'Silver Conversion'!$G58</f>
        <v>0</v>
      </c>
      <c r="AV58" s="87">
        <f>+AC58*'Silver Conversion'!$G58</f>
        <v>0</v>
      </c>
      <c r="AW58" s="87">
        <f>+AD58*'Silver Conversion'!$G58</f>
        <v>0</v>
      </c>
      <c r="AX58" s="87">
        <f>+AE58*'Silver Conversion'!$G58</f>
        <v>0</v>
      </c>
      <c r="AY58" s="86"/>
      <c r="AZ58" s="87">
        <f>+AG58*'Silver Conversion'!$J58</f>
        <v>25.204115256000005</v>
      </c>
      <c r="BA58" s="87">
        <f>+AH58*'Silver Conversion'!$J58</f>
        <v>0.8292966955200002</v>
      </c>
      <c r="BB58" s="87">
        <f>+AI58*'Silver Conversion'!$J58</f>
        <v>0.3752473735384616</v>
      </c>
      <c r="BC58" s="87">
        <f>+AJ58*'Silver Conversion'!$J58</f>
        <v>18.699827448000004</v>
      </c>
      <c r="BD58" s="87">
        <f>+AK58*'Silver Conversion'!$J58</f>
        <v>0</v>
      </c>
      <c r="BE58" s="87">
        <f>+AL58*'Silver Conversion'!$J58</f>
        <v>83.41749113760001</v>
      </c>
      <c r="BF58" s="87"/>
      <c r="BG58" s="63">
        <v>1415</v>
      </c>
      <c r="BH58" s="87">
        <v>78.45521089823998</v>
      </c>
      <c r="BI58" s="87"/>
      <c r="BJ58" s="87"/>
      <c r="BK58" s="87"/>
      <c r="BL58" s="87"/>
      <c r="BM58" s="87"/>
      <c r="BN58" s="87"/>
      <c r="BO58" s="87"/>
      <c r="BP58" s="87"/>
      <c r="BQ58" s="87"/>
      <c r="BR58" s="87"/>
      <c r="BS58" s="87"/>
      <c r="BT58" s="87"/>
      <c r="BU58" s="87"/>
      <c r="BV58" s="87"/>
      <c r="BW58" s="87"/>
      <c r="BX58" s="87"/>
      <c r="BY58" s="87"/>
    </row>
    <row r="59" spans="1:77" ht="15.75">
      <c r="A59" s="63">
        <v>1400</v>
      </c>
      <c r="B59" s="86"/>
      <c r="C59" s="86"/>
      <c r="D59" s="86"/>
      <c r="E59" s="86"/>
      <c r="F59" s="86"/>
      <c r="G59" s="86"/>
      <c r="H59" s="86"/>
      <c r="I59" s="86">
        <v>288</v>
      </c>
      <c r="J59" s="86"/>
      <c r="K59" s="86"/>
      <c r="L59" s="86"/>
      <c r="M59" s="86"/>
      <c r="N59" s="86">
        <v>12.1</v>
      </c>
      <c r="O59" s="86">
        <v>15</v>
      </c>
      <c r="P59" s="86">
        <v>67.5</v>
      </c>
      <c r="Q59" s="86">
        <v>14.5</v>
      </c>
      <c r="R59" s="86"/>
      <c r="S59" s="86">
        <v>60</v>
      </c>
      <c r="T59" s="86"/>
      <c r="U59" s="86">
        <f t="shared" si="0"/>
        <v>0</v>
      </c>
      <c r="V59" s="86">
        <f t="shared" si="1"/>
        <v>0</v>
      </c>
      <c r="W59" s="86">
        <f t="shared" si="2"/>
        <v>0</v>
      </c>
      <c r="X59" s="86">
        <f t="shared" si="3"/>
        <v>0</v>
      </c>
      <c r="Y59" s="86">
        <f t="shared" si="4"/>
        <v>0</v>
      </c>
      <c r="Z59" s="86">
        <f t="shared" si="5"/>
        <v>0</v>
      </c>
      <c r="AA59" s="86"/>
      <c r="AB59" s="86">
        <f t="shared" si="6"/>
        <v>1.6042780748663101</v>
      </c>
      <c r="AC59" s="86">
        <f t="shared" si="7"/>
        <v>0</v>
      </c>
      <c r="AD59" s="86">
        <f t="shared" si="8"/>
        <v>0</v>
      </c>
      <c r="AE59" s="86">
        <f t="shared" si="9"/>
        <v>0</v>
      </c>
      <c r="AF59" s="86"/>
      <c r="AG59" s="86">
        <f>+'P''s 1351-1500'!N59/0.0375</f>
        <v>322.6666666666667</v>
      </c>
      <c r="AH59" s="86">
        <f t="shared" si="10"/>
        <v>13.333333333333334</v>
      </c>
      <c r="AI59" s="86">
        <f t="shared" si="11"/>
        <v>5.769230769230769</v>
      </c>
      <c r="AJ59" s="86">
        <f>+'P''s 1351-1500'!Q59/0.0375</f>
        <v>386.6666666666667</v>
      </c>
      <c r="AK59" s="86">
        <f>+'P''s 1351-1500'!R59/0.0375</f>
        <v>0</v>
      </c>
      <c r="AL59" s="86">
        <f t="shared" si="12"/>
        <v>1440</v>
      </c>
      <c r="AM59" s="86"/>
      <c r="AN59" s="87">
        <f>+U59*'Silver Conversion'!$E59</f>
        <v>0</v>
      </c>
      <c r="AO59" s="87">
        <f>+V59*'Silver Conversion'!$E59</f>
        <v>0</v>
      </c>
      <c r="AP59" s="87">
        <f>+W59*'Silver Conversion'!$E59</f>
        <v>0</v>
      </c>
      <c r="AQ59" s="87">
        <f>+X59*'Silver Conversion'!$E59</f>
        <v>0</v>
      </c>
      <c r="AR59" s="87">
        <f>+Y59*'Silver Conversion'!$E59</f>
        <v>0</v>
      </c>
      <c r="AS59" s="87">
        <f>+Z59*'Silver Conversion'!$E59</f>
        <v>0</v>
      </c>
      <c r="AT59" s="86"/>
      <c r="AU59" s="87">
        <f>+AB59*'Silver Conversion'!$G59</f>
        <v>0.2524520425668449</v>
      </c>
      <c r="AV59" s="87">
        <f>+AC59*'Silver Conversion'!$G59</f>
        <v>0</v>
      </c>
      <c r="AW59" s="87">
        <f>+AD59*'Silver Conversion'!$G59</f>
        <v>0</v>
      </c>
      <c r="AX59" s="87">
        <f>+AE59*'Silver Conversion'!$G59</f>
        <v>0</v>
      </c>
      <c r="AY59" s="86"/>
      <c r="AZ59" s="87">
        <f>+AG59*'Silver Conversion'!$J59</f>
        <v>19.675470619200002</v>
      </c>
      <c r="BA59" s="87">
        <f>+AH59*'Silver Conversion'!$J59</f>
        <v>0.8130359760000001</v>
      </c>
      <c r="BB59" s="87">
        <f>+AI59*'Silver Conversion'!$J59</f>
        <v>0.3517944126923077</v>
      </c>
      <c r="BC59" s="87">
        <f>+AJ59*'Silver Conversion'!$J59</f>
        <v>23.578043304000005</v>
      </c>
      <c r="BD59" s="87">
        <f>+AK59*'Silver Conversion'!$J59</f>
        <v>0</v>
      </c>
      <c r="BE59" s="87">
        <f>+AL59*'Silver Conversion'!$J59</f>
        <v>87.807885408</v>
      </c>
      <c r="BF59" s="87"/>
      <c r="BG59" s="63">
        <v>1416</v>
      </c>
      <c r="BH59" s="87">
        <v>80.33921253216</v>
      </c>
      <c r="BI59" s="87"/>
      <c r="BJ59" s="87"/>
      <c r="BK59" s="87"/>
      <c r="BL59" s="87"/>
      <c r="BM59" s="87"/>
      <c r="BN59" s="87"/>
      <c r="BO59" s="87"/>
      <c r="BP59" s="87"/>
      <c r="BQ59" s="87"/>
      <c r="BR59" s="87"/>
      <c r="BS59" s="87"/>
      <c r="BT59" s="87"/>
      <c r="BU59" s="87"/>
      <c r="BV59" s="87"/>
      <c r="BW59" s="87"/>
      <c r="BX59" s="87"/>
      <c r="BY59" s="87"/>
    </row>
    <row r="60" spans="1:77" ht="15.75">
      <c r="A60" s="63">
        <v>1401</v>
      </c>
      <c r="B60" s="86"/>
      <c r="C60" s="86"/>
      <c r="D60" s="86"/>
      <c r="E60" s="86"/>
      <c r="F60" s="86"/>
      <c r="G60" s="86"/>
      <c r="H60" s="86"/>
      <c r="I60" s="86">
        <v>402</v>
      </c>
      <c r="J60" s="86">
        <v>56</v>
      </c>
      <c r="K60" s="86"/>
      <c r="L60" s="86"/>
      <c r="M60" s="86"/>
      <c r="N60" s="86">
        <v>10.7</v>
      </c>
      <c r="O60" s="86">
        <v>13.3</v>
      </c>
      <c r="P60" s="86">
        <v>66</v>
      </c>
      <c r="Q60" s="86">
        <v>16</v>
      </c>
      <c r="R60" s="86"/>
      <c r="S60" s="86">
        <v>60</v>
      </c>
      <c r="T60" s="86"/>
      <c r="U60" s="86">
        <f t="shared" si="0"/>
        <v>0</v>
      </c>
      <c r="V60" s="86">
        <f t="shared" si="1"/>
        <v>0</v>
      </c>
      <c r="W60" s="86">
        <f t="shared" si="2"/>
        <v>0</v>
      </c>
      <c r="X60" s="86">
        <f t="shared" si="3"/>
        <v>0</v>
      </c>
      <c r="Y60" s="86">
        <f t="shared" si="4"/>
        <v>0</v>
      </c>
      <c r="Z60" s="86">
        <f t="shared" si="5"/>
        <v>0</v>
      </c>
      <c r="AA60" s="86"/>
      <c r="AB60" s="86">
        <f t="shared" si="6"/>
        <v>2.2393048128342246</v>
      </c>
      <c r="AC60" s="86">
        <f t="shared" si="7"/>
        <v>4.0201005025125625</v>
      </c>
      <c r="AD60" s="86">
        <f t="shared" si="8"/>
        <v>0</v>
      </c>
      <c r="AE60" s="86">
        <f t="shared" si="9"/>
        <v>0</v>
      </c>
      <c r="AF60" s="86"/>
      <c r="AG60" s="86">
        <f>+'P''s 1351-1500'!N60/0.0375</f>
        <v>285.3333333333333</v>
      </c>
      <c r="AH60" s="86">
        <f t="shared" si="10"/>
        <v>11.822222222222223</v>
      </c>
      <c r="AI60" s="86">
        <f t="shared" si="11"/>
        <v>5.641025641025641</v>
      </c>
      <c r="AJ60" s="86">
        <f>+'P''s 1351-1500'!Q60/0.0375</f>
        <v>426.6666666666667</v>
      </c>
      <c r="AK60" s="86">
        <f>+'P''s 1351-1500'!R60/0.0375</f>
        <v>0</v>
      </c>
      <c r="AL60" s="86">
        <f t="shared" si="12"/>
        <v>1440</v>
      </c>
      <c r="AM60" s="86"/>
      <c r="AN60" s="87">
        <f>+U60*'Silver Conversion'!$E60</f>
        <v>0</v>
      </c>
      <c r="AO60" s="87">
        <f>+V60*'Silver Conversion'!$E60</f>
        <v>0</v>
      </c>
      <c r="AP60" s="87">
        <f>+W60*'Silver Conversion'!$E60</f>
        <v>0</v>
      </c>
      <c r="AQ60" s="87">
        <f>+X60*'Silver Conversion'!$E60</f>
        <v>0</v>
      </c>
      <c r="AR60" s="87">
        <f>+Y60*'Silver Conversion'!$E60</f>
        <v>0</v>
      </c>
      <c r="AS60" s="87">
        <f>+Z60*'Silver Conversion'!$E60</f>
        <v>0</v>
      </c>
      <c r="AT60" s="86"/>
      <c r="AU60" s="87">
        <f>+AB60*'Silver Conversion'!$G60</f>
        <v>0.3523809760828877</v>
      </c>
      <c r="AV60" s="87">
        <f>+AC60*'Silver Conversion'!$G60</f>
        <v>0.6326101435175879</v>
      </c>
      <c r="AW60" s="87">
        <f>+AD60*'Silver Conversion'!$G60</f>
        <v>0</v>
      </c>
      <c r="AX60" s="87">
        <f>+AE60*'Silver Conversion'!$G60</f>
        <v>0</v>
      </c>
      <c r="AY60" s="86"/>
      <c r="AZ60" s="87">
        <f>+AG60*'Silver Conversion'!$J60</f>
        <v>17.3989698864</v>
      </c>
      <c r="BA60" s="87">
        <f>+AH60*'Silver Conversion'!$J60</f>
        <v>0.7208918987200001</v>
      </c>
      <c r="BB60" s="87">
        <f>+AI60*'Silver Conversion'!$J60</f>
        <v>0.34397675907692316</v>
      </c>
      <c r="BC60" s="87">
        <f>+AJ60*'Silver Conversion'!$J60</f>
        <v>26.017151232000003</v>
      </c>
      <c r="BD60" s="87">
        <f>+AK60*'Silver Conversion'!$J60</f>
        <v>0</v>
      </c>
      <c r="BE60" s="87">
        <f>+AL60*'Silver Conversion'!$J60</f>
        <v>87.807885408</v>
      </c>
      <c r="BF60" s="87"/>
      <c r="BG60" s="63">
        <v>1418</v>
      </c>
      <c r="BH60" s="87">
        <v>68.42510774016</v>
      </c>
      <c r="BI60" s="87"/>
      <c r="BJ60" s="87"/>
      <c r="BK60" s="87"/>
      <c r="BL60" s="87"/>
      <c r="BM60" s="87"/>
      <c r="BN60" s="87"/>
      <c r="BO60" s="87"/>
      <c r="BP60" s="87"/>
      <c r="BQ60" s="87"/>
      <c r="BR60" s="87"/>
      <c r="BS60" s="87"/>
      <c r="BT60" s="87"/>
      <c r="BU60" s="87"/>
      <c r="BV60" s="87"/>
      <c r="BW60" s="87"/>
      <c r="BX60" s="87"/>
      <c r="BY60" s="87"/>
    </row>
    <row r="61" spans="1:77" ht="15.75">
      <c r="A61" s="63">
        <v>1402</v>
      </c>
      <c r="B61" s="86"/>
      <c r="C61" s="86"/>
      <c r="D61" s="86"/>
      <c r="E61" s="86"/>
      <c r="F61" s="86"/>
      <c r="G61" s="86"/>
      <c r="H61" s="86"/>
      <c r="I61" s="86">
        <v>338.4</v>
      </c>
      <c r="J61" s="86"/>
      <c r="K61" s="86">
        <v>7.9</v>
      </c>
      <c r="L61" s="86">
        <v>13.7</v>
      </c>
      <c r="M61" s="86"/>
      <c r="N61" s="86">
        <v>8.8</v>
      </c>
      <c r="O61" s="86">
        <v>14.7</v>
      </c>
      <c r="P61" s="86">
        <v>66</v>
      </c>
      <c r="Q61" s="86">
        <v>13.5</v>
      </c>
      <c r="R61" s="86"/>
      <c r="S61" s="86">
        <v>60</v>
      </c>
      <c r="T61" s="86"/>
      <c r="U61" s="86">
        <f t="shared" si="0"/>
        <v>0</v>
      </c>
      <c r="V61" s="86">
        <f t="shared" si="1"/>
        <v>0</v>
      </c>
      <c r="W61" s="86">
        <f t="shared" si="2"/>
        <v>0</v>
      </c>
      <c r="X61" s="86">
        <f t="shared" si="3"/>
        <v>0</v>
      </c>
      <c r="Y61" s="86">
        <f t="shared" si="4"/>
        <v>0</v>
      </c>
      <c r="Z61" s="86">
        <f t="shared" si="5"/>
        <v>0</v>
      </c>
      <c r="AA61" s="86"/>
      <c r="AB61" s="86">
        <f t="shared" si="6"/>
        <v>1.8850267379679142</v>
      </c>
      <c r="AC61" s="86">
        <f t="shared" si="7"/>
        <v>0</v>
      </c>
      <c r="AD61" s="86">
        <f t="shared" si="8"/>
        <v>22.571428571428573</v>
      </c>
      <c r="AE61" s="86">
        <f t="shared" si="9"/>
        <v>263.03999999999996</v>
      </c>
      <c r="AF61" s="86"/>
      <c r="AG61" s="86">
        <f>+'P''s 1351-1500'!N61/0.0375</f>
        <v>234.66666666666669</v>
      </c>
      <c r="AH61" s="86">
        <f t="shared" si="10"/>
        <v>13.066666666666666</v>
      </c>
      <c r="AI61" s="86">
        <f t="shared" si="11"/>
        <v>5.641025641025641</v>
      </c>
      <c r="AJ61" s="86">
        <f>+'P''s 1351-1500'!Q61/0.0375</f>
        <v>360</v>
      </c>
      <c r="AK61" s="86">
        <f>+'P''s 1351-1500'!R61/0.0375</f>
        <v>0</v>
      </c>
      <c r="AL61" s="86">
        <f t="shared" si="12"/>
        <v>1440</v>
      </c>
      <c r="AM61" s="86"/>
      <c r="AN61" s="87">
        <f>+U61*'Silver Conversion'!$E61</f>
        <v>0</v>
      </c>
      <c r="AO61" s="87">
        <f>+V61*'Silver Conversion'!$E61</f>
        <v>0</v>
      </c>
      <c r="AP61" s="87">
        <f>+W61*'Silver Conversion'!$E61</f>
        <v>0</v>
      </c>
      <c r="AQ61" s="87">
        <f>+X61*'Silver Conversion'!$E61</f>
        <v>0</v>
      </c>
      <c r="AR61" s="87">
        <f>+Y61*'Silver Conversion'!$E61</f>
        <v>0</v>
      </c>
      <c r="AS61" s="87">
        <f>+Z61*'Silver Conversion'!$E61</f>
        <v>0</v>
      </c>
      <c r="AT61" s="86"/>
      <c r="AU61" s="87">
        <f>+AB61*'Silver Conversion'!$G61</f>
        <v>0.30398567702807483</v>
      </c>
      <c r="AV61" s="87">
        <f>+AC61*'Silver Conversion'!$G61</f>
        <v>0</v>
      </c>
      <c r="AW61" s="87">
        <f>+AD61*'Silver Conversion'!$G61</f>
        <v>3.6399435920857144</v>
      </c>
      <c r="AX61" s="87">
        <f>+AE61*'Silver Conversion'!$G61</f>
        <v>42.418704666047994</v>
      </c>
      <c r="AY61" s="86"/>
      <c r="AZ61" s="87">
        <f>+AG61*'Silver Conversion'!$J61</f>
        <v>14.309433177600003</v>
      </c>
      <c r="BA61" s="87">
        <f>+AH61*'Silver Conversion'!$J61</f>
        <v>0.79677525648</v>
      </c>
      <c r="BB61" s="87">
        <f>+AI61*'Silver Conversion'!$J61</f>
        <v>0.34397675907692316</v>
      </c>
      <c r="BC61" s="87">
        <f>+AJ61*'Silver Conversion'!$J61</f>
        <v>21.951971352</v>
      </c>
      <c r="BD61" s="87">
        <f>+AK61*'Silver Conversion'!$J61</f>
        <v>0</v>
      </c>
      <c r="BE61" s="87">
        <f>+AL61*'Silver Conversion'!$J61</f>
        <v>87.807885408</v>
      </c>
      <c r="BF61" s="87"/>
      <c r="BG61" s="63">
        <v>1419</v>
      </c>
      <c r="BH61" s="87">
        <v>62.4411629568</v>
      </c>
      <c r="BI61" s="87"/>
      <c r="BJ61" s="87"/>
      <c r="BK61" s="87"/>
      <c r="BL61" s="87"/>
      <c r="BM61" s="87"/>
      <c r="BN61" s="87"/>
      <c r="BO61" s="87"/>
      <c r="BP61" s="87"/>
      <c r="BQ61" s="87"/>
      <c r="BR61" s="87"/>
      <c r="BS61" s="87"/>
      <c r="BT61" s="87"/>
      <c r="BU61" s="87"/>
      <c r="BV61" s="87"/>
      <c r="BW61" s="87"/>
      <c r="BX61" s="87"/>
      <c r="BY61" s="87"/>
    </row>
    <row r="62" spans="1:77" ht="15.75">
      <c r="A62" s="63">
        <v>1403</v>
      </c>
      <c r="B62" s="86"/>
      <c r="C62" s="86"/>
      <c r="D62" s="86"/>
      <c r="E62" s="86"/>
      <c r="F62" s="86"/>
      <c r="G62" s="86"/>
      <c r="H62" s="86"/>
      <c r="I62" s="86"/>
      <c r="J62" s="86">
        <v>93</v>
      </c>
      <c r="K62" s="86">
        <v>7.7</v>
      </c>
      <c r="L62" s="86">
        <v>12</v>
      </c>
      <c r="M62" s="86"/>
      <c r="N62" s="86">
        <v>14</v>
      </c>
      <c r="O62" s="86">
        <v>15</v>
      </c>
      <c r="P62" s="86">
        <v>80.3</v>
      </c>
      <c r="Q62" s="86">
        <v>15.4</v>
      </c>
      <c r="R62" s="86"/>
      <c r="S62" s="86">
        <v>59.3</v>
      </c>
      <c r="T62" s="86"/>
      <c r="U62" s="86">
        <f t="shared" si="0"/>
        <v>0</v>
      </c>
      <c r="V62" s="86">
        <f t="shared" si="1"/>
        <v>0</v>
      </c>
      <c r="W62" s="86">
        <f t="shared" si="2"/>
        <v>0</v>
      </c>
      <c r="X62" s="86">
        <f t="shared" si="3"/>
        <v>0</v>
      </c>
      <c r="Y62" s="86">
        <f t="shared" si="4"/>
        <v>0</v>
      </c>
      <c r="Z62" s="86">
        <f t="shared" si="5"/>
        <v>0</v>
      </c>
      <c r="AA62" s="86"/>
      <c r="AB62" s="86">
        <f t="shared" si="6"/>
        <v>0</v>
      </c>
      <c r="AC62" s="86">
        <f t="shared" si="7"/>
        <v>6.676238334529792</v>
      </c>
      <c r="AD62" s="86">
        <f t="shared" si="8"/>
        <v>22.000000000000004</v>
      </c>
      <c r="AE62" s="86">
        <f t="shared" si="9"/>
        <v>230.39999999999998</v>
      </c>
      <c r="AF62" s="86"/>
      <c r="AG62" s="86">
        <f>+'P''s 1351-1500'!N62/0.0375</f>
        <v>373.33333333333337</v>
      </c>
      <c r="AH62" s="86">
        <f t="shared" si="10"/>
        <v>13.333333333333334</v>
      </c>
      <c r="AI62" s="86">
        <f t="shared" si="11"/>
        <v>6.863247863247864</v>
      </c>
      <c r="AJ62" s="86">
        <f>+'P''s 1351-1500'!Q62/0.0375</f>
        <v>410.6666666666667</v>
      </c>
      <c r="AK62" s="86">
        <f>+'P''s 1351-1500'!R62/0.0375</f>
        <v>0</v>
      </c>
      <c r="AL62" s="86">
        <f t="shared" si="12"/>
        <v>1423.1999999999998</v>
      </c>
      <c r="AM62" s="86"/>
      <c r="AN62" s="87">
        <f>+U62*'Silver Conversion'!$E62</f>
        <v>0</v>
      </c>
      <c r="AO62" s="87">
        <f>+V62*'Silver Conversion'!$E62</f>
        <v>0</v>
      </c>
      <c r="AP62" s="87">
        <f>+W62*'Silver Conversion'!$E62</f>
        <v>0</v>
      </c>
      <c r="AQ62" s="87">
        <f>+X62*'Silver Conversion'!$E62</f>
        <v>0</v>
      </c>
      <c r="AR62" s="87">
        <f>+Y62*'Silver Conversion'!$E62</f>
        <v>0</v>
      </c>
      <c r="AS62" s="87">
        <f>+Z62*'Silver Conversion'!$E62</f>
        <v>0</v>
      </c>
      <c r="AT62" s="86"/>
      <c r="AU62" s="87">
        <f>+AB62*'Silver Conversion'!$G62</f>
        <v>0</v>
      </c>
      <c r="AV62" s="87">
        <f>+AC62*'Silver Conversion'!$G62</f>
        <v>1.0766323836396268</v>
      </c>
      <c r="AW62" s="87">
        <f>+AD62*'Silver Conversion'!$G62</f>
        <v>3.5477931214000002</v>
      </c>
      <c r="AX62" s="87">
        <f>+AE62*'Silver Conversion'!$G62</f>
        <v>37.15506978047999</v>
      </c>
      <c r="AY62" s="86"/>
      <c r="AZ62" s="87">
        <f>+AG62*'Silver Conversion'!$J62</f>
        <v>21.680967242666668</v>
      </c>
      <c r="BA62" s="87">
        <f>+AH62*'Silver Conversion'!$J62</f>
        <v>0.7743202586666666</v>
      </c>
      <c r="BB62" s="87">
        <f>+AI62*'Silver Conversion'!$J62</f>
        <v>0.39857638955726493</v>
      </c>
      <c r="BC62" s="87">
        <f>+AJ62*'Silver Conversion'!$J62</f>
        <v>23.849063966933333</v>
      </c>
      <c r="BD62" s="87">
        <f>+AK62*'Silver Conversion'!$J62</f>
        <v>0</v>
      </c>
      <c r="BE62" s="87">
        <f>+AL62*'Silver Conversion'!$J62</f>
        <v>82.65094441007999</v>
      </c>
      <c r="BF62" s="87"/>
      <c r="BG62" s="63">
        <v>1421</v>
      </c>
      <c r="BH62" s="87">
        <v>67.38442169087999</v>
      </c>
      <c r="BI62" s="87"/>
      <c r="BJ62" s="87"/>
      <c r="BK62" s="87"/>
      <c r="BL62" s="87"/>
      <c r="BM62" s="87"/>
      <c r="BN62" s="87"/>
      <c r="BO62" s="87"/>
      <c r="BP62" s="87"/>
      <c r="BQ62" s="87"/>
      <c r="BR62" s="87"/>
      <c r="BS62" s="87"/>
      <c r="BT62" s="87"/>
      <c r="BU62" s="87"/>
      <c r="BV62" s="87"/>
      <c r="BW62" s="87"/>
      <c r="BX62" s="87"/>
      <c r="BY62" s="87"/>
    </row>
    <row r="63" spans="1:77" ht="15.75">
      <c r="A63" s="63">
        <v>1404</v>
      </c>
      <c r="B63" s="86"/>
      <c r="C63" s="86"/>
      <c r="D63" s="86"/>
      <c r="E63" s="86"/>
      <c r="F63" s="86"/>
      <c r="G63" s="86"/>
      <c r="H63" s="86"/>
      <c r="I63" s="86"/>
      <c r="J63" s="86">
        <v>60</v>
      </c>
      <c r="K63" s="86"/>
      <c r="L63" s="86"/>
      <c r="M63" s="86"/>
      <c r="N63" s="86"/>
      <c r="O63" s="86"/>
      <c r="P63" s="86"/>
      <c r="Q63" s="86"/>
      <c r="R63" s="86"/>
      <c r="S63" s="86">
        <v>54</v>
      </c>
      <c r="T63" s="86"/>
      <c r="U63" s="86">
        <f t="shared" si="0"/>
        <v>0</v>
      </c>
      <c r="V63" s="86">
        <f t="shared" si="1"/>
        <v>0</v>
      </c>
      <c r="W63" s="86">
        <f t="shared" si="2"/>
        <v>0</v>
      </c>
      <c r="X63" s="86">
        <f t="shared" si="3"/>
        <v>0</v>
      </c>
      <c r="Y63" s="86">
        <f t="shared" si="4"/>
        <v>0</v>
      </c>
      <c r="Z63" s="86">
        <f t="shared" si="5"/>
        <v>0</v>
      </c>
      <c r="AA63" s="86"/>
      <c r="AB63" s="86">
        <f t="shared" si="6"/>
        <v>0</v>
      </c>
      <c r="AC63" s="86">
        <f t="shared" si="7"/>
        <v>4.3072505384063176</v>
      </c>
      <c r="AD63" s="86">
        <f t="shared" si="8"/>
        <v>0</v>
      </c>
      <c r="AE63" s="86">
        <f t="shared" si="9"/>
        <v>0</v>
      </c>
      <c r="AF63" s="86"/>
      <c r="AG63" s="86">
        <f>+'P''s 1351-1500'!N63/0.0375</f>
        <v>0</v>
      </c>
      <c r="AH63" s="86">
        <f t="shared" si="10"/>
        <v>0</v>
      </c>
      <c r="AI63" s="86">
        <f t="shared" si="11"/>
        <v>0</v>
      </c>
      <c r="AJ63" s="86">
        <f>+'P''s 1351-1500'!Q63/0.0375</f>
        <v>0</v>
      </c>
      <c r="AK63" s="86">
        <f>+'P''s 1351-1500'!R63/0.0375</f>
        <v>0</v>
      </c>
      <c r="AL63" s="86">
        <f t="shared" si="12"/>
        <v>1296</v>
      </c>
      <c r="AM63" s="86"/>
      <c r="AN63" s="87">
        <f>+U63*'Silver Conversion'!$E63</f>
        <v>0</v>
      </c>
      <c r="AO63" s="87">
        <f>+V63*'Silver Conversion'!$E63</f>
        <v>0</v>
      </c>
      <c r="AP63" s="87">
        <f>+W63*'Silver Conversion'!$E63</f>
        <v>0</v>
      </c>
      <c r="AQ63" s="87">
        <f>+X63*'Silver Conversion'!$E63</f>
        <v>0</v>
      </c>
      <c r="AR63" s="87">
        <f>+Y63*'Silver Conversion'!$E63</f>
        <v>0</v>
      </c>
      <c r="AS63" s="87">
        <f>+Z63*'Silver Conversion'!$E63</f>
        <v>0</v>
      </c>
      <c r="AT63" s="86"/>
      <c r="AU63" s="87">
        <f>+AB63*'Silver Conversion'!$G63</f>
        <v>0</v>
      </c>
      <c r="AV63" s="87">
        <f>+AC63*'Silver Conversion'!$G63</f>
        <v>0.6946015378320172</v>
      </c>
      <c r="AW63" s="87">
        <f>+AD63*'Silver Conversion'!$G63</f>
        <v>0</v>
      </c>
      <c r="AX63" s="87">
        <f>+AE63*'Silver Conversion'!$G63</f>
        <v>0</v>
      </c>
      <c r="AY63" s="86"/>
      <c r="AZ63" s="87">
        <f>+AG63*'Silver Conversion'!$J63</f>
        <v>0</v>
      </c>
      <c r="BA63" s="87">
        <f>+AH63*'Silver Conversion'!$J63</f>
        <v>0</v>
      </c>
      <c r="BB63" s="87">
        <f>+AI63*'Silver Conversion'!$J63</f>
        <v>0</v>
      </c>
      <c r="BC63" s="87">
        <f>+AJ63*'Silver Conversion'!$J63</f>
        <v>0</v>
      </c>
      <c r="BD63" s="87">
        <f>+AK63*'Silver Conversion'!$J63</f>
        <v>0</v>
      </c>
      <c r="BE63" s="87">
        <f>+AL63*'Silver Conversion'!$J63</f>
        <v>75.26392914239999</v>
      </c>
      <c r="BF63" s="87"/>
      <c r="BG63" s="63">
        <v>1422</v>
      </c>
      <c r="BH63" s="87">
        <v>71.67725164416</v>
      </c>
      <c r="BI63" s="87"/>
      <c r="BJ63" s="87"/>
      <c r="BK63" s="87"/>
      <c r="BL63" s="87"/>
      <c r="BM63" s="87"/>
      <c r="BN63" s="87"/>
      <c r="BO63" s="87"/>
      <c r="BP63" s="87"/>
      <c r="BQ63" s="87"/>
      <c r="BR63" s="87"/>
      <c r="BS63" s="87"/>
      <c r="BT63" s="87"/>
      <c r="BU63" s="87"/>
      <c r="BV63" s="87"/>
      <c r="BW63" s="87"/>
      <c r="BX63" s="87"/>
      <c r="BY63" s="87"/>
    </row>
    <row r="64" spans="1:77" ht="15.75">
      <c r="A64" s="63">
        <v>1405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>
        <v>10.4</v>
      </c>
      <c r="O64" s="86">
        <v>16.3</v>
      </c>
      <c r="P64" s="86">
        <v>69.9</v>
      </c>
      <c r="Q64" s="86">
        <v>14</v>
      </c>
      <c r="R64" s="86"/>
      <c r="S64" s="86">
        <v>60</v>
      </c>
      <c r="T64" s="86"/>
      <c r="U64" s="86">
        <f t="shared" si="0"/>
        <v>0</v>
      </c>
      <c r="V64" s="86">
        <f t="shared" si="1"/>
        <v>0</v>
      </c>
      <c r="W64" s="86">
        <f t="shared" si="2"/>
        <v>0</v>
      </c>
      <c r="X64" s="86">
        <f t="shared" si="3"/>
        <v>0</v>
      </c>
      <c r="Y64" s="86">
        <f t="shared" si="4"/>
        <v>0</v>
      </c>
      <c r="Z64" s="86">
        <f t="shared" si="5"/>
        <v>0</v>
      </c>
      <c r="AA64" s="86"/>
      <c r="AB64" s="86">
        <f t="shared" si="6"/>
        <v>0</v>
      </c>
      <c r="AC64" s="86">
        <f t="shared" si="7"/>
        <v>0</v>
      </c>
      <c r="AD64" s="86">
        <f t="shared" si="8"/>
        <v>0</v>
      </c>
      <c r="AE64" s="86">
        <f t="shared" si="9"/>
        <v>0</v>
      </c>
      <c r="AF64" s="86"/>
      <c r="AG64" s="86">
        <f>+'P''s 1351-1500'!N64/0.0375</f>
        <v>277.33333333333337</v>
      </c>
      <c r="AH64" s="86">
        <f t="shared" si="10"/>
        <v>14.488888888888889</v>
      </c>
      <c r="AI64" s="86">
        <f t="shared" si="11"/>
        <v>5.974358974358975</v>
      </c>
      <c r="AJ64" s="86">
        <f>+'P''s 1351-1500'!Q64/0.0375</f>
        <v>373.33333333333337</v>
      </c>
      <c r="AK64" s="86">
        <f>+'P''s 1351-1500'!R64/0.0375</f>
        <v>0</v>
      </c>
      <c r="AL64" s="86">
        <f t="shared" si="12"/>
        <v>1440</v>
      </c>
      <c r="AM64" s="86"/>
      <c r="AN64" s="87">
        <f>+U64*'Silver Conversion'!$E64</f>
        <v>0</v>
      </c>
      <c r="AO64" s="87">
        <f>+V64*'Silver Conversion'!$E64</f>
        <v>0</v>
      </c>
      <c r="AP64" s="87">
        <f>+W64*'Silver Conversion'!$E64</f>
        <v>0</v>
      </c>
      <c r="AQ64" s="87">
        <f>+X64*'Silver Conversion'!$E64</f>
        <v>0</v>
      </c>
      <c r="AR64" s="87">
        <f>+Y64*'Silver Conversion'!$E64</f>
        <v>0</v>
      </c>
      <c r="AS64" s="87">
        <f>+Z64*'Silver Conversion'!$E64</f>
        <v>0</v>
      </c>
      <c r="AT64" s="86"/>
      <c r="AU64" s="87">
        <f>+AB64*'Silver Conversion'!$G64</f>
        <v>0</v>
      </c>
      <c r="AV64" s="87">
        <f>+AC64*'Silver Conversion'!$G64</f>
        <v>0</v>
      </c>
      <c r="AW64" s="87">
        <f>+AD64*'Silver Conversion'!$G64</f>
        <v>0</v>
      </c>
      <c r="AX64" s="87">
        <f>+AE64*'Silver Conversion'!$G64</f>
        <v>0</v>
      </c>
      <c r="AY64" s="86"/>
      <c r="AZ64" s="87">
        <f>+AG64*'Silver Conversion'!$J64</f>
        <v>16.105861380266667</v>
      </c>
      <c r="BA64" s="87">
        <f>+AH64*'Silver Conversion'!$J64</f>
        <v>0.8414280144177777</v>
      </c>
      <c r="BB64" s="87">
        <f>+AI64*'Silver Conversion'!$J64</f>
        <v>0.3469550389794872</v>
      </c>
      <c r="BC64" s="87">
        <f>+AJ64*'Silver Conversion'!$J64</f>
        <v>21.680967242666668</v>
      </c>
      <c r="BD64" s="87">
        <f>+AK64*'Silver Conversion'!$J64</f>
        <v>0</v>
      </c>
      <c r="BE64" s="87">
        <f>+AL64*'Silver Conversion'!$J64</f>
        <v>83.62658793599999</v>
      </c>
      <c r="BF64" s="87"/>
      <c r="BG64" s="63">
        <v>1423</v>
      </c>
      <c r="BH64" s="87">
        <v>67.77467895936</v>
      </c>
      <c r="BI64" s="87"/>
      <c r="BJ64" s="87"/>
      <c r="BK64" s="87"/>
      <c r="BL64" s="87"/>
      <c r="BM64" s="87"/>
      <c r="BN64" s="87"/>
      <c r="BO64" s="87"/>
      <c r="BP64" s="87"/>
      <c r="BQ64" s="87"/>
      <c r="BR64" s="87"/>
      <c r="BS64" s="87"/>
      <c r="BT64" s="87"/>
      <c r="BU64" s="87"/>
      <c r="BV64" s="87"/>
      <c r="BW64" s="87"/>
      <c r="BX64" s="87"/>
      <c r="BY64" s="87"/>
    </row>
    <row r="65" spans="1:77" ht="15.75">
      <c r="A65" s="63">
        <v>1406</v>
      </c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>
        <v>11.9</v>
      </c>
      <c r="O65" s="86">
        <v>17.5</v>
      </c>
      <c r="P65" s="86">
        <v>99</v>
      </c>
      <c r="Q65" s="86">
        <v>13.5</v>
      </c>
      <c r="R65" s="86">
        <v>12</v>
      </c>
      <c r="S65" s="86">
        <v>53.8</v>
      </c>
      <c r="T65" s="86"/>
      <c r="U65" s="86">
        <f t="shared" si="0"/>
        <v>0</v>
      </c>
      <c r="V65" s="86">
        <f t="shared" si="1"/>
        <v>0</v>
      </c>
      <c r="W65" s="86">
        <f t="shared" si="2"/>
        <v>0</v>
      </c>
      <c r="X65" s="86">
        <f t="shared" si="3"/>
        <v>0</v>
      </c>
      <c r="Y65" s="86">
        <f t="shared" si="4"/>
        <v>0</v>
      </c>
      <c r="Z65" s="86">
        <f t="shared" si="5"/>
        <v>0</v>
      </c>
      <c r="AA65" s="86"/>
      <c r="AB65" s="86">
        <f t="shared" si="6"/>
        <v>0</v>
      </c>
      <c r="AC65" s="86">
        <f t="shared" si="7"/>
        <v>0</v>
      </c>
      <c r="AD65" s="86">
        <f t="shared" si="8"/>
        <v>0</v>
      </c>
      <c r="AE65" s="86">
        <f t="shared" si="9"/>
        <v>0</v>
      </c>
      <c r="AF65" s="86"/>
      <c r="AG65" s="86">
        <f>+'P''s 1351-1500'!N65/0.0375</f>
        <v>317.33333333333337</v>
      </c>
      <c r="AH65" s="86">
        <f t="shared" si="10"/>
        <v>15.555555555555555</v>
      </c>
      <c r="AI65" s="86">
        <f t="shared" si="11"/>
        <v>8.461538461538462</v>
      </c>
      <c r="AJ65" s="86">
        <f>+'P''s 1351-1500'!Q65/0.0375</f>
        <v>360</v>
      </c>
      <c r="AK65" s="86">
        <f>+'P''s 1351-1500'!R65/0.0375</f>
        <v>320</v>
      </c>
      <c r="AL65" s="86">
        <f t="shared" si="12"/>
        <v>1291.1999999999998</v>
      </c>
      <c r="AM65" s="86"/>
      <c r="AN65" s="87">
        <f>+U65*'Silver Conversion'!$E65</f>
        <v>0</v>
      </c>
      <c r="AO65" s="87">
        <f>+V65*'Silver Conversion'!$E65</f>
        <v>0</v>
      </c>
      <c r="AP65" s="87">
        <f>+W65*'Silver Conversion'!$E65</f>
        <v>0</v>
      </c>
      <c r="AQ65" s="87">
        <f>+X65*'Silver Conversion'!$E65</f>
        <v>0</v>
      </c>
      <c r="AR65" s="87">
        <f>+Y65*'Silver Conversion'!$E65</f>
        <v>0</v>
      </c>
      <c r="AS65" s="87">
        <f>+Z65*'Silver Conversion'!$E65</f>
        <v>0</v>
      </c>
      <c r="AT65" s="86"/>
      <c r="AU65" s="87">
        <f>+AB65*'Silver Conversion'!$G65</f>
        <v>0</v>
      </c>
      <c r="AV65" s="87">
        <f>+AC65*'Silver Conversion'!$G65</f>
        <v>0</v>
      </c>
      <c r="AW65" s="87">
        <f>+AD65*'Silver Conversion'!$G65</f>
        <v>0</v>
      </c>
      <c r="AX65" s="87">
        <f>+AE65*'Silver Conversion'!$G65</f>
        <v>0</v>
      </c>
      <c r="AY65" s="86"/>
      <c r="AZ65" s="87">
        <f>+AG65*'Silver Conversion'!$J65</f>
        <v>18.42882215626667</v>
      </c>
      <c r="BA65" s="87">
        <f>+AH65*'Silver Conversion'!$J65</f>
        <v>0.903373635111111</v>
      </c>
      <c r="BB65" s="87">
        <f>+AI65*'Silver Conversion'!$J65</f>
        <v>0.49139554876923075</v>
      </c>
      <c r="BC65" s="87">
        <f>+AJ65*'Silver Conversion'!$J65</f>
        <v>20.906646983999998</v>
      </c>
      <c r="BD65" s="87">
        <f>+AK65*'Silver Conversion'!$J65</f>
        <v>18.583686208</v>
      </c>
      <c r="BE65" s="87">
        <f>+AL65*'Silver Conversion'!$J65</f>
        <v>74.98517384927999</v>
      </c>
      <c r="BF65" s="87"/>
      <c r="BG65" s="63">
        <v>1424</v>
      </c>
      <c r="BH65" s="87">
        <v>71.02682286336</v>
      </c>
      <c r="BI65" s="87"/>
      <c r="BJ65" s="87"/>
      <c r="BK65" s="87"/>
      <c r="BL65" s="87"/>
      <c r="BM65" s="87"/>
      <c r="BN65" s="87"/>
      <c r="BO65" s="87"/>
      <c r="BP65" s="87"/>
      <c r="BQ65" s="87"/>
      <c r="BR65" s="87"/>
      <c r="BS65" s="87"/>
      <c r="BT65" s="87"/>
      <c r="BU65" s="87"/>
      <c r="BV65" s="87"/>
      <c r="BW65" s="87"/>
      <c r="BX65" s="87"/>
      <c r="BY65" s="87"/>
    </row>
    <row r="66" spans="1:77" ht="15.75">
      <c r="A66" s="63">
        <v>1407</v>
      </c>
      <c r="B66" s="86"/>
      <c r="C66" s="86"/>
      <c r="D66" s="86"/>
      <c r="E66" s="86"/>
      <c r="F66" s="86"/>
      <c r="G66" s="86"/>
      <c r="H66" s="86"/>
      <c r="I66" s="86"/>
      <c r="J66" s="86"/>
      <c r="K66" s="86">
        <v>7</v>
      </c>
      <c r="L66" s="86">
        <v>16</v>
      </c>
      <c r="M66" s="86"/>
      <c r="N66" s="86">
        <v>15.3</v>
      </c>
      <c r="O66" s="86">
        <v>17.1</v>
      </c>
      <c r="P66" s="86">
        <v>106.1</v>
      </c>
      <c r="Q66" s="86">
        <v>15.8</v>
      </c>
      <c r="R66" s="86"/>
      <c r="S66" s="86">
        <v>54.5</v>
      </c>
      <c r="T66" s="86"/>
      <c r="U66" s="86">
        <f t="shared" si="0"/>
        <v>0</v>
      </c>
      <c r="V66" s="86">
        <f t="shared" si="1"/>
        <v>0</v>
      </c>
      <c r="W66" s="86">
        <f t="shared" si="2"/>
        <v>0</v>
      </c>
      <c r="X66" s="86">
        <f t="shared" si="3"/>
        <v>0</v>
      </c>
      <c r="Y66" s="86">
        <f t="shared" si="4"/>
        <v>0</v>
      </c>
      <c r="Z66" s="86">
        <f t="shared" si="5"/>
        <v>0</v>
      </c>
      <c r="AA66" s="86"/>
      <c r="AB66" s="86">
        <f t="shared" si="6"/>
        <v>0</v>
      </c>
      <c r="AC66" s="86">
        <f t="shared" si="7"/>
        <v>0</v>
      </c>
      <c r="AD66" s="86">
        <f t="shared" si="8"/>
        <v>20</v>
      </c>
      <c r="AE66" s="86">
        <f t="shared" si="9"/>
        <v>307.2</v>
      </c>
      <c r="AF66" s="86"/>
      <c r="AG66" s="86">
        <f>+'P''s 1351-1500'!N66/0.0375</f>
        <v>408.00000000000006</v>
      </c>
      <c r="AH66" s="86">
        <f t="shared" si="10"/>
        <v>15.200000000000001</v>
      </c>
      <c r="AI66" s="86">
        <f t="shared" si="11"/>
        <v>9.068376068376068</v>
      </c>
      <c r="AJ66" s="86">
        <f>+'P''s 1351-1500'!Q66/0.0375</f>
        <v>421.33333333333337</v>
      </c>
      <c r="AK66" s="86">
        <f>+'P''s 1351-1500'!R66/0.0375</f>
        <v>0</v>
      </c>
      <c r="AL66" s="86">
        <f t="shared" si="12"/>
        <v>1308</v>
      </c>
      <c r="AM66" s="86"/>
      <c r="AN66" s="87">
        <f>+U66*'Silver Conversion'!$E66</f>
        <v>0</v>
      </c>
      <c r="AO66" s="87">
        <f>+V66*'Silver Conversion'!$E66</f>
        <v>0</v>
      </c>
      <c r="AP66" s="87">
        <f>+W66*'Silver Conversion'!$E66</f>
        <v>0</v>
      </c>
      <c r="AQ66" s="87">
        <f>+X66*'Silver Conversion'!$E66</f>
        <v>0</v>
      </c>
      <c r="AR66" s="87">
        <f>+Y66*'Silver Conversion'!$E66</f>
        <v>0</v>
      </c>
      <c r="AS66" s="87">
        <f>+Z66*'Silver Conversion'!$E66</f>
        <v>0</v>
      </c>
      <c r="AT66" s="86"/>
      <c r="AU66" s="87">
        <f>+AB66*'Silver Conversion'!$G66</f>
        <v>0</v>
      </c>
      <c r="AV66" s="87">
        <f>+AC66*'Silver Conversion'!$G66</f>
        <v>0</v>
      </c>
      <c r="AW66" s="87">
        <f>+AD66*'Silver Conversion'!$G66</f>
        <v>3.393541208</v>
      </c>
      <c r="AX66" s="87">
        <f>+AE66*'Silver Conversion'!$G66</f>
        <v>52.12479295488</v>
      </c>
      <c r="AY66" s="86"/>
      <c r="AZ66" s="87">
        <f>+AG66*'Silver Conversion'!$J66</f>
        <v>23.694199915200002</v>
      </c>
      <c r="BA66" s="87">
        <f>+AH66*'Silver Conversion'!$J66</f>
        <v>0.88272509488</v>
      </c>
      <c r="BB66" s="87">
        <f>+AI66*'Silver Conversion'!$J66</f>
        <v>0.5266370477213674</v>
      </c>
      <c r="BC66" s="87">
        <f>+AJ66*'Silver Conversion'!$J66</f>
        <v>24.46852017386667</v>
      </c>
      <c r="BD66" s="87">
        <f>+AK66*'Silver Conversion'!$J66</f>
        <v>0</v>
      </c>
      <c r="BE66" s="87">
        <f>+AL66*'Silver Conversion'!$J66</f>
        <v>75.9608173752</v>
      </c>
      <c r="BF66" s="87"/>
      <c r="BG66" s="63">
        <v>1425</v>
      </c>
      <c r="BH66" s="87">
        <v>76.88068189056</v>
      </c>
      <c r="BI66" s="87"/>
      <c r="BJ66" s="87"/>
      <c r="BK66" s="87"/>
      <c r="BL66" s="87"/>
      <c r="BM66" s="87"/>
      <c r="BN66" s="87"/>
      <c r="BO66" s="87"/>
      <c r="BP66" s="87"/>
      <c r="BQ66" s="87"/>
      <c r="BR66" s="87"/>
      <c r="BS66" s="87"/>
      <c r="BT66" s="87"/>
      <c r="BU66" s="87"/>
      <c r="BV66" s="87"/>
      <c r="BW66" s="87"/>
      <c r="BX66" s="87"/>
      <c r="BY66" s="87"/>
    </row>
    <row r="67" spans="1:77" ht="15.75">
      <c r="A67" s="63">
        <v>1408</v>
      </c>
      <c r="B67" s="86"/>
      <c r="C67" s="86"/>
      <c r="D67" s="86"/>
      <c r="E67" s="86"/>
      <c r="F67" s="86"/>
      <c r="G67" s="86"/>
      <c r="H67" s="86"/>
      <c r="I67" s="86">
        <v>254.7</v>
      </c>
      <c r="J67" s="86">
        <v>60</v>
      </c>
      <c r="K67" s="86"/>
      <c r="L67" s="86">
        <v>16</v>
      </c>
      <c r="M67" s="86"/>
      <c r="N67" s="86">
        <v>12</v>
      </c>
      <c r="O67" s="86">
        <v>18</v>
      </c>
      <c r="P67" s="59">
        <v>118.8</v>
      </c>
      <c r="Q67" s="86">
        <v>15</v>
      </c>
      <c r="R67" s="86"/>
      <c r="S67" s="86">
        <v>54.5</v>
      </c>
      <c r="T67" s="86"/>
      <c r="U67" s="86">
        <f t="shared" si="0"/>
        <v>0</v>
      </c>
      <c r="V67" s="86">
        <f t="shared" si="1"/>
        <v>0</v>
      </c>
      <c r="W67" s="86">
        <f t="shared" si="2"/>
        <v>0</v>
      </c>
      <c r="X67" s="86">
        <f t="shared" si="3"/>
        <v>0</v>
      </c>
      <c r="Y67" s="86">
        <f t="shared" si="4"/>
        <v>0</v>
      </c>
      <c r="Z67" s="86">
        <f t="shared" si="5"/>
        <v>0</v>
      </c>
      <c r="AA67" s="86"/>
      <c r="AB67" s="86">
        <f t="shared" si="6"/>
        <v>1.418783422459893</v>
      </c>
      <c r="AC67" s="86">
        <f t="shared" si="7"/>
        <v>4.3072505384063176</v>
      </c>
      <c r="AD67" s="86">
        <f t="shared" si="8"/>
        <v>0</v>
      </c>
      <c r="AE67" s="86">
        <f t="shared" si="9"/>
        <v>307.2</v>
      </c>
      <c r="AF67" s="86"/>
      <c r="AG67" s="86">
        <f>+'P''s 1351-1500'!N67/0.0375</f>
        <v>320</v>
      </c>
      <c r="AH67" s="86">
        <f t="shared" si="10"/>
        <v>16</v>
      </c>
      <c r="AI67" s="86">
        <f t="shared" si="11"/>
        <v>10.153846153846155</v>
      </c>
      <c r="AJ67" s="86">
        <f>+'P''s 1351-1500'!Q67/0.0375</f>
        <v>400</v>
      </c>
      <c r="AK67" s="86">
        <f>+'P''s 1351-1500'!R67/0.0375</f>
        <v>0</v>
      </c>
      <c r="AL67" s="86">
        <f t="shared" si="12"/>
        <v>1308</v>
      </c>
      <c r="AM67" s="86"/>
      <c r="AN67" s="87">
        <f>+U67*'Silver Conversion'!$E67</f>
        <v>0</v>
      </c>
      <c r="AO67" s="87">
        <f>+V67*'Silver Conversion'!$E67</f>
        <v>0</v>
      </c>
      <c r="AP67" s="87">
        <f>+W67*'Silver Conversion'!$E67</f>
        <v>0</v>
      </c>
      <c r="AQ67" s="87">
        <f>+X67*'Silver Conversion'!$E67</f>
        <v>0</v>
      </c>
      <c r="AR67" s="87">
        <f>+Y67*'Silver Conversion'!$E67</f>
        <v>0</v>
      </c>
      <c r="AS67" s="87">
        <f>+Z67*'Silver Conversion'!$E67</f>
        <v>0</v>
      </c>
      <c r="AT67" s="86"/>
      <c r="AU67" s="87">
        <f>+AB67*'Silver Conversion'!$G67</f>
        <v>0.24073500046724597</v>
      </c>
      <c r="AV67" s="87">
        <f>+AC67*'Silver Conversion'!$G67</f>
        <v>0.7308416097631012</v>
      </c>
      <c r="AW67" s="87">
        <f>+AD67*'Silver Conversion'!$G67</f>
        <v>0</v>
      </c>
      <c r="AX67" s="87">
        <f>+AE67*'Silver Conversion'!$G67</f>
        <v>52.12479295488</v>
      </c>
      <c r="AY67" s="86"/>
      <c r="AZ67" s="87">
        <f>+AG67*'Silver Conversion'!$J67</f>
        <v>18.583686208</v>
      </c>
      <c r="BA67" s="87">
        <f>+AH67*'Silver Conversion'!$J67</f>
        <v>0.9291843103999999</v>
      </c>
      <c r="BB67" s="87">
        <f>+AI67*'Silver Conversion'!$J67</f>
        <v>0.589674658523077</v>
      </c>
      <c r="BC67" s="87">
        <f>+AJ67*'Silver Conversion'!$J67</f>
        <v>23.229607759999997</v>
      </c>
      <c r="BD67" s="87">
        <f>+AK67*'Silver Conversion'!$J67</f>
        <v>0</v>
      </c>
      <c r="BE67" s="87">
        <f>+AL67*'Silver Conversion'!$J67</f>
        <v>75.9608173752</v>
      </c>
      <c r="BF67" s="87"/>
      <c r="BG67" s="63">
        <v>1426</v>
      </c>
      <c r="BH67" s="87">
        <v>75.4497385728</v>
      </c>
      <c r="BI67" s="87"/>
      <c r="BJ67" s="87"/>
      <c r="BK67" s="87"/>
      <c r="BL67" s="87"/>
      <c r="BM67" s="87"/>
      <c r="BN67" s="87"/>
      <c r="BO67" s="87"/>
      <c r="BP67" s="87"/>
      <c r="BQ67" s="87"/>
      <c r="BR67" s="87"/>
      <c r="BS67" s="87"/>
      <c r="BT67" s="87"/>
      <c r="BU67" s="87"/>
      <c r="BV67" s="87"/>
      <c r="BW67" s="87"/>
      <c r="BX67" s="87"/>
      <c r="BY67" s="87"/>
    </row>
    <row r="68" spans="1:77" ht="15.75">
      <c r="A68" s="63">
        <v>1409</v>
      </c>
      <c r="B68" s="86"/>
      <c r="C68" s="86"/>
      <c r="D68" s="86"/>
      <c r="E68" s="86"/>
      <c r="F68" s="86"/>
      <c r="G68" s="86"/>
      <c r="H68" s="86"/>
      <c r="I68" s="86">
        <v>210</v>
      </c>
      <c r="J68" s="86">
        <v>66</v>
      </c>
      <c r="K68" s="86"/>
      <c r="L68" s="86">
        <v>16</v>
      </c>
      <c r="M68" s="86"/>
      <c r="N68" s="86">
        <v>10.9</v>
      </c>
      <c r="O68" s="86">
        <v>17.3</v>
      </c>
      <c r="P68" s="59">
        <v>70.6</v>
      </c>
      <c r="Q68" s="86">
        <v>16</v>
      </c>
      <c r="R68" s="86"/>
      <c r="S68" s="86">
        <v>59.3</v>
      </c>
      <c r="T68" s="86"/>
      <c r="U68" s="86">
        <f t="shared" si="0"/>
        <v>0</v>
      </c>
      <c r="V68" s="86">
        <f t="shared" si="1"/>
        <v>0</v>
      </c>
      <c r="W68" s="86">
        <f t="shared" si="2"/>
        <v>0</v>
      </c>
      <c r="X68" s="86">
        <f t="shared" si="3"/>
        <v>0</v>
      </c>
      <c r="Y68" s="86">
        <f t="shared" si="4"/>
        <v>0</v>
      </c>
      <c r="Z68" s="86">
        <f t="shared" si="5"/>
        <v>0</v>
      </c>
      <c r="AA68" s="86"/>
      <c r="AB68" s="86">
        <f t="shared" si="6"/>
        <v>1.1697860962566844</v>
      </c>
      <c r="AC68" s="86">
        <f t="shared" si="7"/>
        <v>4.737975592246949</v>
      </c>
      <c r="AD68" s="86">
        <f t="shared" si="8"/>
        <v>0</v>
      </c>
      <c r="AE68" s="86">
        <f t="shared" si="9"/>
        <v>307.2</v>
      </c>
      <c r="AF68" s="86"/>
      <c r="AG68" s="86">
        <f>+'P''s 1351-1500'!N68/0.0375</f>
        <v>290.6666666666667</v>
      </c>
      <c r="AH68" s="86">
        <f t="shared" si="10"/>
        <v>15.377777777777778</v>
      </c>
      <c r="AI68" s="86">
        <f t="shared" si="11"/>
        <v>6.034188034188034</v>
      </c>
      <c r="AJ68" s="86">
        <f>+'P''s 1351-1500'!Q68/0.0375</f>
        <v>426.6666666666667</v>
      </c>
      <c r="AK68" s="86">
        <f>+'P''s 1351-1500'!R68/0.0375</f>
        <v>0</v>
      </c>
      <c r="AL68" s="86">
        <f t="shared" si="12"/>
        <v>1423.1999999999998</v>
      </c>
      <c r="AM68" s="86"/>
      <c r="AN68" s="87">
        <f>+U68*'Silver Conversion'!$E68</f>
        <v>0</v>
      </c>
      <c r="AO68" s="87">
        <f>+V68*'Silver Conversion'!$E68</f>
        <v>0</v>
      </c>
      <c r="AP68" s="87">
        <f>+W68*'Silver Conversion'!$E68</f>
        <v>0</v>
      </c>
      <c r="AQ68" s="87">
        <f>+X68*'Silver Conversion'!$E68</f>
        <v>0</v>
      </c>
      <c r="AR68" s="87">
        <f>+Y68*'Silver Conversion'!$E68</f>
        <v>0</v>
      </c>
      <c r="AS68" s="87">
        <f>+Z68*'Silver Conversion'!$E68</f>
        <v>0</v>
      </c>
      <c r="AT68" s="86"/>
      <c r="AU68" s="87">
        <f>+AB68*'Silver Conversion'!$G68</f>
        <v>0.19848586610962565</v>
      </c>
      <c r="AV68" s="87">
        <f>+AC68*'Silver Conversion'!$G68</f>
        <v>0.8039257707394113</v>
      </c>
      <c r="AW68" s="87">
        <f>+AD68*'Silver Conversion'!$G68</f>
        <v>0</v>
      </c>
      <c r="AX68" s="87">
        <f>+AE68*'Silver Conversion'!$G68</f>
        <v>52.12479295488</v>
      </c>
      <c r="AY68" s="86"/>
      <c r="AZ68" s="87">
        <f>+AG68*'Silver Conversion'!$J68</f>
        <v>16.2981093728</v>
      </c>
      <c r="BA68" s="87">
        <f>+AH68*'Silver Conversion'!$J68</f>
        <v>0.8622547160533334</v>
      </c>
      <c r="BB68" s="87">
        <f>+AI68*'Silver Conversion'!$J68</f>
        <v>0.33834583677948715</v>
      </c>
      <c r="BC68" s="87">
        <f>+AJ68*'Silver Conversion'!$J68</f>
        <v>23.923830272</v>
      </c>
      <c r="BD68" s="87">
        <f>+AK68*'Silver Conversion'!$J68</f>
        <v>0</v>
      </c>
      <c r="BE68" s="87">
        <f>+AL68*'Silver Conversion'!$J68</f>
        <v>79.80092635103999</v>
      </c>
      <c r="BF68" s="87"/>
      <c r="BG68" s="63">
        <v>1429</v>
      </c>
      <c r="BH68" s="87">
        <v>59.213487144960006</v>
      </c>
      <c r="BI68" s="87"/>
      <c r="BJ68" s="87"/>
      <c r="BK68" s="87"/>
      <c r="BL68" s="87"/>
      <c r="BM68" s="87"/>
      <c r="BN68" s="87"/>
      <c r="BO68" s="87"/>
      <c r="BP68" s="87"/>
      <c r="BQ68" s="87"/>
      <c r="BR68" s="87"/>
      <c r="BS68" s="87"/>
      <c r="BT68" s="87"/>
      <c r="BU68" s="87"/>
      <c r="BV68" s="87"/>
      <c r="BW68" s="87"/>
      <c r="BX68" s="87"/>
      <c r="BY68" s="87"/>
    </row>
    <row r="69" spans="1:77" ht="15.75">
      <c r="A69" s="63">
        <v>1410</v>
      </c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>
        <v>13.3</v>
      </c>
      <c r="O69" s="86">
        <v>17.1</v>
      </c>
      <c r="P69" s="86">
        <v>95.3</v>
      </c>
      <c r="Q69" s="86">
        <v>16</v>
      </c>
      <c r="R69" s="86"/>
      <c r="S69" s="86">
        <v>59</v>
      </c>
      <c r="T69" s="86"/>
      <c r="U69" s="86">
        <f t="shared" si="0"/>
        <v>0</v>
      </c>
      <c r="V69" s="86">
        <f t="shared" si="1"/>
        <v>0</v>
      </c>
      <c r="W69" s="86">
        <f t="shared" si="2"/>
        <v>0</v>
      </c>
      <c r="X69" s="86">
        <f t="shared" si="3"/>
        <v>0</v>
      </c>
      <c r="Y69" s="86">
        <f t="shared" si="4"/>
        <v>0</v>
      </c>
      <c r="Z69" s="86">
        <f t="shared" si="5"/>
        <v>0</v>
      </c>
      <c r="AA69" s="86"/>
      <c r="AB69" s="86">
        <f t="shared" si="6"/>
        <v>0</v>
      </c>
      <c r="AC69" s="86">
        <f t="shared" si="7"/>
        <v>0</v>
      </c>
      <c r="AD69" s="86">
        <f t="shared" si="8"/>
        <v>0</v>
      </c>
      <c r="AE69" s="86">
        <f t="shared" si="9"/>
        <v>0</v>
      </c>
      <c r="AF69" s="86"/>
      <c r="AG69" s="86">
        <f>+'P''s 1351-1500'!N69/0.0375</f>
        <v>354.6666666666667</v>
      </c>
      <c r="AH69" s="86">
        <f t="shared" si="10"/>
        <v>15.200000000000001</v>
      </c>
      <c r="AI69" s="86">
        <f t="shared" si="11"/>
        <v>8.145299145299145</v>
      </c>
      <c r="AJ69" s="86">
        <f>+'P''s 1351-1500'!Q69/0.0375</f>
        <v>426.6666666666667</v>
      </c>
      <c r="AK69" s="86">
        <f>+'P''s 1351-1500'!R69/0.0375</f>
        <v>0</v>
      </c>
      <c r="AL69" s="86">
        <f t="shared" si="12"/>
        <v>1416</v>
      </c>
      <c r="AM69" s="86"/>
      <c r="AN69" s="87">
        <f>+U69*'Silver Conversion'!$E69</f>
        <v>0</v>
      </c>
      <c r="AO69" s="87">
        <f>+V69*'Silver Conversion'!$E69</f>
        <v>0</v>
      </c>
      <c r="AP69" s="87">
        <f>+W69*'Silver Conversion'!$E69</f>
        <v>0</v>
      </c>
      <c r="AQ69" s="87">
        <f>+X69*'Silver Conversion'!$E69</f>
        <v>0</v>
      </c>
      <c r="AR69" s="87">
        <f>+Y69*'Silver Conversion'!$E69</f>
        <v>0</v>
      </c>
      <c r="AS69" s="87">
        <f>+Z69*'Silver Conversion'!$E69</f>
        <v>0</v>
      </c>
      <c r="AT69" s="86"/>
      <c r="AU69" s="87">
        <f>+AB69*'Silver Conversion'!$G69</f>
        <v>0</v>
      </c>
      <c r="AV69" s="87">
        <f>+AC69*'Silver Conversion'!$G69</f>
        <v>0</v>
      </c>
      <c r="AW69" s="87">
        <f>+AD69*'Silver Conversion'!$G69</f>
        <v>0</v>
      </c>
      <c r="AX69" s="87">
        <f>+AE69*'Silver Conversion'!$G69</f>
        <v>0</v>
      </c>
      <c r="AY69" s="86"/>
      <c r="AZ69" s="87">
        <f>+AG69*'Silver Conversion'!$J69</f>
        <v>19.8866839136</v>
      </c>
      <c r="BA69" s="87">
        <f>+AH69*'Silver Conversion'!$J69</f>
        <v>0.85228645344</v>
      </c>
      <c r="BB69" s="87">
        <f>+AI69*'Silver Conversion'!$J69</f>
        <v>0.4567189553128205</v>
      </c>
      <c r="BC69" s="87">
        <f>+AJ69*'Silver Conversion'!$J69</f>
        <v>23.923830272</v>
      </c>
      <c r="BD69" s="87">
        <f>+AK69*'Silver Conversion'!$J69</f>
        <v>0</v>
      </c>
      <c r="BE69" s="87">
        <f>+AL69*'Silver Conversion'!$J69</f>
        <v>79.3972117152</v>
      </c>
      <c r="BF69" s="87"/>
      <c r="BG69" s="63">
        <v>1430</v>
      </c>
      <c r="BH69" s="87">
        <v>51.612241303679994</v>
      </c>
      <c r="BI69" s="87"/>
      <c r="BJ69" s="87"/>
      <c r="BK69" s="87"/>
      <c r="BL69" s="87"/>
      <c r="BM69" s="87"/>
      <c r="BN69" s="87"/>
      <c r="BO69" s="87"/>
      <c r="BP69" s="87"/>
      <c r="BQ69" s="87"/>
      <c r="BR69" s="87"/>
      <c r="BS69" s="87"/>
      <c r="BT69" s="87"/>
      <c r="BU69" s="87"/>
      <c r="BV69" s="87"/>
      <c r="BW69" s="87"/>
      <c r="BX69" s="87"/>
      <c r="BY69" s="87"/>
    </row>
    <row r="70" spans="1:77" ht="15.75">
      <c r="A70" s="63">
        <v>1411</v>
      </c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>
        <v>14.8</v>
      </c>
      <c r="O70" s="86">
        <v>17.6</v>
      </c>
      <c r="P70" s="86">
        <v>141</v>
      </c>
      <c r="Q70" s="86">
        <v>15.1</v>
      </c>
      <c r="R70" s="86">
        <v>8</v>
      </c>
      <c r="S70" s="86">
        <v>52.3</v>
      </c>
      <c r="T70" s="86"/>
      <c r="U70" s="86">
        <f t="shared" si="0"/>
        <v>0</v>
      </c>
      <c r="V70" s="86">
        <f t="shared" si="1"/>
        <v>0</v>
      </c>
      <c r="W70" s="86">
        <f t="shared" si="2"/>
        <v>0</v>
      </c>
      <c r="X70" s="86">
        <f t="shared" si="3"/>
        <v>0</v>
      </c>
      <c r="Y70" s="86">
        <f t="shared" si="4"/>
        <v>0</v>
      </c>
      <c r="Z70" s="86">
        <f t="shared" si="5"/>
        <v>0</v>
      </c>
      <c r="AA70" s="86"/>
      <c r="AB70" s="86">
        <f t="shared" si="6"/>
        <v>0</v>
      </c>
      <c r="AC70" s="86">
        <f t="shared" si="7"/>
        <v>0</v>
      </c>
      <c r="AD70" s="86">
        <f t="shared" si="8"/>
        <v>0</v>
      </c>
      <c r="AE70" s="86">
        <f t="shared" si="9"/>
        <v>0</v>
      </c>
      <c r="AF70" s="86"/>
      <c r="AG70" s="86">
        <f>+'P''s 1351-1500'!N70/0.0375</f>
        <v>394.6666666666667</v>
      </c>
      <c r="AH70" s="86">
        <f t="shared" si="10"/>
        <v>15.644444444444446</v>
      </c>
      <c r="AI70" s="86">
        <f t="shared" si="11"/>
        <v>12.051282051282053</v>
      </c>
      <c r="AJ70" s="86">
        <f>+'P''s 1351-1500'!Q70/0.0375</f>
        <v>402.6666666666667</v>
      </c>
      <c r="AK70" s="86">
        <f>+'P''s 1351-1500'!R70/0.0375</f>
        <v>213.33333333333334</v>
      </c>
      <c r="AL70" s="86">
        <f t="shared" si="12"/>
        <v>1255.1999999999998</v>
      </c>
      <c r="AM70" s="86"/>
      <c r="AN70" s="87">
        <f>+U70*'Silver Conversion'!$E70</f>
        <v>0</v>
      </c>
      <c r="AO70" s="87">
        <f>+V70*'Silver Conversion'!$E70</f>
        <v>0</v>
      </c>
      <c r="AP70" s="87">
        <f>+W70*'Silver Conversion'!$E70</f>
        <v>0</v>
      </c>
      <c r="AQ70" s="87">
        <f>+X70*'Silver Conversion'!$E70</f>
        <v>0</v>
      </c>
      <c r="AR70" s="87">
        <f>+Y70*'Silver Conversion'!$E70</f>
        <v>0</v>
      </c>
      <c r="AS70" s="87">
        <f>+Z70*'Silver Conversion'!$E70</f>
        <v>0</v>
      </c>
      <c r="AT70" s="86"/>
      <c r="AU70" s="87">
        <f>+AB70*'Silver Conversion'!$G70</f>
        <v>0</v>
      </c>
      <c r="AV70" s="87">
        <f>+AC70*'Silver Conversion'!$G70</f>
        <v>0</v>
      </c>
      <c r="AW70" s="87">
        <f>+AD70*'Silver Conversion'!$G70</f>
        <v>0</v>
      </c>
      <c r="AX70" s="87">
        <f>+AE70*'Silver Conversion'!$G70</f>
        <v>0</v>
      </c>
      <c r="AY70" s="86"/>
      <c r="AZ70" s="87">
        <f>+AG70*'Silver Conversion'!$J70</f>
        <v>22.1295430016</v>
      </c>
      <c r="BA70" s="87">
        <f>+AH70*'Silver Conversion'!$J70</f>
        <v>0.8772071099733334</v>
      </c>
      <c r="BB70" s="87">
        <f>+AI70*'Silver Conversion'!$J70</f>
        <v>0.6757331867692308</v>
      </c>
      <c r="BC70" s="87">
        <f>+AJ70*'Silver Conversion'!$J70</f>
        <v>22.5781148192</v>
      </c>
      <c r="BD70" s="87">
        <f>+AK70*'Silver Conversion'!$J70</f>
        <v>11.961915136</v>
      </c>
      <c r="BE70" s="87">
        <f>+AL70*'Silver Conversion'!$J70</f>
        <v>70.38091818143998</v>
      </c>
      <c r="BF70" s="87"/>
      <c r="BG70" s="63">
        <v>1431</v>
      </c>
      <c r="BH70" s="87">
        <v>60.172672123199995</v>
      </c>
      <c r="BI70" s="87"/>
      <c r="BJ70" s="87"/>
      <c r="BK70" s="87"/>
      <c r="BL70" s="87"/>
      <c r="BM70" s="87"/>
      <c r="BN70" s="87"/>
      <c r="BO70" s="87"/>
      <c r="BP70" s="87"/>
      <c r="BQ70" s="87"/>
      <c r="BR70" s="87"/>
      <c r="BS70" s="87"/>
      <c r="BT70" s="87"/>
      <c r="BU70" s="87"/>
      <c r="BV70" s="87"/>
      <c r="BW70" s="87"/>
      <c r="BX70" s="87"/>
      <c r="BY70" s="87"/>
    </row>
    <row r="71" spans="1:77" ht="15.75">
      <c r="A71" s="63">
        <v>1412</v>
      </c>
      <c r="B71" s="86"/>
      <c r="C71" s="86"/>
      <c r="D71" s="86"/>
      <c r="E71" s="86"/>
      <c r="F71" s="86"/>
      <c r="G71" s="86"/>
      <c r="H71" s="86"/>
      <c r="I71" s="86">
        <v>336</v>
      </c>
      <c r="J71" s="86">
        <v>62</v>
      </c>
      <c r="K71" s="86"/>
      <c r="L71" s="86"/>
      <c r="M71" s="86"/>
      <c r="N71" s="86">
        <v>18.5</v>
      </c>
      <c r="O71" s="86">
        <v>17.5</v>
      </c>
      <c r="P71" s="86">
        <v>126</v>
      </c>
      <c r="Q71" s="86">
        <v>16.2</v>
      </c>
      <c r="R71" s="86"/>
      <c r="S71" s="86">
        <v>60.3</v>
      </c>
      <c r="T71" s="86"/>
      <c r="U71" s="86">
        <f t="shared" si="0"/>
        <v>0</v>
      </c>
      <c r="V71" s="86">
        <f t="shared" si="1"/>
        <v>0</v>
      </c>
      <c r="W71" s="86">
        <f t="shared" si="2"/>
        <v>0</v>
      </c>
      <c r="X71" s="86">
        <f t="shared" si="3"/>
        <v>0</v>
      </c>
      <c r="Y71" s="86">
        <f t="shared" si="4"/>
        <v>0</v>
      </c>
      <c r="Z71" s="86">
        <f t="shared" si="5"/>
        <v>0</v>
      </c>
      <c r="AA71" s="86"/>
      <c r="AB71" s="86">
        <f t="shared" si="6"/>
        <v>1.8716577540106951</v>
      </c>
      <c r="AC71" s="86">
        <f t="shared" si="7"/>
        <v>4.450825556353195</v>
      </c>
      <c r="AD71" s="86">
        <f t="shared" si="8"/>
        <v>0</v>
      </c>
      <c r="AE71" s="86">
        <f t="shared" si="9"/>
        <v>0</v>
      </c>
      <c r="AF71" s="86"/>
      <c r="AG71" s="86">
        <f>+'P''s 1351-1500'!N71/0.0375</f>
        <v>493.33333333333337</v>
      </c>
      <c r="AH71" s="86">
        <f t="shared" si="10"/>
        <v>15.555555555555555</v>
      </c>
      <c r="AI71" s="86">
        <f t="shared" si="11"/>
        <v>10.76923076923077</v>
      </c>
      <c r="AJ71" s="86">
        <f>+'P''s 1351-1500'!Q71/0.0375</f>
        <v>432</v>
      </c>
      <c r="AK71" s="86">
        <f>+'P''s 1351-1500'!R71/0.0375</f>
        <v>0</v>
      </c>
      <c r="AL71" s="86">
        <f t="shared" si="12"/>
        <v>1447.1999999999998</v>
      </c>
      <c r="AM71" s="86"/>
      <c r="AN71" s="87">
        <f>+U71*'Silver Conversion'!$E71</f>
        <v>0</v>
      </c>
      <c r="AO71" s="87">
        <f>+V71*'Silver Conversion'!$E71</f>
        <v>0</v>
      </c>
      <c r="AP71" s="87">
        <f>+W71*'Silver Conversion'!$E71</f>
        <v>0</v>
      </c>
      <c r="AQ71" s="87">
        <f>+X71*'Silver Conversion'!$E71</f>
        <v>0</v>
      </c>
      <c r="AR71" s="87">
        <f>+Y71*'Silver Conversion'!$E71</f>
        <v>0</v>
      </c>
      <c r="AS71" s="87">
        <f>+Z71*'Silver Conversion'!$E71</f>
        <v>0</v>
      </c>
      <c r="AT71" s="86"/>
      <c r="AU71" s="87">
        <f>+AB71*'Silver Conversion'!$G71</f>
        <v>0.31757738577540107</v>
      </c>
      <c r="AV71" s="87">
        <f>+AC71*'Silver Conversion'!$G71</f>
        <v>0.7552029967552046</v>
      </c>
      <c r="AW71" s="87">
        <f>+AD71*'Silver Conversion'!$G71</f>
        <v>0</v>
      </c>
      <c r="AX71" s="87">
        <f>+AE71*'Silver Conversion'!$G71</f>
        <v>0</v>
      </c>
      <c r="AY71" s="86"/>
      <c r="AZ71" s="87">
        <f>+AG71*'Silver Conversion'!$J71</f>
        <v>27.661928752</v>
      </c>
      <c r="BA71" s="87">
        <f>+AH71*'Silver Conversion'!$J71</f>
        <v>0.8722229786666666</v>
      </c>
      <c r="BB71" s="87">
        <f>+AI71*'Silver Conversion'!$J71</f>
        <v>0.6038466775384616</v>
      </c>
      <c r="BC71" s="87">
        <f>+AJ71*'Silver Conversion'!$J71</f>
        <v>24.2228781504</v>
      </c>
      <c r="BD71" s="87">
        <f>+AK71*'Silver Conversion'!$J71</f>
        <v>0</v>
      </c>
      <c r="BE71" s="87">
        <f>+AL71*'Silver Conversion'!$J71</f>
        <v>81.14664180383998</v>
      </c>
      <c r="BF71" s="87"/>
      <c r="BG71" s="63">
        <v>1433</v>
      </c>
      <c r="BH71" s="87">
        <v>56.27751078768001</v>
      </c>
      <c r="BI71" s="87"/>
      <c r="BJ71" s="87"/>
      <c r="BK71" s="87"/>
      <c r="BL71" s="87"/>
      <c r="BM71" s="87"/>
      <c r="BN71" s="87"/>
      <c r="BO71" s="87"/>
      <c r="BP71" s="87"/>
      <c r="BQ71" s="87"/>
      <c r="BR71" s="87"/>
      <c r="BS71" s="87"/>
      <c r="BT71" s="87"/>
      <c r="BU71" s="87"/>
      <c r="BV71" s="87"/>
      <c r="BW71" s="87"/>
      <c r="BX71" s="87"/>
      <c r="BY71" s="87"/>
    </row>
    <row r="72" spans="1:77" ht="15.75">
      <c r="A72" s="63">
        <v>1413</v>
      </c>
      <c r="B72" s="86">
        <v>98</v>
      </c>
      <c r="C72" s="86"/>
      <c r="D72" s="86"/>
      <c r="E72" s="86"/>
      <c r="F72" s="86">
        <v>111.3</v>
      </c>
      <c r="G72" s="86">
        <v>12</v>
      </c>
      <c r="H72" s="86"/>
      <c r="I72" s="86">
        <v>474</v>
      </c>
      <c r="J72" s="86">
        <v>84.7</v>
      </c>
      <c r="K72" s="86"/>
      <c r="L72" s="86">
        <v>14</v>
      </c>
      <c r="M72" s="86"/>
      <c r="N72" s="86"/>
      <c r="O72" s="86"/>
      <c r="P72" s="86"/>
      <c r="Q72" s="86"/>
      <c r="R72" s="86"/>
      <c r="S72" s="86">
        <v>60</v>
      </c>
      <c r="T72" s="86"/>
      <c r="U72" s="86">
        <f t="shared" si="0"/>
        <v>2.925373134328358</v>
      </c>
      <c r="V72" s="86">
        <f t="shared" si="1"/>
        <v>0</v>
      </c>
      <c r="W72" s="86">
        <f t="shared" si="2"/>
        <v>0</v>
      </c>
      <c r="X72" s="86">
        <f t="shared" si="3"/>
        <v>0</v>
      </c>
      <c r="Y72" s="86">
        <f t="shared" si="4"/>
        <v>9.329421626152557</v>
      </c>
      <c r="Z72" s="86">
        <f t="shared" si="5"/>
        <v>0.05970149253731343</v>
      </c>
      <c r="AA72" s="86"/>
      <c r="AB72" s="86">
        <f t="shared" si="6"/>
        <v>2.640374331550802</v>
      </c>
      <c r="AC72" s="86">
        <f t="shared" si="7"/>
        <v>6.080402010050252</v>
      </c>
      <c r="AD72" s="86">
        <f t="shared" si="8"/>
        <v>0</v>
      </c>
      <c r="AE72" s="86">
        <f t="shared" si="9"/>
        <v>268.8</v>
      </c>
      <c r="AF72" s="86"/>
      <c r="AG72" s="86">
        <f>+'P''s 1351-1500'!N72/0.0375</f>
        <v>0</v>
      </c>
      <c r="AH72" s="86">
        <f t="shared" si="10"/>
        <v>0</v>
      </c>
      <c r="AI72" s="86">
        <f t="shared" si="11"/>
        <v>0</v>
      </c>
      <c r="AJ72" s="86">
        <f>+'P''s 1351-1500'!Q72/0.0375</f>
        <v>0</v>
      </c>
      <c r="AK72" s="86">
        <f>+'P''s 1351-1500'!R72/0.0375</f>
        <v>0</v>
      </c>
      <c r="AL72" s="86">
        <f t="shared" si="12"/>
        <v>1440</v>
      </c>
      <c r="AM72" s="86"/>
      <c r="AN72" s="87">
        <f>+U72*'Silver Conversion'!$E72</f>
        <v>0.5036923552238806</v>
      </c>
      <c r="AO72" s="87">
        <f>+V72*'Silver Conversion'!$E72</f>
        <v>0</v>
      </c>
      <c r="AP72" s="87">
        <f>+W72*'Silver Conversion'!$E72</f>
        <v>0</v>
      </c>
      <c r="AQ72" s="87">
        <f>+X72*'Silver Conversion'!$E72</f>
        <v>0</v>
      </c>
      <c r="AR72" s="87">
        <f>+Y72*'Silver Conversion'!$E72</f>
        <v>1.6063449467728417</v>
      </c>
      <c r="AS72" s="87">
        <f>+Z72*'Silver Conversion'!$E72</f>
        <v>0.010279435820895522</v>
      </c>
      <c r="AT72" s="86"/>
      <c r="AU72" s="87">
        <f>+AB72*'Silver Conversion'!$G72</f>
        <v>0.448010954933155</v>
      </c>
      <c r="AV72" s="87">
        <f>+AC72*'Silver Conversion'!$G72</f>
        <v>1.031704739115578</v>
      </c>
      <c r="AW72" s="87">
        <f>+AD72*'Silver Conversion'!$G72</f>
        <v>0</v>
      </c>
      <c r="AX72" s="87">
        <f>+AE72*'Silver Conversion'!$G72</f>
        <v>45.60919383552</v>
      </c>
      <c r="AY72" s="86"/>
      <c r="AZ72" s="87">
        <f>+AG72*'Silver Conversion'!$J72</f>
        <v>0</v>
      </c>
      <c r="BA72" s="87">
        <f>+AH72*'Silver Conversion'!$J72</f>
        <v>0</v>
      </c>
      <c r="BB72" s="87">
        <f>+AI72*'Silver Conversion'!$J72</f>
        <v>0</v>
      </c>
      <c r="BC72" s="87">
        <f>+AJ72*'Silver Conversion'!$J72</f>
        <v>0</v>
      </c>
      <c r="BD72" s="87">
        <f>+AK72*'Silver Conversion'!$J72</f>
        <v>0</v>
      </c>
      <c r="BE72" s="87">
        <f>+AL72*'Silver Conversion'!$J72</f>
        <v>80.742927168</v>
      </c>
      <c r="BF72" s="87"/>
      <c r="BG72" s="63">
        <v>1435</v>
      </c>
      <c r="BH72" s="87">
        <v>51.09525212064001</v>
      </c>
      <c r="BI72" s="87"/>
      <c r="BJ72" s="87"/>
      <c r="BK72" s="87"/>
      <c r="BL72" s="87"/>
      <c r="BM72" s="87"/>
      <c r="BN72" s="87"/>
      <c r="BO72" s="87"/>
      <c r="BP72" s="87"/>
      <c r="BQ72" s="87"/>
      <c r="BR72" s="87"/>
      <c r="BS72" s="87"/>
      <c r="BT72" s="87"/>
      <c r="BU72" s="87"/>
      <c r="BV72" s="87"/>
      <c r="BW72" s="87"/>
      <c r="BX72" s="87"/>
      <c r="BY72" s="87"/>
    </row>
    <row r="73" spans="1:77" ht="15.75">
      <c r="A73" s="63">
        <v>1414</v>
      </c>
      <c r="B73" s="86">
        <v>70.2</v>
      </c>
      <c r="C73" s="86"/>
      <c r="D73" s="86">
        <v>8.7</v>
      </c>
      <c r="E73" s="86"/>
      <c r="F73" s="86">
        <v>105.4</v>
      </c>
      <c r="G73" s="86"/>
      <c r="H73" s="86"/>
      <c r="I73" s="86"/>
      <c r="J73" s="86">
        <v>92.8</v>
      </c>
      <c r="K73" s="86"/>
      <c r="L73" s="86">
        <v>15</v>
      </c>
      <c r="M73" s="86"/>
      <c r="N73" s="86">
        <v>19.8</v>
      </c>
      <c r="O73" s="86">
        <v>17.6</v>
      </c>
      <c r="P73" s="86">
        <v>85</v>
      </c>
      <c r="Q73" s="86">
        <v>19.3</v>
      </c>
      <c r="R73" s="86"/>
      <c r="S73" s="86">
        <v>59.8</v>
      </c>
      <c r="T73" s="86"/>
      <c r="U73" s="86">
        <f t="shared" si="0"/>
        <v>2.0955223880597016</v>
      </c>
      <c r="V73" s="86">
        <f t="shared" si="1"/>
        <v>0</v>
      </c>
      <c r="W73" s="86">
        <f t="shared" si="2"/>
        <v>8.169014084507042</v>
      </c>
      <c r="X73" s="86">
        <f t="shared" si="3"/>
        <v>0</v>
      </c>
      <c r="Y73" s="86">
        <f t="shared" si="4"/>
        <v>8.834870075440067</v>
      </c>
      <c r="Z73" s="86">
        <f t="shared" si="5"/>
        <v>0</v>
      </c>
      <c r="AA73" s="86"/>
      <c r="AB73" s="86">
        <f t="shared" si="6"/>
        <v>0</v>
      </c>
      <c r="AC73" s="86">
        <f t="shared" si="7"/>
        <v>6.661880832735104</v>
      </c>
      <c r="AD73" s="86">
        <f t="shared" si="8"/>
        <v>0</v>
      </c>
      <c r="AE73" s="86">
        <f t="shared" si="9"/>
        <v>288</v>
      </c>
      <c r="AF73" s="86"/>
      <c r="AG73" s="86">
        <f>+'P''s 1351-1500'!N73/0.0375</f>
        <v>528</v>
      </c>
      <c r="AH73" s="86">
        <f t="shared" si="10"/>
        <v>15.644444444444446</v>
      </c>
      <c r="AI73" s="86">
        <f t="shared" si="11"/>
        <v>7.264957264957266</v>
      </c>
      <c r="AJ73" s="86">
        <f>+'P''s 1351-1500'!Q73/0.0375</f>
        <v>514.6666666666667</v>
      </c>
      <c r="AK73" s="86">
        <f>+'P''s 1351-1500'!R73/0.0375</f>
        <v>0</v>
      </c>
      <c r="AL73" s="86">
        <f t="shared" si="12"/>
        <v>1435.1999999999998</v>
      </c>
      <c r="AM73" s="86"/>
      <c r="AN73" s="87">
        <f>+U73*'Silver Conversion'!$E73</f>
        <v>0.36080819731343283</v>
      </c>
      <c r="AO73" s="87">
        <f>+V73*'Silver Conversion'!$E73</f>
        <v>0</v>
      </c>
      <c r="AP73" s="87">
        <f>+W73*'Silver Conversion'!$E73</f>
        <v>1.406545338028169</v>
      </c>
      <c r="AQ73" s="87">
        <f>+X73*'Silver Conversion'!$E73</f>
        <v>0</v>
      </c>
      <c r="AR73" s="87">
        <f>+Y73*'Silver Conversion'!$E73</f>
        <v>1.521192788767812</v>
      </c>
      <c r="AS73" s="87">
        <f>+Z73*'Silver Conversion'!$E73</f>
        <v>0</v>
      </c>
      <c r="AT73" s="86"/>
      <c r="AU73" s="87">
        <f>+AB73*'Silver Conversion'!$G73</f>
        <v>0</v>
      </c>
      <c r="AV73" s="87">
        <f>+AC73*'Silver Conversion'!$G73</f>
        <v>1.1303683564335965</v>
      </c>
      <c r="AW73" s="87">
        <f>+AD73*'Silver Conversion'!$G73</f>
        <v>0</v>
      </c>
      <c r="AX73" s="87">
        <f>+AE73*'Silver Conversion'!$G73</f>
        <v>48.8669933952</v>
      </c>
      <c r="AY73" s="86"/>
      <c r="AZ73" s="87">
        <f>+AG73*'Silver Conversion'!$J73</f>
        <v>29.605739961599998</v>
      </c>
      <c r="BA73" s="87">
        <f>+AH73*'Silver Conversion'!$J73</f>
        <v>0.8772071099733334</v>
      </c>
      <c r="BB73" s="87">
        <f>+AI73*'Silver Conversion'!$J73</f>
        <v>0.4073568856410257</v>
      </c>
      <c r="BC73" s="87">
        <f>+AJ73*'Silver Conversion'!$J73</f>
        <v>28.858120265600004</v>
      </c>
      <c r="BD73" s="87">
        <f>+AK73*'Silver Conversion'!$J73</f>
        <v>0</v>
      </c>
      <c r="BE73" s="87">
        <f>+AL73*'Silver Conversion'!$J73</f>
        <v>80.47378407743999</v>
      </c>
      <c r="BF73" s="87"/>
      <c r="BG73" s="63">
        <v>1436</v>
      </c>
      <c r="BH73" s="87">
        <v>51.00433530192001</v>
      </c>
      <c r="BI73" s="87"/>
      <c r="BJ73" s="87"/>
      <c r="BK73" s="87"/>
      <c r="BL73" s="87"/>
      <c r="BM73" s="87"/>
      <c r="BN73" s="87"/>
      <c r="BO73" s="87"/>
      <c r="BP73" s="87"/>
      <c r="BQ73" s="87"/>
      <c r="BR73" s="87"/>
      <c r="BS73" s="87"/>
      <c r="BT73" s="87"/>
      <c r="BU73" s="87"/>
      <c r="BV73" s="87"/>
      <c r="BW73" s="87"/>
      <c r="BX73" s="87"/>
      <c r="BY73" s="87"/>
    </row>
    <row r="74" spans="1:77" ht="15.75">
      <c r="A74" s="63">
        <v>1415</v>
      </c>
      <c r="B74" s="86"/>
      <c r="C74" s="86"/>
      <c r="D74" s="86"/>
      <c r="E74" s="86"/>
      <c r="F74" s="86">
        <v>112.6</v>
      </c>
      <c r="G74" s="86">
        <v>11.5</v>
      </c>
      <c r="H74" s="86"/>
      <c r="I74" s="86"/>
      <c r="J74" s="86"/>
      <c r="K74" s="86"/>
      <c r="L74" s="86"/>
      <c r="M74" s="86"/>
      <c r="N74" s="86">
        <v>16.8</v>
      </c>
      <c r="O74" s="86">
        <v>17.3</v>
      </c>
      <c r="P74" s="86">
        <v>80.4</v>
      </c>
      <c r="Q74" s="86">
        <v>16</v>
      </c>
      <c r="R74" s="86"/>
      <c r="S74" s="86">
        <v>58.3</v>
      </c>
      <c r="T74" s="86"/>
      <c r="U74" s="86">
        <f t="shared" si="0"/>
        <v>0</v>
      </c>
      <c r="V74" s="86">
        <f t="shared" si="1"/>
        <v>0</v>
      </c>
      <c r="W74" s="86">
        <f t="shared" si="2"/>
        <v>0</v>
      </c>
      <c r="X74" s="86">
        <f t="shared" si="3"/>
        <v>0</v>
      </c>
      <c r="Y74" s="86">
        <f t="shared" si="4"/>
        <v>9.438390611902767</v>
      </c>
      <c r="Z74" s="86">
        <f t="shared" si="5"/>
        <v>0.05721393034825871</v>
      </c>
      <c r="AA74" s="86"/>
      <c r="AB74" s="86">
        <f t="shared" si="6"/>
        <v>0</v>
      </c>
      <c r="AC74" s="86">
        <f t="shared" si="7"/>
        <v>0</v>
      </c>
      <c r="AD74" s="86">
        <f t="shared" si="8"/>
        <v>0</v>
      </c>
      <c r="AE74" s="86">
        <f t="shared" si="9"/>
        <v>0</v>
      </c>
      <c r="AF74" s="86"/>
      <c r="AG74" s="86">
        <f>+'P''s 1351-1500'!N74/0.0375</f>
        <v>448.00000000000006</v>
      </c>
      <c r="AH74" s="86">
        <f t="shared" si="10"/>
        <v>15.377777777777778</v>
      </c>
      <c r="AI74" s="86">
        <f t="shared" si="11"/>
        <v>6.871794871794873</v>
      </c>
      <c r="AJ74" s="86">
        <f>+'P''s 1351-1500'!Q74/0.0375</f>
        <v>426.6666666666667</v>
      </c>
      <c r="AK74" s="86">
        <f>+'P''s 1351-1500'!R74/0.0375</f>
        <v>0</v>
      </c>
      <c r="AL74" s="86">
        <f t="shared" si="12"/>
        <v>1399.1999999999998</v>
      </c>
      <c r="AM74" s="86"/>
      <c r="AN74" s="87">
        <f>+U74*'Silver Conversion'!$E74</f>
        <v>0</v>
      </c>
      <c r="AO74" s="87">
        <f>+V74*'Silver Conversion'!$E74</f>
        <v>0</v>
      </c>
      <c r="AP74" s="87">
        <f>+W74*'Silver Conversion'!$E74</f>
        <v>0</v>
      </c>
      <c r="AQ74" s="87">
        <f>+X74*'Silver Conversion'!$E74</f>
        <v>0</v>
      </c>
      <c r="AR74" s="87">
        <f>+Y74*'Silver Conversion'!$E74</f>
        <v>1.625107286672255</v>
      </c>
      <c r="AS74" s="87">
        <f>+Z74*'Silver Conversion'!$E74</f>
        <v>0.009851125995024876</v>
      </c>
      <c r="AT74" s="86"/>
      <c r="AU74" s="87">
        <f>+AB74*'Silver Conversion'!$G74</f>
        <v>0</v>
      </c>
      <c r="AV74" s="87">
        <f>+AC74*'Silver Conversion'!$G74</f>
        <v>0</v>
      </c>
      <c r="AW74" s="87">
        <f>+AD74*'Silver Conversion'!$G74</f>
        <v>0</v>
      </c>
      <c r="AX74" s="87">
        <f>+AE74*'Silver Conversion'!$G74</f>
        <v>0</v>
      </c>
      <c r="AY74" s="86"/>
      <c r="AZ74" s="87">
        <f>+AG74*'Silver Conversion'!$J74</f>
        <v>25.120021785600002</v>
      </c>
      <c r="BA74" s="87">
        <f>+AH74*'Silver Conversion'!$J74</f>
        <v>0.8622547160533334</v>
      </c>
      <c r="BB74" s="87">
        <f>+AI74*'Silver Conversion'!$J74</f>
        <v>0.3853116894769231</v>
      </c>
      <c r="BC74" s="87">
        <f>+AJ74*'Silver Conversion'!$J74</f>
        <v>23.923830272</v>
      </c>
      <c r="BD74" s="87">
        <f>+AK74*'Silver Conversion'!$J74</f>
        <v>0</v>
      </c>
      <c r="BE74" s="87">
        <f>+AL74*'Silver Conversion'!$J74</f>
        <v>78.45521089823998</v>
      </c>
      <c r="BF74" s="87"/>
      <c r="BG74" s="63">
        <v>1438</v>
      </c>
      <c r="BH74" s="87">
        <v>53.09542213248</v>
      </c>
      <c r="BI74" s="87"/>
      <c r="BJ74" s="87"/>
      <c r="BK74" s="87"/>
      <c r="BL74" s="87"/>
      <c r="BM74" s="87"/>
      <c r="BN74" s="87"/>
      <c r="BO74" s="87"/>
      <c r="BP74" s="87"/>
      <c r="BQ74" s="87"/>
      <c r="BR74" s="87"/>
      <c r="BS74" s="87"/>
      <c r="BT74" s="87"/>
      <c r="BU74" s="87"/>
      <c r="BV74" s="87"/>
      <c r="BW74" s="87"/>
      <c r="BX74" s="87"/>
      <c r="BY74" s="87"/>
    </row>
    <row r="75" spans="1:77" ht="15.75">
      <c r="A75" s="63">
        <v>1416</v>
      </c>
      <c r="B75" s="86"/>
      <c r="C75" s="86"/>
      <c r="D75" s="86"/>
      <c r="E75" s="86">
        <v>10.4</v>
      </c>
      <c r="F75" s="86">
        <v>108.2</v>
      </c>
      <c r="G75" s="86">
        <v>10.5</v>
      </c>
      <c r="H75" s="86"/>
      <c r="I75" s="86">
        <v>180</v>
      </c>
      <c r="J75" s="86">
        <v>74</v>
      </c>
      <c r="K75" s="86"/>
      <c r="L75" s="86">
        <v>13.5</v>
      </c>
      <c r="M75" s="86"/>
      <c r="N75" s="86">
        <v>14.6</v>
      </c>
      <c r="O75" s="86">
        <v>18.3</v>
      </c>
      <c r="P75" s="86">
        <v>111.8</v>
      </c>
      <c r="Q75" s="86">
        <v>17</v>
      </c>
      <c r="R75" s="86"/>
      <c r="S75" s="86">
        <v>59.7</v>
      </c>
      <c r="T75" s="86"/>
      <c r="U75" s="86">
        <f aca="true" t="shared" si="13" ref="U75:U138">+B75/33.5</f>
        <v>0</v>
      </c>
      <c r="V75" s="86">
        <f aca="true" t="shared" si="14" ref="V75:V138">+C75/0.355</f>
        <v>0</v>
      </c>
      <c r="W75" s="86">
        <f aca="true" t="shared" si="15" ref="W75:W138">+D75/1.065</f>
        <v>0</v>
      </c>
      <c r="X75" s="86">
        <f aca="true" t="shared" si="16" ref="X75:X138">+E75/10.77</f>
        <v>0.9656453110492108</v>
      </c>
      <c r="Y75" s="86">
        <f aca="true" t="shared" si="17" ref="Y75:Y138">+F75/11.93</f>
        <v>9.069572506286672</v>
      </c>
      <c r="Z75" s="86">
        <f aca="true" t="shared" si="18" ref="Z75:Z138">+G75/201</f>
        <v>0.05223880597014925</v>
      </c>
      <c r="AA75" s="86"/>
      <c r="AB75" s="86">
        <f aca="true" t="shared" si="19" ref="AB75:AB138">+I75/179.52</f>
        <v>1.0026737967914439</v>
      </c>
      <c r="AC75" s="86">
        <f aca="true" t="shared" si="20" ref="AC75:AC138">+J75/13.93</f>
        <v>5.312275664034458</v>
      </c>
      <c r="AD75" s="86">
        <f aca="true" t="shared" si="21" ref="AD75:AD138">+K75/0.35</f>
        <v>0</v>
      </c>
      <c r="AE75" s="86">
        <f aca="true" t="shared" si="22" ref="AE75:AE138">+L75*19.2</f>
        <v>259.2</v>
      </c>
      <c r="AF75" s="86"/>
      <c r="AG75" s="86">
        <f>+'P''s 1351-1500'!N75/0.0375</f>
        <v>389.3333333333333</v>
      </c>
      <c r="AH75" s="86">
        <f aca="true" t="shared" si="23" ref="AH75:AH138">+O75/1.125</f>
        <v>16.266666666666666</v>
      </c>
      <c r="AI75" s="86">
        <f aca="true" t="shared" si="24" ref="AI75:AI138">+P75/11.7</f>
        <v>9.555555555555555</v>
      </c>
      <c r="AJ75" s="86">
        <f>+'P''s 1351-1500'!Q75/0.0375</f>
        <v>453.33333333333337</v>
      </c>
      <c r="AK75" s="86">
        <f>+'P''s 1351-1500'!R75/0.0375</f>
        <v>0</v>
      </c>
      <c r="AL75" s="86">
        <f aca="true" t="shared" si="25" ref="AL75:AL138">+S75*24</f>
        <v>1432.8000000000002</v>
      </c>
      <c r="AM75" s="86"/>
      <c r="AN75" s="87">
        <f>+U75*'Silver Conversion'!$E75</f>
        <v>0</v>
      </c>
      <c r="AO75" s="87">
        <f>+V75*'Silver Conversion'!$E75</f>
        <v>0</v>
      </c>
      <c r="AP75" s="87">
        <f>+W75*'Silver Conversion'!$E75</f>
        <v>0</v>
      </c>
      <c r="AQ75" s="87">
        <f>+X75*'Silver Conversion'!$E75</f>
        <v>0.16626534076137417</v>
      </c>
      <c r="AR75" s="87">
        <f>+Y75*'Silver Conversion'!$E75</f>
        <v>1.5616039823973176</v>
      </c>
      <c r="AS75" s="87">
        <f>+Z75*'Silver Conversion'!$E75</f>
        <v>0.008994506343283581</v>
      </c>
      <c r="AT75" s="86"/>
      <c r="AU75" s="87">
        <f>+AB75*'Silver Conversion'!$G75</f>
        <v>0.16304197379679145</v>
      </c>
      <c r="AV75" s="87">
        <f>+AC75*'Silver Conversion'!$G75</f>
        <v>0.8638142458578607</v>
      </c>
      <c r="AW75" s="87">
        <f>+AD75*'Silver Conversion'!$G75</f>
        <v>0</v>
      </c>
      <c r="AX75" s="87">
        <f>+AE75*'Silver Conversion'!$G75</f>
        <v>42.14778499584</v>
      </c>
      <c r="AY75" s="86"/>
      <c r="AZ75" s="87">
        <f>+AG75*'Silver Conversion'!$J75</f>
        <v>21.8304951232</v>
      </c>
      <c r="BA75" s="87">
        <f>+AH75*'Silver Conversion'!$J75</f>
        <v>0.9120960291199999</v>
      </c>
      <c r="BB75" s="87">
        <f>+AI75*'Silver Conversion'!$J75</f>
        <v>0.5357941154666667</v>
      </c>
      <c r="BC75" s="87">
        <f>+AJ75*'Silver Conversion'!$J75</f>
        <v>25.419069664000002</v>
      </c>
      <c r="BD75" s="87">
        <f>+AK75*'Silver Conversion'!$J75</f>
        <v>0</v>
      </c>
      <c r="BE75" s="87">
        <f>+AL75*'Silver Conversion'!$J75</f>
        <v>80.33921253216</v>
      </c>
      <c r="BF75" s="87"/>
      <c r="BG75" s="63">
        <v>1439</v>
      </c>
      <c r="BH75" s="87">
        <v>54.57027016896</v>
      </c>
      <c r="BI75" s="87"/>
      <c r="BJ75" s="87"/>
      <c r="BK75" s="87"/>
      <c r="BL75" s="87"/>
      <c r="BM75" s="87"/>
      <c r="BN75" s="87"/>
      <c r="BO75" s="87"/>
      <c r="BP75" s="87"/>
      <c r="BQ75" s="87"/>
      <c r="BR75" s="87"/>
      <c r="BS75" s="87"/>
      <c r="BT75" s="87"/>
      <c r="BU75" s="87"/>
      <c r="BV75" s="87"/>
      <c r="BW75" s="87"/>
      <c r="BX75" s="87"/>
      <c r="BY75" s="87"/>
    </row>
    <row r="76" spans="1:77" ht="15.75">
      <c r="A76" s="63">
        <v>1417</v>
      </c>
      <c r="B76" s="86">
        <v>51</v>
      </c>
      <c r="C76" s="86">
        <v>1.9</v>
      </c>
      <c r="D76" s="86"/>
      <c r="E76" s="86">
        <v>10.5</v>
      </c>
      <c r="F76" s="86">
        <v>110.6</v>
      </c>
      <c r="G76" s="86">
        <v>9.5</v>
      </c>
      <c r="H76" s="86"/>
      <c r="I76" s="86">
        <v>185.3</v>
      </c>
      <c r="J76" s="86">
        <v>99.3</v>
      </c>
      <c r="K76" s="86"/>
      <c r="L76" s="86">
        <v>15</v>
      </c>
      <c r="M76" s="86"/>
      <c r="N76" s="86"/>
      <c r="O76" s="86">
        <v>18.4</v>
      </c>
      <c r="P76" s="86"/>
      <c r="Q76" s="86">
        <v>16.8</v>
      </c>
      <c r="R76" s="86"/>
      <c r="S76" s="86"/>
      <c r="T76" s="86"/>
      <c r="U76" s="86">
        <f t="shared" si="13"/>
        <v>1.5223880597014925</v>
      </c>
      <c r="V76" s="86">
        <f t="shared" si="14"/>
        <v>5.352112676056338</v>
      </c>
      <c r="W76" s="86">
        <f t="shared" si="15"/>
        <v>0</v>
      </c>
      <c r="X76" s="86">
        <f t="shared" si="16"/>
        <v>0.9749303621169917</v>
      </c>
      <c r="Y76" s="86">
        <f t="shared" si="17"/>
        <v>9.270746018440905</v>
      </c>
      <c r="Z76" s="86">
        <f t="shared" si="18"/>
        <v>0.0472636815920398</v>
      </c>
      <c r="AA76" s="86"/>
      <c r="AB76" s="86">
        <f t="shared" si="19"/>
        <v>1.0321969696969697</v>
      </c>
      <c r="AC76" s="86">
        <f t="shared" si="20"/>
        <v>7.128499641062455</v>
      </c>
      <c r="AD76" s="86">
        <f t="shared" si="21"/>
        <v>0</v>
      </c>
      <c r="AE76" s="86">
        <f t="shared" si="22"/>
        <v>288</v>
      </c>
      <c r="AF76" s="86"/>
      <c r="AG76" s="86">
        <f>+'P''s 1351-1500'!N76/0.0375</f>
        <v>0</v>
      </c>
      <c r="AH76" s="86">
        <f t="shared" si="23"/>
        <v>16.355555555555554</v>
      </c>
      <c r="AI76" s="86">
        <f t="shared" si="24"/>
        <v>0</v>
      </c>
      <c r="AJ76" s="86">
        <f>+'P''s 1351-1500'!Q76/0.0375</f>
        <v>448.00000000000006</v>
      </c>
      <c r="AK76" s="86">
        <f>+'P''s 1351-1500'!R76/0.0375</f>
        <v>0</v>
      </c>
      <c r="AL76" s="86">
        <f t="shared" si="25"/>
        <v>0</v>
      </c>
      <c r="AM76" s="86"/>
      <c r="AN76" s="87">
        <f>+U76*'Silver Conversion'!$E76</f>
        <v>0.2621256134328358</v>
      </c>
      <c r="AO76" s="87">
        <f>+V76*'Silver Conversion'!$E76</f>
        <v>0.9215297042253521</v>
      </c>
      <c r="AP76" s="87">
        <f>+W76*'Silver Conversion'!$E76</f>
        <v>0</v>
      </c>
      <c r="AQ76" s="87">
        <f>+X76*'Silver Conversion'!$E76</f>
        <v>0.1678640459610028</v>
      </c>
      <c r="AR76" s="87">
        <f>+Y76*'Silver Conversion'!$E76</f>
        <v>1.596242148365465</v>
      </c>
      <c r="AS76" s="87">
        <f>+Z76*'Silver Conversion'!$E76</f>
        <v>0.008137886691542287</v>
      </c>
      <c r="AT76" s="86"/>
      <c r="AU76" s="87">
        <f>+AB76*'Silver Conversion'!$G76</f>
        <v>0.16784265413636365</v>
      </c>
      <c r="AV76" s="87">
        <f>+AC76*'Silver Conversion'!$G76</f>
        <v>1.1591453326173726</v>
      </c>
      <c r="AW76" s="87">
        <f>+AD76*'Silver Conversion'!$G76</f>
        <v>0</v>
      </c>
      <c r="AX76" s="87">
        <f>+AE76*'Silver Conversion'!$G76</f>
        <v>46.8308722176</v>
      </c>
      <c r="AY76" s="86"/>
      <c r="AZ76" s="87">
        <f>+AG76*'Silver Conversion'!$J76</f>
        <v>0</v>
      </c>
      <c r="BA76" s="87">
        <f>+AH76*'Silver Conversion'!$J76</f>
        <v>0.9170801604266665</v>
      </c>
      <c r="BB76" s="87">
        <f>+AI76*'Silver Conversion'!$J76</f>
        <v>0</v>
      </c>
      <c r="BC76" s="87">
        <f>+AJ76*'Silver Conversion'!$J76</f>
        <v>25.120021785600002</v>
      </c>
      <c r="BD76" s="87">
        <f>+AK76*'Silver Conversion'!$J76</f>
        <v>0</v>
      </c>
      <c r="BE76" s="87">
        <f>+AL76*'Silver Conversion'!$J76</f>
        <v>0</v>
      </c>
      <c r="BF76" s="87"/>
      <c r="BG76" s="63">
        <v>1440</v>
      </c>
      <c r="BH76" s="87">
        <v>58.30795990656</v>
      </c>
      <c r="BI76" s="87"/>
      <c r="BJ76" s="87"/>
      <c r="BK76" s="87"/>
      <c r="BL76" s="87"/>
      <c r="BM76" s="87"/>
      <c r="BN76" s="87"/>
      <c r="BO76" s="87"/>
      <c r="BP76" s="87"/>
      <c r="BQ76" s="87"/>
      <c r="BR76" s="87"/>
      <c r="BS76" s="87"/>
      <c r="BT76" s="87"/>
      <c r="BU76" s="87"/>
      <c r="BV76" s="87"/>
      <c r="BW76" s="87"/>
      <c r="BX76" s="87"/>
      <c r="BY76" s="87"/>
    </row>
    <row r="77" spans="1:77" ht="15.75">
      <c r="A77" s="63">
        <v>1418</v>
      </c>
      <c r="B77" s="86"/>
      <c r="C77" s="86">
        <v>1.6</v>
      </c>
      <c r="D77" s="86"/>
      <c r="E77" s="86">
        <v>11.7</v>
      </c>
      <c r="F77" s="86">
        <v>100.2</v>
      </c>
      <c r="G77" s="86">
        <v>10.5</v>
      </c>
      <c r="H77" s="86"/>
      <c r="I77" s="86">
        <v>240</v>
      </c>
      <c r="J77" s="86">
        <v>92</v>
      </c>
      <c r="K77" s="86">
        <v>6</v>
      </c>
      <c r="L77" s="86">
        <v>14.3</v>
      </c>
      <c r="M77" s="86"/>
      <c r="N77" s="86">
        <v>14</v>
      </c>
      <c r="O77" s="86">
        <v>18.3</v>
      </c>
      <c r="P77" s="86">
        <v>92.3</v>
      </c>
      <c r="Q77" s="86">
        <v>16.8</v>
      </c>
      <c r="R77" s="86"/>
      <c r="S77" s="86">
        <v>52.6</v>
      </c>
      <c r="T77" s="86"/>
      <c r="U77" s="86">
        <f t="shared" si="13"/>
        <v>0</v>
      </c>
      <c r="V77" s="86">
        <f t="shared" si="14"/>
        <v>4.507042253521127</v>
      </c>
      <c r="W77" s="86">
        <f t="shared" si="15"/>
        <v>0</v>
      </c>
      <c r="X77" s="86">
        <f t="shared" si="16"/>
        <v>1.0863509749303621</v>
      </c>
      <c r="Y77" s="86">
        <f t="shared" si="17"/>
        <v>8.39899413243923</v>
      </c>
      <c r="Z77" s="86">
        <f t="shared" si="18"/>
        <v>0.05223880597014925</v>
      </c>
      <c r="AA77" s="86"/>
      <c r="AB77" s="86">
        <f t="shared" si="19"/>
        <v>1.3368983957219251</v>
      </c>
      <c r="AC77" s="86">
        <f t="shared" si="20"/>
        <v>6.604450825556353</v>
      </c>
      <c r="AD77" s="86">
        <f t="shared" si="21"/>
        <v>17.142857142857142</v>
      </c>
      <c r="AE77" s="86">
        <f t="shared" si="22"/>
        <v>274.56</v>
      </c>
      <c r="AF77" s="86"/>
      <c r="AG77" s="86">
        <f>+'P''s 1351-1500'!N77/0.0375</f>
        <v>373.33333333333337</v>
      </c>
      <c r="AH77" s="86">
        <f t="shared" si="23"/>
        <v>16.266666666666666</v>
      </c>
      <c r="AI77" s="86">
        <f t="shared" si="24"/>
        <v>7.888888888888889</v>
      </c>
      <c r="AJ77" s="86">
        <f>+'P''s 1351-1500'!Q77/0.0375</f>
        <v>448.00000000000006</v>
      </c>
      <c r="AK77" s="86">
        <f>+'P''s 1351-1500'!R77/0.0375</f>
        <v>0</v>
      </c>
      <c r="AL77" s="86">
        <f t="shared" si="25"/>
        <v>1262.4</v>
      </c>
      <c r="AM77" s="86"/>
      <c r="AN77" s="87">
        <f>+U77*'Silver Conversion'!$E77</f>
        <v>0</v>
      </c>
      <c r="AO77" s="87">
        <f>+V77*'Silver Conversion'!$E77</f>
        <v>0.776025014084507</v>
      </c>
      <c r="AP77" s="87">
        <f>+W77*'Silver Conversion'!$E77</f>
        <v>0</v>
      </c>
      <c r="AQ77" s="87">
        <f>+X77*'Silver Conversion'!$E77</f>
        <v>0.18704850835654596</v>
      </c>
      <c r="AR77" s="87">
        <f>+Y77*'Silver Conversion'!$E77</f>
        <v>1.4461434291701594</v>
      </c>
      <c r="AS77" s="87">
        <f>+Z77*'Silver Conversion'!$E77</f>
        <v>0.008994506343283581</v>
      </c>
      <c r="AT77" s="86"/>
      <c r="AU77" s="87">
        <f>+AB77*'Silver Conversion'!$G77</f>
        <v>0.21382550053475932</v>
      </c>
      <c r="AV77" s="87">
        <f>+AC77*'Silver Conversion'!$G77</f>
        <v>1.0563256026417802</v>
      </c>
      <c r="AW77" s="87">
        <f>+AD77*'Silver Conversion'!$G77</f>
        <v>2.7418538468571425</v>
      </c>
      <c r="AX77" s="87">
        <f>+AE77*'Silver Conversion'!$G77</f>
        <v>43.913531211263994</v>
      </c>
      <c r="AY77" s="86"/>
      <c r="AZ77" s="87">
        <f>+AG77*'Silver Conversion'!$J77</f>
        <v>20.235562069333334</v>
      </c>
      <c r="BA77" s="87">
        <f>+AH77*'Silver Conversion'!$J77</f>
        <v>0.8816923473066666</v>
      </c>
      <c r="BB77" s="87">
        <f>+AI77*'Silver Conversion'!$J77</f>
        <v>0.42759669848888887</v>
      </c>
      <c r="BC77" s="87">
        <f>+AJ77*'Silver Conversion'!$J77</f>
        <v>24.2826744832</v>
      </c>
      <c r="BD77" s="87">
        <f>+AK77*'Silver Conversion'!$J77</f>
        <v>0</v>
      </c>
      <c r="BE77" s="87">
        <f>+AL77*'Silver Conversion'!$J77</f>
        <v>68.42510774016</v>
      </c>
      <c r="BF77" s="87"/>
      <c r="BG77" s="63">
        <v>1441</v>
      </c>
      <c r="BH77" s="87">
        <v>51.64075303296</v>
      </c>
      <c r="BI77" s="87"/>
      <c r="BJ77" s="87"/>
      <c r="BK77" s="87"/>
      <c r="BL77" s="87"/>
      <c r="BM77" s="87"/>
      <c r="BN77" s="87"/>
      <c r="BO77" s="87"/>
      <c r="BP77" s="87"/>
      <c r="BQ77" s="87"/>
      <c r="BR77" s="87"/>
      <c r="BS77" s="87"/>
      <c r="BT77" s="87"/>
      <c r="BU77" s="87"/>
      <c r="BV77" s="87"/>
      <c r="BW77" s="87"/>
      <c r="BX77" s="87"/>
      <c r="BY77" s="87"/>
    </row>
    <row r="78" spans="1:77" ht="15.75">
      <c r="A78" s="63">
        <v>1419</v>
      </c>
      <c r="B78" s="86"/>
      <c r="C78" s="86"/>
      <c r="D78" s="86"/>
      <c r="E78" s="86"/>
      <c r="F78" s="86">
        <v>115.2</v>
      </c>
      <c r="G78" s="86">
        <v>11</v>
      </c>
      <c r="H78" s="86"/>
      <c r="I78" s="86"/>
      <c r="J78" s="86"/>
      <c r="K78" s="86"/>
      <c r="L78" s="86"/>
      <c r="M78" s="86"/>
      <c r="N78" s="86">
        <v>12</v>
      </c>
      <c r="O78" s="86"/>
      <c r="P78" s="86">
        <v>131.4</v>
      </c>
      <c r="Q78" s="86"/>
      <c r="R78" s="86"/>
      <c r="S78" s="86">
        <v>48</v>
      </c>
      <c r="T78" s="86"/>
      <c r="U78" s="86">
        <f t="shared" si="13"/>
        <v>0</v>
      </c>
      <c r="V78" s="86">
        <f t="shared" si="14"/>
        <v>0</v>
      </c>
      <c r="W78" s="86">
        <f t="shared" si="15"/>
        <v>0</v>
      </c>
      <c r="X78" s="86">
        <f t="shared" si="16"/>
        <v>0</v>
      </c>
      <c r="Y78" s="86">
        <f t="shared" si="17"/>
        <v>9.656328583403186</v>
      </c>
      <c r="Z78" s="86">
        <f t="shared" si="18"/>
        <v>0.05472636815920398</v>
      </c>
      <c r="AA78" s="86"/>
      <c r="AB78" s="86">
        <f t="shared" si="19"/>
        <v>0</v>
      </c>
      <c r="AC78" s="86">
        <f t="shared" si="20"/>
        <v>0</v>
      </c>
      <c r="AD78" s="86">
        <f t="shared" si="21"/>
        <v>0</v>
      </c>
      <c r="AE78" s="86">
        <f t="shared" si="22"/>
        <v>0</v>
      </c>
      <c r="AF78" s="86"/>
      <c r="AG78" s="86">
        <f>+'P''s 1351-1500'!N78/0.0375</f>
        <v>320</v>
      </c>
      <c r="AH78" s="86">
        <f t="shared" si="23"/>
        <v>0</v>
      </c>
      <c r="AI78" s="86">
        <f t="shared" si="24"/>
        <v>11.230769230769232</v>
      </c>
      <c r="AJ78" s="86">
        <f>+'P''s 1351-1500'!Q78/0.0375</f>
        <v>0</v>
      </c>
      <c r="AK78" s="86">
        <f>+'P''s 1351-1500'!R78/0.0375</f>
        <v>0</v>
      </c>
      <c r="AL78" s="86">
        <f t="shared" si="25"/>
        <v>1152</v>
      </c>
      <c r="AM78" s="86"/>
      <c r="AN78" s="87">
        <f>+U78*'Silver Conversion'!$E78</f>
        <v>0</v>
      </c>
      <c r="AO78" s="87">
        <f>+V78*'Silver Conversion'!$E78</f>
        <v>0</v>
      </c>
      <c r="AP78" s="87">
        <f>+W78*'Silver Conversion'!$E78</f>
        <v>0</v>
      </c>
      <c r="AQ78" s="87">
        <f>+X78*'Silver Conversion'!$E78</f>
        <v>0</v>
      </c>
      <c r="AR78" s="87">
        <f>+Y78*'Silver Conversion'!$E78</f>
        <v>1.6626319664710811</v>
      </c>
      <c r="AS78" s="87">
        <f>+Z78*'Silver Conversion'!$E78</f>
        <v>0.009422816169154228</v>
      </c>
      <c r="AT78" s="86"/>
      <c r="AU78" s="87">
        <f>+AB78*'Silver Conversion'!$G78</f>
        <v>0</v>
      </c>
      <c r="AV78" s="87">
        <f>+AC78*'Silver Conversion'!$G78</f>
        <v>0</v>
      </c>
      <c r="AW78" s="87">
        <f>+AD78*'Silver Conversion'!$G78</f>
        <v>0</v>
      </c>
      <c r="AX78" s="87">
        <f>+AE78*'Silver Conversion'!$G78</f>
        <v>0</v>
      </c>
      <c r="AY78" s="86"/>
      <c r="AZ78" s="87">
        <f>+AG78*'Silver Conversion'!$J78</f>
        <v>17.344767488</v>
      </c>
      <c r="BA78" s="87">
        <f>+AH78*'Silver Conversion'!$J78</f>
        <v>0</v>
      </c>
      <c r="BB78" s="87">
        <f>+AI78*'Silver Conversion'!$J78</f>
        <v>0.6087346281846154</v>
      </c>
      <c r="BC78" s="87">
        <f>+AJ78*'Silver Conversion'!$J78</f>
        <v>0</v>
      </c>
      <c r="BD78" s="87">
        <f>+AK78*'Silver Conversion'!$J78</f>
        <v>0</v>
      </c>
      <c r="BE78" s="87">
        <f>+AL78*'Silver Conversion'!$J78</f>
        <v>62.4411629568</v>
      </c>
      <c r="BF78" s="87"/>
      <c r="BG78" s="63">
        <v>1442</v>
      </c>
      <c r="BH78" s="87">
        <v>49.09508210880001</v>
      </c>
      <c r="BI78" s="87"/>
      <c r="BJ78" s="87"/>
      <c r="BK78" s="87"/>
      <c r="BL78" s="87"/>
      <c r="BM78" s="87"/>
      <c r="BN78" s="87"/>
      <c r="BO78" s="87"/>
      <c r="BP78" s="87"/>
      <c r="BQ78" s="87"/>
      <c r="BR78" s="87"/>
      <c r="BS78" s="87"/>
      <c r="BT78" s="87"/>
      <c r="BU78" s="87"/>
      <c r="BV78" s="87"/>
      <c r="BW78" s="87"/>
      <c r="BX78" s="87"/>
      <c r="BY78" s="87"/>
    </row>
    <row r="79" spans="1:77" ht="15.75">
      <c r="A79" s="63">
        <v>1420</v>
      </c>
      <c r="B79" s="86">
        <v>67.9</v>
      </c>
      <c r="C79" s="86">
        <v>1.5</v>
      </c>
      <c r="D79" s="86">
        <v>8.1</v>
      </c>
      <c r="E79" s="86">
        <v>10.1</v>
      </c>
      <c r="F79" s="86">
        <v>104.1</v>
      </c>
      <c r="G79" s="86">
        <v>12.52</v>
      </c>
      <c r="H79" s="86"/>
      <c r="I79" s="86"/>
      <c r="M79" s="86"/>
      <c r="N79" s="86"/>
      <c r="O79" s="86">
        <v>18</v>
      </c>
      <c r="P79" s="86"/>
      <c r="Q79" s="86">
        <v>14.7</v>
      </c>
      <c r="R79" s="86"/>
      <c r="S79" s="86"/>
      <c r="T79" s="86"/>
      <c r="U79" s="86">
        <f t="shared" si="13"/>
        <v>2.0268656716417914</v>
      </c>
      <c r="V79" s="86">
        <f t="shared" si="14"/>
        <v>4.225352112676057</v>
      </c>
      <c r="W79" s="86">
        <f t="shared" si="15"/>
        <v>7.605633802816901</v>
      </c>
      <c r="X79" s="86">
        <f t="shared" si="16"/>
        <v>0.9377901578458682</v>
      </c>
      <c r="Y79" s="86">
        <f t="shared" si="17"/>
        <v>8.725901089689858</v>
      </c>
      <c r="Z79" s="86">
        <f t="shared" si="18"/>
        <v>0.06228855721393035</v>
      </c>
      <c r="AA79" s="86"/>
      <c r="AB79" s="86">
        <f t="shared" si="19"/>
        <v>0</v>
      </c>
      <c r="AC79" s="86">
        <f t="shared" si="20"/>
        <v>0</v>
      </c>
      <c r="AD79" s="86">
        <f t="shared" si="21"/>
        <v>0</v>
      </c>
      <c r="AE79" s="86">
        <f t="shared" si="22"/>
        <v>0</v>
      </c>
      <c r="AF79" s="86"/>
      <c r="AG79" s="86">
        <f>+'P''s 1351-1500'!N79/0.0375</f>
        <v>0</v>
      </c>
      <c r="AH79" s="86">
        <f t="shared" si="23"/>
        <v>16</v>
      </c>
      <c r="AI79" s="86">
        <f t="shared" si="24"/>
        <v>0</v>
      </c>
      <c r="AJ79" s="86">
        <f>+'P''s 1351-1500'!Q79/0.0375</f>
        <v>392</v>
      </c>
      <c r="AK79" s="86">
        <f>+'P''s 1351-1500'!R79/0.0375</f>
        <v>0</v>
      </c>
      <c r="AL79" s="86">
        <f t="shared" si="25"/>
        <v>0</v>
      </c>
      <c r="AM79" s="86"/>
      <c r="AN79" s="87">
        <f>+U79*'Silver Conversion'!$E79</f>
        <v>0.348986846119403</v>
      </c>
      <c r="AO79" s="87">
        <f>+V79*'Silver Conversion'!$E79</f>
        <v>0.7275234507042254</v>
      </c>
      <c r="AP79" s="87">
        <f>+W79*'Silver Conversion'!$E79</f>
        <v>1.3095422112676054</v>
      </c>
      <c r="AQ79" s="87">
        <f>+X79*'Silver Conversion'!$E79</f>
        <v>0.16146922516248838</v>
      </c>
      <c r="AR79" s="87">
        <f>+Y79*'Silver Conversion'!$E79</f>
        <v>1.5024304488683988</v>
      </c>
      <c r="AS79" s="87">
        <f>+Z79*'Silver Conversion'!$E79</f>
        <v>0.010724878039800994</v>
      </c>
      <c r="AT79" s="86"/>
      <c r="AU79" s="87">
        <f>+AB79*'Silver Conversion'!$G79</f>
        <v>0</v>
      </c>
      <c r="AV79" s="87">
        <f>+AC79*'Silver Conversion'!$G79</f>
        <v>0</v>
      </c>
      <c r="AW79" s="87">
        <f>+AD79*'Silver Conversion'!$G79</f>
        <v>0</v>
      </c>
      <c r="AX79" s="87">
        <f>+AE79*'Silver Conversion'!$G79</f>
        <v>0</v>
      </c>
      <c r="AY79" s="86"/>
      <c r="AZ79" s="87">
        <f>+AG79*'Silver Conversion'!$J79</f>
        <v>0</v>
      </c>
      <c r="BA79" s="87">
        <f>+AH79*'Silver Conversion'!$J79</f>
        <v>0.8672383744</v>
      </c>
      <c r="BB79" s="87">
        <f>+AI79*'Silver Conversion'!$J79</f>
        <v>0</v>
      </c>
      <c r="BC79" s="87">
        <f>+AJ79*'Silver Conversion'!$J79</f>
        <v>21.247340172799998</v>
      </c>
      <c r="BD79" s="87">
        <f>+AK79*'Silver Conversion'!$J79</f>
        <v>0</v>
      </c>
      <c r="BE79" s="87">
        <f>+AL79*'Silver Conversion'!$J79</f>
        <v>0</v>
      </c>
      <c r="BF79" s="87"/>
      <c r="BG79" s="63">
        <v>1443</v>
      </c>
      <c r="BH79" s="87">
        <v>49.09508210880001</v>
      </c>
      <c r="BI79" s="87"/>
      <c r="BJ79" s="87"/>
      <c r="BK79" s="87"/>
      <c r="BL79" s="87"/>
      <c r="BM79" s="87"/>
      <c r="BN79" s="87"/>
      <c r="BO79" s="87"/>
      <c r="BP79" s="87"/>
      <c r="BQ79" s="87"/>
      <c r="BR79" s="87"/>
      <c r="BS79" s="87"/>
      <c r="BT79" s="87"/>
      <c r="BU79" s="87"/>
      <c r="BV79" s="87"/>
      <c r="BW79" s="87"/>
      <c r="BX79" s="87"/>
      <c r="BY79" s="87"/>
    </row>
    <row r="80" spans="1:77" ht="15.75">
      <c r="A80" s="63">
        <v>1421</v>
      </c>
      <c r="B80" s="86">
        <v>87.1</v>
      </c>
      <c r="C80" s="86"/>
      <c r="D80" s="86"/>
      <c r="E80" s="86">
        <v>10.5</v>
      </c>
      <c r="F80" s="86">
        <v>90.1</v>
      </c>
      <c r="G80" s="86"/>
      <c r="H80" s="86"/>
      <c r="I80" s="86">
        <v>354</v>
      </c>
      <c r="J80" s="86">
        <v>13.8</v>
      </c>
      <c r="K80" s="86"/>
      <c r="L80" s="86"/>
      <c r="M80" s="86"/>
      <c r="N80" s="86">
        <v>13.8</v>
      </c>
      <c r="O80" s="86">
        <v>17.7</v>
      </c>
      <c r="P80" s="86">
        <v>67.9</v>
      </c>
      <c r="Q80" s="86">
        <v>16</v>
      </c>
      <c r="R80" s="86"/>
      <c r="S80" s="86">
        <v>51.8</v>
      </c>
      <c r="T80" s="86"/>
      <c r="U80" s="86">
        <f t="shared" si="13"/>
        <v>2.5999999999999996</v>
      </c>
      <c r="V80" s="86">
        <f t="shared" si="14"/>
        <v>0</v>
      </c>
      <c r="W80" s="86">
        <f t="shared" si="15"/>
        <v>0</v>
      </c>
      <c r="X80" s="86">
        <f t="shared" si="16"/>
        <v>0.9749303621169917</v>
      </c>
      <c r="Y80" s="86">
        <f t="shared" si="17"/>
        <v>7.552388935456832</v>
      </c>
      <c r="Z80" s="86">
        <f t="shared" si="18"/>
        <v>0</v>
      </c>
      <c r="AA80" s="86"/>
      <c r="AB80" s="86">
        <f t="shared" si="19"/>
        <v>1.9719251336898393</v>
      </c>
      <c r="AC80" s="86">
        <f t="shared" si="20"/>
        <v>0.9906676238334531</v>
      </c>
      <c r="AD80" s="86">
        <f t="shared" si="21"/>
        <v>0</v>
      </c>
      <c r="AE80" s="86">
        <f t="shared" si="22"/>
        <v>0</v>
      </c>
      <c r="AF80" s="86"/>
      <c r="AG80" s="86">
        <f>+'P''s 1351-1500'!N80/0.0375</f>
        <v>368.00000000000006</v>
      </c>
      <c r="AH80" s="86">
        <f t="shared" si="23"/>
        <v>15.733333333333333</v>
      </c>
      <c r="AI80" s="86">
        <f t="shared" si="24"/>
        <v>5.803418803418804</v>
      </c>
      <c r="AJ80" s="86">
        <f>+'P''s 1351-1500'!Q80/0.0375</f>
        <v>426.6666666666667</v>
      </c>
      <c r="AK80" s="86">
        <f>+'P''s 1351-1500'!R80/0.0375</f>
        <v>0</v>
      </c>
      <c r="AL80" s="86">
        <f t="shared" si="25"/>
        <v>1243.1999999999998</v>
      </c>
      <c r="AM80" s="86"/>
      <c r="AN80" s="87">
        <f>+U80*'Silver Conversion'!$E80</f>
        <v>0.4476694299999999</v>
      </c>
      <c r="AO80" s="87">
        <f>+V80*'Silver Conversion'!$E80</f>
        <v>0</v>
      </c>
      <c r="AP80" s="87">
        <f>+W80*'Silver Conversion'!$E80</f>
        <v>0</v>
      </c>
      <c r="AQ80" s="87">
        <f>+X80*'Silver Conversion'!$E80</f>
        <v>0.1678640459610028</v>
      </c>
      <c r="AR80" s="87">
        <f>+Y80*'Silver Conversion'!$E80</f>
        <v>1.3003744807208717</v>
      </c>
      <c r="AS80" s="87">
        <f>+Z80*'Silver Conversion'!$E80</f>
        <v>0</v>
      </c>
      <c r="AT80" s="86"/>
      <c r="AU80" s="87">
        <f>+AB80*'Silver Conversion'!$G80</f>
        <v>0.31539261328877</v>
      </c>
      <c r="AV80" s="87">
        <f>+AC80*'Silver Conversion'!$G80</f>
        <v>0.15844884039626705</v>
      </c>
      <c r="AW80" s="87">
        <f>+AD80*'Silver Conversion'!$G80</f>
        <v>0</v>
      </c>
      <c r="AX80" s="87">
        <f>+AE80*'Silver Conversion'!$G80</f>
        <v>0</v>
      </c>
      <c r="AY80" s="86"/>
      <c r="AZ80" s="87">
        <f>+AG80*'Silver Conversion'!$J80</f>
        <v>19.9464826112</v>
      </c>
      <c r="BA80" s="87">
        <f>+AH80*'Silver Conversion'!$J80</f>
        <v>0.8527844014933332</v>
      </c>
      <c r="BB80" s="87">
        <f>+AI80*'Silver Conversion'!$J80</f>
        <v>0.3145592180649573</v>
      </c>
      <c r="BC80" s="87">
        <f>+AJ80*'Silver Conversion'!$J80</f>
        <v>23.126356650666665</v>
      </c>
      <c r="BD80" s="87">
        <f>+AK80*'Silver Conversion'!$J80</f>
        <v>0</v>
      </c>
      <c r="BE80" s="87">
        <f>+AL80*'Silver Conversion'!$J80</f>
        <v>67.38442169087999</v>
      </c>
      <c r="BF80" s="87"/>
      <c r="BG80" s="63">
        <v>1444</v>
      </c>
      <c r="BH80" s="87">
        <v>49.09508210880001</v>
      </c>
      <c r="BI80" s="87"/>
      <c r="BJ80" s="87"/>
      <c r="BK80" s="87"/>
      <c r="BL80" s="87"/>
      <c r="BM80" s="87"/>
      <c r="BN80" s="87"/>
      <c r="BO80" s="87"/>
      <c r="BP80" s="87"/>
      <c r="BQ80" s="87"/>
      <c r="BR80" s="87"/>
      <c r="BS80" s="87"/>
      <c r="BT80" s="87"/>
      <c r="BU80" s="87"/>
      <c r="BV80" s="87"/>
      <c r="BW80" s="87"/>
      <c r="BX80" s="87"/>
      <c r="BY80" s="87"/>
    </row>
    <row r="81" spans="1:77" ht="15.75">
      <c r="A81" s="63">
        <v>1422</v>
      </c>
      <c r="B81" s="86">
        <v>76.6</v>
      </c>
      <c r="C81" s="86">
        <v>2</v>
      </c>
      <c r="D81" s="86">
        <v>7.6</v>
      </c>
      <c r="E81" s="86">
        <v>14.7</v>
      </c>
      <c r="F81" s="86">
        <v>96.9</v>
      </c>
      <c r="G81" s="86">
        <v>12</v>
      </c>
      <c r="H81" s="86"/>
      <c r="I81" s="86"/>
      <c r="J81" s="86"/>
      <c r="K81" s="86"/>
      <c r="L81" s="86"/>
      <c r="M81" s="86"/>
      <c r="N81" s="86">
        <v>14.5</v>
      </c>
      <c r="O81" s="86"/>
      <c r="P81" s="86">
        <v>129.3</v>
      </c>
      <c r="Q81" s="86"/>
      <c r="R81" s="86"/>
      <c r="S81" s="86">
        <v>55.1</v>
      </c>
      <c r="T81" s="86"/>
      <c r="U81" s="86">
        <f t="shared" si="13"/>
        <v>2.2865671641791043</v>
      </c>
      <c r="V81" s="86">
        <f t="shared" si="14"/>
        <v>5.633802816901409</v>
      </c>
      <c r="W81" s="86">
        <f t="shared" si="15"/>
        <v>7.136150234741784</v>
      </c>
      <c r="X81" s="86">
        <f t="shared" si="16"/>
        <v>1.3649025069637883</v>
      </c>
      <c r="Y81" s="86">
        <f t="shared" si="17"/>
        <v>8.12238055322716</v>
      </c>
      <c r="Z81" s="86">
        <f t="shared" si="18"/>
        <v>0.05970149253731343</v>
      </c>
      <c r="AA81" s="86"/>
      <c r="AB81" s="86">
        <f t="shared" si="19"/>
        <v>0</v>
      </c>
      <c r="AC81" s="86">
        <f t="shared" si="20"/>
        <v>0</v>
      </c>
      <c r="AD81" s="86">
        <f t="shared" si="21"/>
        <v>0</v>
      </c>
      <c r="AE81" s="86">
        <f t="shared" si="22"/>
        <v>0</v>
      </c>
      <c r="AF81" s="86"/>
      <c r="AG81" s="86">
        <f>+'P''s 1351-1500'!N81/0.0375</f>
        <v>386.6666666666667</v>
      </c>
      <c r="AH81" s="86">
        <f t="shared" si="23"/>
        <v>0</v>
      </c>
      <c r="AI81" s="86">
        <f t="shared" si="24"/>
        <v>11.051282051282053</v>
      </c>
      <c r="AJ81" s="86">
        <f>+'P''s 1351-1500'!Q81/0.0375</f>
        <v>0</v>
      </c>
      <c r="AK81" s="86">
        <f>+'P''s 1351-1500'!R81/0.0375</f>
        <v>0</v>
      </c>
      <c r="AL81" s="86">
        <f t="shared" si="25"/>
        <v>1322.4</v>
      </c>
      <c r="AM81" s="86"/>
      <c r="AN81" s="87">
        <f>+U81*'Silver Conversion'!$E81</f>
        <v>0.39370239194029844</v>
      </c>
      <c r="AO81" s="87">
        <f>+V81*'Silver Conversion'!$E81</f>
        <v>0.9700312676056339</v>
      </c>
      <c r="AP81" s="87">
        <f>+W81*'Silver Conversion'!$E81</f>
        <v>1.2287062723004694</v>
      </c>
      <c r="AQ81" s="87">
        <f>+X81*'Silver Conversion'!$E81</f>
        <v>0.23500966434540388</v>
      </c>
      <c r="AR81" s="87">
        <f>+Y81*'Silver Conversion'!$E81</f>
        <v>1.3985159509639566</v>
      </c>
      <c r="AS81" s="87">
        <f>+Z81*'Silver Conversion'!$E81</f>
        <v>0.010279435820895522</v>
      </c>
      <c r="AT81" s="86"/>
      <c r="AU81" s="87">
        <f>+AB81*'Silver Conversion'!$G81</f>
        <v>0</v>
      </c>
      <c r="AV81" s="87">
        <f>+AC81*'Silver Conversion'!$G81</f>
        <v>0</v>
      </c>
      <c r="AW81" s="87">
        <f>+AD81*'Silver Conversion'!$G81</f>
        <v>0</v>
      </c>
      <c r="AX81" s="87">
        <f>+AE81*'Silver Conversion'!$G81</f>
        <v>0</v>
      </c>
      <c r="AY81" s="86"/>
      <c r="AZ81" s="87">
        <f>+AG81*'Silver Conversion'!$J81</f>
        <v>20.958260714666668</v>
      </c>
      <c r="BA81" s="87">
        <f>+AH81*'Silver Conversion'!$J81</f>
        <v>0</v>
      </c>
      <c r="BB81" s="87">
        <f>+AI81*'Silver Conversion'!$J81</f>
        <v>0.599005992574359</v>
      </c>
      <c r="BC81" s="87">
        <f>+AJ81*'Silver Conversion'!$J81</f>
        <v>0</v>
      </c>
      <c r="BD81" s="87">
        <f>+AK81*'Silver Conversion'!$J81</f>
        <v>0</v>
      </c>
      <c r="BE81" s="87">
        <f>+AL81*'Silver Conversion'!$J81</f>
        <v>71.67725164416</v>
      </c>
      <c r="BF81" s="87"/>
      <c r="BG81" s="87"/>
      <c r="BH81" s="87"/>
      <c r="BI81" s="87"/>
      <c r="BJ81" s="87"/>
      <c r="BK81" s="87"/>
      <c r="BL81" s="87"/>
      <c r="BM81" s="87"/>
      <c r="BN81" s="87"/>
      <c r="BO81" s="87"/>
      <c r="BP81" s="87"/>
      <c r="BQ81" s="87"/>
      <c r="BR81" s="87"/>
      <c r="BS81" s="87"/>
      <c r="BT81" s="87"/>
      <c r="BU81" s="87"/>
      <c r="BV81" s="87"/>
      <c r="BW81" s="87"/>
      <c r="BX81" s="87"/>
      <c r="BY81" s="87"/>
    </row>
    <row r="82" spans="1:77" ht="15.75">
      <c r="A82" s="63">
        <v>1423</v>
      </c>
      <c r="B82" s="86">
        <v>67.3</v>
      </c>
      <c r="C82" s="86"/>
      <c r="D82" s="86">
        <v>7</v>
      </c>
      <c r="E82" s="86"/>
      <c r="F82" s="86">
        <v>92.4</v>
      </c>
      <c r="G82" s="86">
        <v>10.7</v>
      </c>
      <c r="H82" s="86"/>
      <c r="I82" s="86">
        <v>256</v>
      </c>
      <c r="J82" s="86">
        <v>98</v>
      </c>
      <c r="K82" s="86">
        <v>6.4</v>
      </c>
      <c r="L82" s="86">
        <v>13.8</v>
      </c>
      <c r="M82" s="86"/>
      <c r="N82" s="86">
        <v>14</v>
      </c>
      <c r="O82" s="86">
        <v>18.9</v>
      </c>
      <c r="P82" s="86">
        <v>58.2</v>
      </c>
      <c r="Q82" s="86">
        <v>14</v>
      </c>
      <c r="R82" s="86">
        <v>12</v>
      </c>
      <c r="S82" s="86">
        <v>52.1</v>
      </c>
      <c r="T82" s="86"/>
      <c r="U82" s="86">
        <f t="shared" si="13"/>
        <v>2.008955223880597</v>
      </c>
      <c r="V82" s="86">
        <f t="shared" si="14"/>
        <v>0</v>
      </c>
      <c r="W82" s="86">
        <f t="shared" si="15"/>
        <v>6.572769953051644</v>
      </c>
      <c r="X82" s="86">
        <f t="shared" si="16"/>
        <v>0</v>
      </c>
      <c r="Y82" s="86">
        <f t="shared" si="17"/>
        <v>7.745180217937972</v>
      </c>
      <c r="Z82" s="86">
        <f t="shared" si="18"/>
        <v>0.05323383084577114</v>
      </c>
      <c r="AA82" s="86"/>
      <c r="AB82" s="86">
        <f t="shared" si="19"/>
        <v>1.4260249554367201</v>
      </c>
      <c r="AC82" s="86">
        <f t="shared" si="20"/>
        <v>7.035175879396985</v>
      </c>
      <c r="AD82" s="86">
        <f t="shared" si="21"/>
        <v>18.28571428571429</v>
      </c>
      <c r="AE82" s="86">
        <f t="shared" si="22"/>
        <v>264.96</v>
      </c>
      <c r="AF82" s="86"/>
      <c r="AG82" s="86">
        <f>+'P''s 1351-1500'!N82/0.0375</f>
        <v>373.33333333333337</v>
      </c>
      <c r="AH82" s="86">
        <f t="shared" si="23"/>
        <v>16.799999999999997</v>
      </c>
      <c r="AI82" s="86">
        <f t="shared" si="24"/>
        <v>4.974358974358975</v>
      </c>
      <c r="AJ82" s="86">
        <f>+'P''s 1351-1500'!Q82/0.0375</f>
        <v>373.33333333333337</v>
      </c>
      <c r="AK82" s="86">
        <f>+'P''s 1351-1500'!R82/0.0375</f>
        <v>320</v>
      </c>
      <c r="AL82" s="86">
        <f t="shared" si="25"/>
        <v>1250.4</v>
      </c>
      <c r="AM82" s="86"/>
      <c r="AN82" s="87">
        <f>+U82*'Silver Conversion'!$E82</f>
        <v>0.3459030153731343</v>
      </c>
      <c r="AO82" s="87">
        <f>+V82*'Silver Conversion'!$E82</f>
        <v>0</v>
      </c>
      <c r="AP82" s="87">
        <f>+W82*'Silver Conversion'!$E82</f>
        <v>1.1317031455399063</v>
      </c>
      <c r="AQ82" s="87">
        <f>+X82*'Silver Conversion'!$E82</f>
        <v>0</v>
      </c>
      <c r="AR82" s="87">
        <f>+Y82*'Silver Conversion'!$E82</f>
        <v>1.3335693897736798</v>
      </c>
      <c r="AS82" s="87">
        <f>+Z82*'Silver Conversion'!$E82</f>
        <v>0.00916583027363184</v>
      </c>
      <c r="AT82" s="86"/>
      <c r="AU82" s="87">
        <f>+AB82*'Silver Conversion'!$G82</f>
        <v>0.22808053390374328</v>
      </c>
      <c r="AV82" s="87">
        <f>+AC82*'Silver Conversion'!$G82</f>
        <v>1.1252164028140703</v>
      </c>
      <c r="AW82" s="87">
        <f>+AD82*'Silver Conversion'!$G82</f>
        <v>2.924644103314286</v>
      </c>
      <c r="AX82" s="87">
        <f>+AE82*'Silver Conversion'!$G82</f>
        <v>42.37809305702399</v>
      </c>
      <c r="AY82" s="86"/>
      <c r="AZ82" s="87">
        <f>+AG82*'Silver Conversion'!$J82</f>
        <v>20.235562069333334</v>
      </c>
      <c r="BA82" s="87">
        <f>+AH82*'Silver Conversion'!$J82</f>
        <v>0.9106002931199998</v>
      </c>
      <c r="BB82" s="87">
        <f>+AI82*'Silver Conversion'!$J82</f>
        <v>0.2696221869128205</v>
      </c>
      <c r="BC82" s="87">
        <f>+AJ82*'Silver Conversion'!$J82</f>
        <v>20.235562069333334</v>
      </c>
      <c r="BD82" s="87">
        <f>+AK82*'Silver Conversion'!$J82</f>
        <v>17.344767488</v>
      </c>
      <c r="BE82" s="87">
        <f>+AL82*'Silver Conversion'!$J82</f>
        <v>67.77467895936</v>
      </c>
      <c r="BF82" s="87"/>
      <c r="BG82" s="87"/>
      <c r="BH82" s="87"/>
      <c r="BI82" s="87"/>
      <c r="BJ82" s="87"/>
      <c r="BK82" s="87"/>
      <c r="BL82" s="87"/>
      <c r="BM82" s="87"/>
      <c r="BN82" s="87"/>
      <c r="BO82" s="87"/>
      <c r="BP82" s="87"/>
      <c r="BQ82" s="87"/>
      <c r="BR82" s="87"/>
      <c r="BS82" s="87"/>
      <c r="BT82" s="87"/>
      <c r="BU82" s="87"/>
      <c r="BV82" s="87"/>
      <c r="BW82" s="87"/>
      <c r="BX82" s="87"/>
      <c r="BY82" s="87"/>
    </row>
    <row r="83" spans="1:77" ht="15.75">
      <c r="A83" s="63">
        <v>1424</v>
      </c>
      <c r="B83" s="86">
        <v>69.8</v>
      </c>
      <c r="C83" s="86"/>
      <c r="D83" s="86">
        <v>8</v>
      </c>
      <c r="E83" s="86">
        <v>11.7</v>
      </c>
      <c r="F83" s="86">
        <v>76.4</v>
      </c>
      <c r="G83" s="86">
        <v>10</v>
      </c>
      <c r="H83" s="86"/>
      <c r="I83" s="86">
        <v>270</v>
      </c>
      <c r="J83" s="86">
        <v>78</v>
      </c>
      <c r="K83" s="86">
        <v>6.5</v>
      </c>
      <c r="L83" s="86">
        <v>13</v>
      </c>
      <c r="M83" s="86"/>
      <c r="N83" s="86">
        <v>16</v>
      </c>
      <c r="O83" s="86">
        <v>18</v>
      </c>
      <c r="P83" s="86">
        <v>95.7</v>
      </c>
      <c r="Q83" s="86">
        <v>16.7</v>
      </c>
      <c r="R83" s="86"/>
      <c r="S83" s="86">
        <v>54.6</v>
      </c>
      <c r="T83" s="86"/>
      <c r="U83" s="86">
        <f t="shared" si="13"/>
        <v>2.083582089552239</v>
      </c>
      <c r="V83" s="86">
        <f t="shared" si="14"/>
        <v>0</v>
      </c>
      <c r="W83" s="86">
        <f t="shared" si="15"/>
        <v>7.511737089201878</v>
      </c>
      <c r="X83" s="86">
        <f t="shared" si="16"/>
        <v>1.0863509749303621</v>
      </c>
      <c r="Y83" s="86">
        <f t="shared" si="17"/>
        <v>6.404023470243085</v>
      </c>
      <c r="Z83" s="86">
        <f t="shared" si="18"/>
        <v>0.04975124378109453</v>
      </c>
      <c r="AA83" s="86"/>
      <c r="AB83" s="86">
        <f t="shared" si="19"/>
        <v>1.5040106951871657</v>
      </c>
      <c r="AC83" s="86">
        <f t="shared" si="20"/>
        <v>5.599425699928212</v>
      </c>
      <c r="AD83" s="86">
        <f t="shared" si="21"/>
        <v>18.571428571428573</v>
      </c>
      <c r="AE83" s="86">
        <f t="shared" si="22"/>
        <v>249.6</v>
      </c>
      <c r="AF83" s="86"/>
      <c r="AG83" s="86">
        <f>+'P''s 1351-1500'!N83/0.0375</f>
        <v>426.6666666666667</v>
      </c>
      <c r="AH83" s="86">
        <f t="shared" si="23"/>
        <v>16</v>
      </c>
      <c r="AI83" s="86">
        <f t="shared" si="24"/>
        <v>8.17948717948718</v>
      </c>
      <c r="AJ83" s="86">
        <f>+'P''s 1351-1500'!Q83/0.0375</f>
        <v>445.3333333333333</v>
      </c>
      <c r="AK83" s="86">
        <f>+'P''s 1351-1500'!R83/0.0375</f>
        <v>0</v>
      </c>
      <c r="AL83" s="86">
        <f t="shared" si="25"/>
        <v>1310.4</v>
      </c>
      <c r="AM83" s="86"/>
      <c r="AN83" s="87">
        <f>+U83*'Silver Conversion'!$E83</f>
        <v>0.3587523101492537</v>
      </c>
      <c r="AO83" s="87">
        <f>+V83*'Silver Conversion'!$E83</f>
        <v>0</v>
      </c>
      <c r="AP83" s="87">
        <f>+W83*'Silver Conversion'!$E83</f>
        <v>1.2933750234741783</v>
      </c>
      <c r="AQ83" s="87">
        <f>+X83*'Silver Conversion'!$E83</f>
        <v>0.18704850835654596</v>
      </c>
      <c r="AR83" s="87">
        <f>+Y83*'Silver Conversion'!$E83</f>
        <v>1.102648283319363</v>
      </c>
      <c r="AS83" s="87">
        <f>+Z83*'Silver Conversion'!$E83</f>
        <v>0.008566196517412935</v>
      </c>
      <c r="AT83" s="86"/>
      <c r="AU83" s="87">
        <f>+AB83*'Silver Conversion'!$G83</f>
        <v>0.24055368810160424</v>
      </c>
      <c r="AV83" s="87">
        <f>+AC83*'Silver Conversion'!$G83</f>
        <v>0.8955804022397701</v>
      </c>
      <c r="AW83" s="87">
        <f>+AD83*'Silver Conversion'!$G83</f>
        <v>2.9703416674285714</v>
      </c>
      <c r="AX83" s="87">
        <f>+AE83*'Silver Conversion'!$G83</f>
        <v>39.92139201023999</v>
      </c>
      <c r="AY83" s="86"/>
      <c r="AZ83" s="87">
        <f>+AG83*'Silver Conversion'!$J83</f>
        <v>23.126356650666665</v>
      </c>
      <c r="BA83" s="87">
        <f>+AH83*'Silver Conversion'!$J83</f>
        <v>0.8672383744</v>
      </c>
      <c r="BB83" s="87">
        <f>+AI83*'Silver Conversion'!$J83</f>
        <v>0.4433478228102565</v>
      </c>
      <c r="BC83" s="87">
        <f>+AJ83*'Silver Conversion'!$J83</f>
        <v>24.138134754133333</v>
      </c>
      <c r="BD83" s="87">
        <f>+AK83*'Silver Conversion'!$J83</f>
        <v>0</v>
      </c>
      <c r="BE83" s="87">
        <f>+AL83*'Silver Conversion'!$J83</f>
        <v>71.02682286336</v>
      </c>
      <c r="BF83" s="87"/>
      <c r="BG83" s="87"/>
      <c r="BH83" s="87"/>
      <c r="BI83" s="87"/>
      <c r="BJ83" s="87"/>
      <c r="BK83" s="87"/>
      <c r="BL83" s="87"/>
      <c r="BM83" s="87"/>
      <c r="BN83" s="87"/>
      <c r="BO83" s="87"/>
      <c r="BP83" s="87"/>
      <c r="BQ83" s="87"/>
      <c r="BR83" s="87"/>
      <c r="BS83" s="87"/>
      <c r="BT83" s="87"/>
      <c r="BU83" s="87"/>
      <c r="BV83" s="87"/>
      <c r="BW83" s="87"/>
      <c r="BX83" s="87"/>
      <c r="BY83" s="87"/>
    </row>
    <row r="84" spans="1:77" ht="15.75">
      <c r="A84" s="63">
        <v>1425</v>
      </c>
      <c r="B84" s="86">
        <v>72.4</v>
      </c>
      <c r="C84" s="86"/>
      <c r="D84" s="86">
        <v>8</v>
      </c>
      <c r="E84" s="86">
        <v>20.6</v>
      </c>
      <c r="F84" s="86">
        <v>70.2</v>
      </c>
      <c r="G84" s="86">
        <v>11</v>
      </c>
      <c r="H84" s="86"/>
      <c r="I84" s="86">
        <v>270</v>
      </c>
      <c r="J84" s="86">
        <v>89</v>
      </c>
      <c r="K84" s="86"/>
      <c r="L84" s="86"/>
      <c r="M84" s="86"/>
      <c r="N84" s="86">
        <v>22.3</v>
      </c>
      <c r="O84" s="86">
        <v>20</v>
      </c>
      <c r="P84" s="86">
        <v>83.9</v>
      </c>
      <c r="Q84" s="86">
        <v>12</v>
      </c>
      <c r="R84" s="86"/>
      <c r="S84" s="86">
        <v>59.1</v>
      </c>
      <c r="T84" s="86"/>
      <c r="U84" s="86">
        <f t="shared" si="13"/>
        <v>2.1611940298507464</v>
      </c>
      <c r="V84" s="86">
        <f t="shared" si="14"/>
        <v>0</v>
      </c>
      <c r="W84" s="86">
        <f t="shared" si="15"/>
        <v>7.511737089201878</v>
      </c>
      <c r="X84" s="86">
        <f t="shared" si="16"/>
        <v>1.91272051996286</v>
      </c>
      <c r="Y84" s="86">
        <f t="shared" si="17"/>
        <v>5.884325230511316</v>
      </c>
      <c r="Z84" s="86">
        <f t="shared" si="18"/>
        <v>0.05472636815920398</v>
      </c>
      <c r="AA84" s="86"/>
      <c r="AB84" s="86">
        <f t="shared" si="19"/>
        <v>1.5040106951871657</v>
      </c>
      <c r="AC84" s="86">
        <f t="shared" si="20"/>
        <v>6.389088298636038</v>
      </c>
      <c r="AD84" s="86">
        <f t="shared" si="21"/>
        <v>0</v>
      </c>
      <c r="AE84" s="86">
        <f t="shared" si="22"/>
        <v>0</v>
      </c>
      <c r="AF84" s="86"/>
      <c r="AG84" s="86">
        <f>+'P''s 1351-1500'!N84/0.0375</f>
        <v>594.6666666666667</v>
      </c>
      <c r="AH84" s="86">
        <f t="shared" si="23"/>
        <v>17.77777777777778</v>
      </c>
      <c r="AI84" s="86">
        <f t="shared" si="24"/>
        <v>7.170940170940172</v>
      </c>
      <c r="AJ84" s="86">
        <f>+'P''s 1351-1500'!Q84/0.0375</f>
        <v>320</v>
      </c>
      <c r="AK84" s="86">
        <f>+'P''s 1351-1500'!R84/0.0375</f>
        <v>0</v>
      </c>
      <c r="AL84" s="86">
        <f t="shared" si="25"/>
        <v>1418.4</v>
      </c>
      <c r="AM84" s="86"/>
      <c r="AN84" s="87">
        <f>+U84*'Silver Conversion'!$E84</f>
        <v>0.37211557671641793</v>
      </c>
      <c r="AO84" s="87">
        <f>+V84*'Silver Conversion'!$E84</f>
        <v>0</v>
      </c>
      <c r="AP84" s="87">
        <f>+W84*'Silver Conversion'!$E84</f>
        <v>1.2933750234741783</v>
      </c>
      <c r="AQ84" s="87">
        <f>+X84*'Silver Conversion'!$E84</f>
        <v>0.3293332711234912</v>
      </c>
      <c r="AR84" s="87">
        <f>+Y84*'Silver Conversion'!$E84</f>
        <v>1.0131663545683152</v>
      </c>
      <c r="AS84" s="87">
        <f>+Z84*'Silver Conversion'!$E84</f>
        <v>0.009422816169154228</v>
      </c>
      <c r="AT84" s="86"/>
      <c r="AU84" s="87">
        <f>+AB84*'Silver Conversion'!$G84</f>
        <v>0.24055368810160424</v>
      </c>
      <c r="AV84" s="87">
        <f>+AC84*'Silver Conversion'!$G84</f>
        <v>1.0218802025556353</v>
      </c>
      <c r="AW84" s="87">
        <f>+AD84*'Silver Conversion'!$G84</f>
        <v>0</v>
      </c>
      <c r="AX84" s="87">
        <f>+AE84*'Silver Conversion'!$G84</f>
        <v>0</v>
      </c>
      <c r="AY84" s="86"/>
      <c r="AZ84" s="87">
        <f>+AG84*'Silver Conversion'!$J84</f>
        <v>32.23235958186667</v>
      </c>
      <c r="BA84" s="87">
        <f>+AH84*'Silver Conversion'!$J84</f>
        <v>0.9635981937777778</v>
      </c>
      <c r="BB84" s="87">
        <f>+AI84*'Silver Conversion'!$J84</f>
        <v>0.38868215604786327</v>
      </c>
      <c r="BC84" s="87">
        <f>+AJ84*'Silver Conversion'!$J84</f>
        <v>17.344767488</v>
      </c>
      <c r="BD84" s="87">
        <f>+AK84*'Silver Conversion'!$J84</f>
        <v>0</v>
      </c>
      <c r="BE84" s="87">
        <f>+AL84*'Silver Conversion'!$J84</f>
        <v>76.88068189056</v>
      </c>
      <c r="BF84" s="87"/>
      <c r="BG84" s="87"/>
      <c r="BH84" s="87"/>
      <c r="BI84" s="87"/>
      <c r="BJ84" s="87"/>
      <c r="BK84" s="87"/>
      <c r="BL84" s="87"/>
      <c r="BM84" s="87"/>
      <c r="BN84" s="87"/>
      <c r="BO84" s="87"/>
      <c r="BP84" s="87"/>
      <c r="BQ84" s="87"/>
      <c r="BR84" s="87"/>
      <c r="BS84" s="87"/>
      <c r="BT84" s="87"/>
      <c r="BU84" s="87"/>
      <c r="BV84" s="87"/>
      <c r="BW84" s="87"/>
      <c r="BX84" s="87"/>
      <c r="BY84" s="87"/>
    </row>
    <row r="85" spans="1:77" ht="15.75">
      <c r="A85" s="63">
        <v>1426</v>
      </c>
      <c r="B85" s="86">
        <v>75.5</v>
      </c>
      <c r="C85" s="86"/>
      <c r="D85" s="86">
        <v>8</v>
      </c>
      <c r="E85" s="86">
        <v>22.9</v>
      </c>
      <c r="F85" s="86">
        <v>88.9</v>
      </c>
      <c r="G85" s="86">
        <v>10.1</v>
      </c>
      <c r="H85" s="86"/>
      <c r="I85" s="86"/>
      <c r="J85" s="86"/>
      <c r="K85" s="86"/>
      <c r="L85" s="86"/>
      <c r="M85" s="86"/>
      <c r="N85" s="86">
        <v>36</v>
      </c>
      <c r="O85" s="86">
        <v>17.8</v>
      </c>
      <c r="P85" s="86">
        <v>87.1</v>
      </c>
      <c r="Q85" s="86">
        <v>14</v>
      </c>
      <c r="R85" s="86"/>
      <c r="S85" s="86">
        <v>58</v>
      </c>
      <c r="T85" s="86"/>
      <c r="U85" s="86">
        <f t="shared" si="13"/>
        <v>2.253731343283582</v>
      </c>
      <c r="V85" s="86">
        <f t="shared" si="14"/>
        <v>0</v>
      </c>
      <c r="W85" s="86">
        <f t="shared" si="15"/>
        <v>7.511737089201878</v>
      </c>
      <c r="X85" s="86">
        <f t="shared" si="16"/>
        <v>2.12627669452182</v>
      </c>
      <c r="Y85" s="86">
        <f t="shared" si="17"/>
        <v>7.451802179379715</v>
      </c>
      <c r="Z85" s="86">
        <f t="shared" si="18"/>
        <v>0.05024875621890547</v>
      </c>
      <c r="AA85" s="86"/>
      <c r="AB85" s="86">
        <f t="shared" si="19"/>
        <v>0</v>
      </c>
      <c r="AC85" s="86">
        <f t="shared" si="20"/>
        <v>0</v>
      </c>
      <c r="AD85" s="86">
        <f t="shared" si="21"/>
        <v>0</v>
      </c>
      <c r="AE85" s="86">
        <f t="shared" si="22"/>
        <v>0</v>
      </c>
      <c r="AF85" s="86"/>
      <c r="AG85" s="86">
        <f>+'P''s 1351-1500'!N85/0.0375</f>
        <v>960</v>
      </c>
      <c r="AH85" s="86">
        <f t="shared" si="23"/>
        <v>15.822222222222223</v>
      </c>
      <c r="AI85" s="86">
        <f t="shared" si="24"/>
        <v>7.444444444444445</v>
      </c>
      <c r="AJ85" s="86">
        <f>+'P''s 1351-1500'!Q85/0.0375</f>
        <v>373.33333333333337</v>
      </c>
      <c r="AK85" s="86">
        <f>+'P''s 1351-1500'!R85/0.0375</f>
        <v>0</v>
      </c>
      <c r="AL85" s="86">
        <f t="shared" si="25"/>
        <v>1392</v>
      </c>
      <c r="AM85" s="86"/>
      <c r="AN85" s="87">
        <f>+U85*'Silver Conversion'!$E85</f>
        <v>0.38804870223880594</v>
      </c>
      <c r="AO85" s="87">
        <f>+V85*'Silver Conversion'!$E85</f>
        <v>0</v>
      </c>
      <c r="AP85" s="87">
        <f>+W85*'Silver Conversion'!$E85</f>
        <v>1.2933750234741783</v>
      </c>
      <c r="AQ85" s="87">
        <f>+X85*'Silver Conversion'!$E85</f>
        <v>0.3661034907149489</v>
      </c>
      <c r="AR85" s="87">
        <f>+Y85*'Silver Conversion'!$E85</f>
        <v>1.283055397736798</v>
      </c>
      <c r="AS85" s="87">
        <f>+Z85*'Silver Conversion'!$E85</f>
        <v>0.008651858482587064</v>
      </c>
      <c r="AT85" s="86"/>
      <c r="AU85" s="87">
        <f>+AB85*'Silver Conversion'!$G85</f>
        <v>0</v>
      </c>
      <c r="AV85" s="87">
        <f>+AC85*'Silver Conversion'!$G85</f>
        <v>0</v>
      </c>
      <c r="AW85" s="87">
        <f>+AD85*'Silver Conversion'!$G85</f>
        <v>0</v>
      </c>
      <c r="AX85" s="87">
        <f>+AE85*'Silver Conversion'!$G85</f>
        <v>0</v>
      </c>
      <c r="AY85" s="86"/>
      <c r="AZ85" s="87">
        <f>+AG85*'Silver Conversion'!$J85</f>
        <v>52.034302464</v>
      </c>
      <c r="BA85" s="87">
        <f>+AH85*'Silver Conversion'!$J85</f>
        <v>0.8576023924622223</v>
      </c>
      <c r="BB85" s="87">
        <f>+AI85*'Silver Conversion'!$J85</f>
        <v>0.40350674364444444</v>
      </c>
      <c r="BC85" s="87">
        <f>+AJ85*'Silver Conversion'!$J85</f>
        <v>20.235562069333334</v>
      </c>
      <c r="BD85" s="87">
        <f>+AK85*'Silver Conversion'!$J85</f>
        <v>0</v>
      </c>
      <c r="BE85" s="87">
        <f>+AL85*'Silver Conversion'!$J85</f>
        <v>75.4497385728</v>
      </c>
      <c r="BF85" s="87"/>
      <c r="BG85" s="87"/>
      <c r="BH85" s="87"/>
      <c r="BI85" s="87"/>
      <c r="BJ85" s="87"/>
      <c r="BK85" s="87"/>
      <c r="BL85" s="87"/>
      <c r="BM85" s="87"/>
      <c r="BN85" s="87"/>
      <c r="BO85" s="87"/>
      <c r="BP85" s="87"/>
      <c r="BQ85" s="87"/>
      <c r="BR85" s="87"/>
      <c r="BS85" s="87"/>
      <c r="BT85" s="87"/>
      <c r="BU85" s="87"/>
      <c r="BV85" s="87"/>
      <c r="BW85" s="87"/>
      <c r="BX85" s="87"/>
      <c r="BY85" s="87"/>
    </row>
    <row r="86" spans="1:77" ht="15.75">
      <c r="A86" s="63">
        <v>1427</v>
      </c>
      <c r="B86" s="86">
        <v>76.1</v>
      </c>
      <c r="C86" s="86">
        <v>5</v>
      </c>
      <c r="D86" s="86">
        <v>9</v>
      </c>
      <c r="E86" s="86">
        <v>23.1</v>
      </c>
      <c r="F86" s="86">
        <v>93.8</v>
      </c>
      <c r="G86" s="86">
        <v>9.5</v>
      </c>
      <c r="H86" s="86"/>
      <c r="I86" s="86">
        <v>228</v>
      </c>
      <c r="J86" s="86">
        <v>90</v>
      </c>
      <c r="K86" s="86"/>
      <c r="L86" s="86"/>
      <c r="M86" s="86"/>
      <c r="N86" s="86">
        <v>28</v>
      </c>
      <c r="O86" s="86">
        <v>19</v>
      </c>
      <c r="P86" s="86">
        <v>119.9</v>
      </c>
      <c r="Q86" s="86">
        <v>15</v>
      </c>
      <c r="R86" s="86"/>
      <c r="S86" s="86"/>
      <c r="T86" s="86"/>
      <c r="U86" s="86">
        <f t="shared" si="13"/>
        <v>2.271641791044776</v>
      </c>
      <c r="V86" s="86">
        <f t="shared" si="14"/>
        <v>14.084507042253522</v>
      </c>
      <c r="W86" s="86">
        <f t="shared" si="15"/>
        <v>8.450704225352114</v>
      </c>
      <c r="X86" s="86">
        <f t="shared" si="16"/>
        <v>2.1448467966573816</v>
      </c>
      <c r="Y86" s="86">
        <f t="shared" si="17"/>
        <v>7.862531433361274</v>
      </c>
      <c r="Z86" s="86">
        <f t="shared" si="18"/>
        <v>0.0472636815920398</v>
      </c>
      <c r="AA86" s="86"/>
      <c r="AB86" s="86">
        <f t="shared" si="19"/>
        <v>1.2700534759358288</v>
      </c>
      <c r="AC86" s="86">
        <f t="shared" si="20"/>
        <v>6.460875807609476</v>
      </c>
      <c r="AD86" s="86">
        <f t="shared" si="21"/>
        <v>0</v>
      </c>
      <c r="AE86" s="86">
        <f t="shared" si="22"/>
        <v>0</v>
      </c>
      <c r="AF86" s="86"/>
      <c r="AG86" s="86">
        <f>+'P''s 1351-1500'!N86/0.0375</f>
        <v>746.6666666666667</v>
      </c>
      <c r="AH86" s="86">
        <f t="shared" si="23"/>
        <v>16.88888888888889</v>
      </c>
      <c r="AI86" s="86">
        <f t="shared" si="24"/>
        <v>10.247863247863249</v>
      </c>
      <c r="AJ86" s="86">
        <f>+'P''s 1351-1500'!Q86/0.0375</f>
        <v>400</v>
      </c>
      <c r="AK86" s="86">
        <f>+'P''s 1351-1500'!R86/0.0375</f>
        <v>0</v>
      </c>
      <c r="AL86" s="86">
        <f t="shared" si="25"/>
        <v>0</v>
      </c>
      <c r="AM86" s="86"/>
      <c r="AN86" s="87">
        <f>+U86*'Silver Conversion'!$E86</f>
        <v>0.3911325329850746</v>
      </c>
      <c r="AO86" s="87">
        <f>+V86*'Silver Conversion'!$E86</f>
        <v>2.4250781690140846</v>
      </c>
      <c r="AP86" s="87">
        <f>+W86*'Silver Conversion'!$E86</f>
        <v>1.4550469014084508</v>
      </c>
      <c r="AQ86" s="87">
        <f>+X86*'Silver Conversion'!$E86</f>
        <v>0.3693009011142061</v>
      </c>
      <c r="AR86" s="87">
        <f>+Y86*'Silver Conversion'!$E86</f>
        <v>1.3537749865884323</v>
      </c>
      <c r="AS86" s="87">
        <f>+Z86*'Silver Conversion'!$E86</f>
        <v>0.008137886691542287</v>
      </c>
      <c r="AT86" s="86"/>
      <c r="AU86" s="87">
        <f>+AB86*'Silver Conversion'!$G86</f>
        <v>0.19985786703208555</v>
      </c>
      <c r="AV86" s="87">
        <f>+AC86*'Silver Conversion'!$G86</f>
        <v>1.016694873510409</v>
      </c>
      <c r="AW86" s="87">
        <f>+AD86*'Silver Conversion'!$G86</f>
        <v>0</v>
      </c>
      <c r="AX86" s="87">
        <f>+AE86*'Silver Conversion'!$G86</f>
        <v>0</v>
      </c>
      <c r="AY86" s="86"/>
      <c r="AZ86" s="87">
        <f>+AG86*'Silver Conversion'!$J86</f>
        <v>40.47112413866667</v>
      </c>
      <c r="BA86" s="87">
        <f>+AH86*'Silver Conversion'!$J86</f>
        <v>0.9154182840888888</v>
      </c>
      <c r="BB86" s="87">
        <f>+AI86*'Silver Conversion'!$J86</f>
        <v>0.5554587665094017</v>
      </c>
      <c r="BC86" s="87">
        <f>+AJ86*'Silver Conversion'!$J86</f>
        <v>21.68095936</v>
      </c>
      <c r="BD86" s="87">
        <f>+AK86*'Silver Conversion'!$J86</f>
        <v>0</v>
      </c>
      <c r="BE86" s="87">
        <f>+AL86*'Silver Conversion'!$J86</f>
        <v>0</v>
      </c>
      <c r="BF86" s="87"/>
      <c r="BG86" s="87"/>
      <c r="BH86" s="87"/>
      <c r="BI86" s="87"/>
      <c r="BJ86" s="87"/>
      <c r="BK86" s="87"/>
      <c r="BL86" s="87"/>
      <c r="BM86" s="87"/>
      <c r="BN86" s="87"/>
      <c r="BO86" s="87"/>
      <c r="BP86" s="87"/>
      <c r="BQ86" s="87"/>
      <c r="BR86" s="87"/>
      <c r="BS86" s="87"/>
      <c r="BT86" s="87"/>
      <c r="BU86" s="87"/>
      <c r="BV86" s="87"/>
      <c r="BW86" s="87"/>
      <c r="BX86" s="87"/>
      <c r="BY86" s="87"/>
    </row>
    <row r="87" spans="1:77" ht="15.75">
      <c r="A87" s="63">
        <v>1428</v>
      </c>
      <c r="B87" s="86">
        <v>60.9</v>
      </c>
      <c r="C87" s="86">
        <v>6</v>
      </c>
      <c r="D87" s="86"/>
      <c r="E87" s="86">
        <v>12.3</v>
      </c>
      <c r="F87" s="86">
        <v>115.1</v>
      </c>
      <c r="G87" s="86">
        <v>9.8</v>
      </c>
      <c r="H87" s="86"/>
      <c r="I87" s="86"/>
      <c r="J87" s="86"/>
      <c r="K87" s="86"/>
      <c r="L87" s="86"/>
      <c r="M87" s="86"/>
      <c r="N87" s="86"/>
      <c r="O87" s="86">
        <v>22</v>
      </c>
      <c r="P87" s="86">
        <v>121.6</v>
      </c>
      <c r="Q87" s="86">
        <v>18</v>
      </c>
      <c r="R87" s="86"/>
      <c r="T87" s="86"/>
      <c r="U87" s="86">
        <f t="shared" si="13"/>
        <v>1.817910447761194</v>
      </c>
      <c r="V87" s="86">
        <f t="shared" si="14"/>
        <v>16.901408450704228</v>
      </c>
      <c r="W87" s="86">
        <f t="shared" si="15"/>
        <v>0</v>
      </c>
      <c r="X87" s="86">
        <f t="shared" si="16"/>
        <v>1.1420612813370474</v>
      </c>
      <c r="Y87" s="86">
        <f t="shared" si="17"/>
        <v>9.647946353730092</v>
      </c>
      <c r="Z87" s="86">
        <f t="shared" si="18"/>
        <v>0.04875621890547264</v>
      </c>
      <c r="AA87" s="86"/>
      <c r="AB87" s="86">
        <f t="shared" si="19"/>
        <v>0</v>
      </c>
      <c r="AC87" s="86">
        <f t="shared" si="20"/>
        <v>0</v>
      </c>
      <c r="AD87" s="86">
        <f t="shared" si="21"/>
        <v>0</v>
      </c>
      <c r="AE87" s="86">
        <f t="shared" si="22"/>
        <v>0</v>
      </c>
      <c r="AF87" s="86"/>
      <c r="AG87" s="86">
        <f>+'P''s 1351-1500'!N87/0.0375</f>
        <v>0</v>
      </c>
      <c r="AH87" s="86">
        <f t="shared" si="23"/>
        <v>19.555555555555557</v>
      </c>
      <c r="AI87" s="86">
        <f t="shared" si="24"/>
        <v>10.393162393162394</v>
      </c>
      <c r="AJ87" s="86">
        <f>+'P''s 1351-1500'!Q87/0.0375</f>
        <v>480</v>
      </c>
      <c r="AK87" s="86">
        <f>+'P''s 1351-1500'!R87/0.0375</f>
        <v>0</v>
      </c>
      <c r="AL87" s="86">
        <f t="shared" si="25"/>
        <v>0</v>
      </c>
      <c r="AM87" s="86"/>
      <c r="AN87" s="87">
        <f>+U87*'Silver Conversion'!$E87</f>
        <v>0.3130088207462686</v>
      </c>
      <c r="AO87" s="87">
        <f>+V87*'Silver Conversion'!$E87</f>
        <v>2.9100938028169017</v>
      </c>
      <c r="AP87" s="87">
        <f>+W87*'Silver Conversion'!$E87</f>
        <v>0</v>
      </c>
      <c r="AQ87" s="87">
        <f>+X87*'Silver Conversion'!$E87</f>
        <v>0.19664073955431755</v>
      </c>
      <c r="AR87" s="87">
        <f>+Y87*'Silver Conversion'!$E87</f>
        <v>1.6611887095557416</v>
      </c>
      <c r="AS87" s="87">
        <f>+Z87*'Silver Conversion'!$E87</f>
        <v>0.008394872587064676</v>
      </c>
      <c r="AT87" s="86"/>
      <c r="AU87" s="87">
        <f>+AB87*'Silver Conversion'!$G87</f>
        <v>0</v>
      </c>
      <c r="AV87" s="87">
        <f>+AC87*'Silver Conversion'!$G87</f>
        <v>0</v>
      </c>
      <c r="AW87" s="87">
        <f>+AD87*'Silver Conversion'!$G87</f>
        <v>0</v>
      </c>
      <c r="AX87" s="87">
        <f>+AE87*'Silver Conversion'!$G87</f>
        <v>0</v>
      </c>
      <c r="AY87" s="86"/>
      <c r="AZ87" s="87">
        <f>+AG87*'Silver Conversion'!$J87</f>
        <v>0</v>
      </c>
      <c r="BA87" s="87">
        <f>+AH87*'Silver Conversion'!$J87</f>
        <v>0.8376393500444446</v>
      </c>
      <c r="BB87" s="87">
        <f>+AI87*'Silver Conversion'!$J87</f>
        <v>0.4451789552683761</v>
      </c>
      <c r="BC87" s="87">
        <f>+AJ87*'Silver Conversion'!$J87</f>
        <v>20.560238592</v>
      </c>
      <c r="BD87" s="87">
        <f>+AK87*'Silver Conversion'!$J87</f>
        <v>0</v>
      </c>
      <c r="BE87" s="87">
        <f>+AL87*'Silver Conversion'!$J87</f>
        <v>0</v>
      </c>
      <c r="BF87" s="87"/>
      <c r="BG87" s="87"/>
      <c r="BH87" s="87"/>
      <c r="BI87" s="87"/>
      <c r="BJ87" s="87"/>
      <c r="BK87" s="87"/>
      <c r="BL87" s="87"/>
      <c r="BM87" s="87"/>
      <c r="BN87" s="87"/>
      <c r="BO87" s="87"/>
      <c r="BP87" s="87"/>
      <c r="BQ87" s="87"/>
      <c r="BR87" s="87"/>
      <c r="BS87" s="87"/>
      <c r="BT87" s="87"/>
      <c r="BU87" s="87"/>
      <c r="BV87" s="87"/>
      <c r="BW87" s="87"/>
      <c r="BX87" s="87"/>
      <c r="BY87" s="87"/>
    </row>
    <row r="88" spans="1:77" ht="15.75">
      <c r="A88" s="63">
        <v>1429</v>
      </c>
      <c r="B88" s="86">
        <v>53.9</v>
      </c>
      <c r="C88" s="86"/>
      <c r="D88" s="86">
        <v>9</v>
      </c>
      <c r="E88" s="86">
        <v>7.9</v>
      </c>
      <c r="F88" s="86">
        <v>85.3</v>
      </c>
      <c r="G88" s="86">
        <v>9.9</v>
      </c>
      <c r="H88" s="86"/>
      <c r="I88" s="86">
        <v>252</v>
      </c>
      <c r="J88" s="86">
        <v>95</v>
      </c>
      <c r="K88" s="86"/>
      <c r="L88" s="86"/>
      <c r="M88" s="86"/>
      <c r="N88" s="86">
        <v>19.5</v>
      </c>
      <c r="O88" s="86">
        <v>18.9</v>
      </c>
      <c r="P88" s="86">
        <v>97.2</v>
      </c>
      <c r="Q88" s="86">
        <v>19</v>
      </c>
      <c r="R88" s="86">
        <v>15</v>
      </c>
      <c r="S88" s="86">
        <v>57.6</v>
      </c>
      <c r="T88" s="86"/>
      <c r="U88" s="86">
        <f t="shared" si="13"/>
        <v>1.6089552238805969</v>
      </c>
      <c r="V88" s="86">
        <f t="shared" si="14"/>
        <v>0</v>
      </c>
      <c r="W88" s="86">
        <f t="shared" si="15"/>
        <v>8.450704225352114</v>
      </c>
      <c r="X88" s="86">
        <f t="shared" si="16"/>
        <v>0.733519034354689</v>
      </c>
      <c r="Y88" s="86">
        <f t="shared" si="17"/>
        <v>7.1500419111483655</v>
      </c>
      <c r="Z88" s="86">
        <f t="shared" si="18"/>
        <v>0.049253731343283584</v>
      </c>
      <c r="AA88" s="86"/>
      <c r="AB88" s="86">
        <f t="shared" si="19"/>
        <v>1.4037433155080212</v>
      </c>
      <c r="AC88" s="86">
        <f t="shared" si="20"/>
        <v>6.819813352476669</v>
      </c>
      <c r="AD88" s="86">
        <f t="shared" si="21"/>
        <v>0</v>
      </c>
      <c r="AE88" s="86">
        <f t="shared" si="22"/>
        <v>0</v>
      </c>
      <c r="AF88" s="86"/>
      <c r="AG88" s="86">
        <f>+'P''s 1351-1500'!N88/0.0375</f>
        <v>520</v>
      </c>
      <c r="AH88" s="86">
        <f t="shared" si="23"/>
        <v>16.799999999999997</v>
      </c>
      <c r="AI88" s="86">
        <f t="shared" si="24"/>
        <v>8.307692307692308</v>
      </c>
      <c r="AJ88" s="86">
        <f>+'P''s 1351-1500'!Q88/0.0375</f>
        <v>506.6666666666667</v>
      </c>
      <c r="AK88" s="86">
        <f>+'P''s 1351-1500'!R88/0.0375</f>
        <v>400</v>
      </c>
      <c r="AL88" s="86">
        <f t="shared" si="25"/>
        <v>1382.4</v>
      </c>
      <c r="AM88" s="86"/>
      <c r="AN88" s="87">
        <f>+U88*'Silver Conversion'!$E88</f>
        <v>0.2770307953731343</v>
      </c>
      <c r="AO88" s="87">
        <f>+V88*'Silver Conversion'!$E88</f>
        <v>0</v>
      </c>
      <c r="AP88" s="87">
        <f>+W88*'Silver Conversion'!$E88</f>
        <v>1.4550469014084508</v>
      </c>
      <c r="AQ88" s="87">
        <f>+X88*'Silver Conversion'!$E88</f>
        <v>0.12629771077065924</v>
      </c>
      <c r="AR88" s="87">
        <f>+Y88*'Silver Conversion'!$E88</f>
        <v>1.2310981487845767</v>
      </c>
      <c r="AS88" s="87">
        <f>+Z88*'Silver Conversion'!$E88</f>
        <v>0.008480534552238806</v>
      </c>
      <c r="AT88" s="86"/>
      <c r="AU88" s="87">
        <f>+AB88*'Silver Conversion'!$G88</f>
        <v>0.17456426759358287</v>
      </c>
      <c r="AV88" s="87">
        <f>+AC88*'Silver Conversion'!$G88</f>
        <v>0.8480864769562096</v>
      </c>
      <c r="AW88" s="87">
        <f>+AD88*'Silver Conversion'!$G88</f>
        <v>0</v>
      </c>
      <c r="AX88" s="87">
        <f>+AE88*'Silver Conversion'!$G88</f>
        <v>0</v>
      </c>
      <c r="AY88" s="86"/>
      <c r="AZ88" s="87">
        <f>+AG88*'Silver Conversion'!$J88</f>
        <v>22.273591808000003</v>
      </c>
      <c r="BA88" s="87">
        <f>+AH88*'Silver Conversion'!$J88</f>
        <v>0.71960835072</v>
      </c>
      <c r="BB88" s="87">
        <f>+AI88*'Silver Conversion'!$J88</f>
        <v>0.35585028332307694</v>
      </c>
      <c r="BC88" s="87">
        <f>+AJ88*'Silver Conversion'!$J88</f>
        <v>21.702474069333334</v>
      </c>
      <c r="BD88" s="87">
        <f>+AK88*'Silver Conversion'!$J88</f>
        <v>17.13353216</v>
      </c>
      <c r="BE88" s="87">
        <f>+AL88*'Silver Conversion'!$J88</f>
        <v>59.213487144960006</v>
      </c>
      <c r="BF88" s="87"/>
      <c r="BG88" s="87"/>
      <c r="BH88" s="87"/>
      <c r="BI88" s="87"/>
      <c r="BJ88" s="87"/>
      <c r="BK88" s="87"/>
      <c r="BL88" s="87"/>
      <c r="BM88" s="87"/>
      <c r="BN88" s="87"/>
      <c r="BO88" s="87"/>
      <c r="BP88" s="87"/>
      <c r="BQ88" s="87"/>
      <c r="BR88" s="87"/>
      <c r="BS88" s="87"/>
      <c r="BT88" s="87"/>
      <c r="BU88" s="87"/>
      <c r="BV88" s="87"/>
      <c r="BW88" s="87"/>
      <c r="BX88" s="87"/>
      <c r="BY88" s="87"/>
    </row>
    <row r="89" spans="1:77" ht="15.75">
      <c r="A89" s="63">
        <v>1430</v>
      </c>
      <c r="B89" s="86">
        <v>76.9</v>
      </c>
      <c r="C89" s="86">
        <v>3</v>
      </c>
      <c r="D89" s="86">
        <v>9</v>
      </c>
      <c r="E89" s="86">
        <v>14.5</v>
      </c>
      <c r="F89" s="86">
        <v>97.5</v>
      </c>
      <c r="G89" s="86">
        <v>9.4</v>
      </c>
      <c r="H89" s="86"/>
      <c r="I89" s="86"/>
      <c r="J89" s="86">
        <v>85.3</v>
      </c>
      <c r="K89" s="86"/>
      <c r="L89" s="86">
        <v>14</v>
      </c>
      <c r="M89" s="86"/>
      <c r="N89" s="86">
        <v>21</v>
      </c>
      <c r="O89" s="86">
        <v>19.5</v>
      </c>
      <c r="P89" s="86">
        <v>91.5</v>
      </c>
      <c r="Q89" s="86">
        <v>18.4</v>
      </c>
      <c r="R89" s="86">
        <v>14</v>
      </c>
      <c r="S89" s="86">
        <v>56.9</v>
      </c>
      <c r="T89" s="86"/>
      <c r="U89" s="86">
        <f t="shared" si="13"/>
        <v>2.2955223880597018</v>
      </c>
      <c r="V89" s="86">
        <f t="shared" si="14"/>
        <v>8.450704225352114</v>
      </c>
      <c r="W89" s="86">
        <f t="shared" si="15"/>
        <v>8.450704225352114</v>
      </c>
      <c r="X89" s="86">
        <f t="shared" si="16"/>
        <v>1.3463324048282266</v>
      </c>
      <c r="Y89" s="86">
        <f t="shared" si="17"/>
        <v>8.172673931265717</v>
      </c>
      <c r="Z89" s="86">
        <f t="shared" si="18"/>
        <v>0.046766169154228855</v>
      </c>
      <c r="AA89" s="86"/>
      <c r="AB89" s="86">
        <f t="shared" si="19"/>
        <v>0</v>
      </c>
      <c r="AC89" s="86">
        <f t="shared" si="20"/>
        <v>6.123474515434315</v>
      </c>
      <c r="AD89" s="86">
        <f t="shared" si="21"/>
        <v>0</v>
      </c>
      <c r="AE89" s="86">
        <f t="shared" si="22"/>
        <v>268.8</v>
      </c>
      <c r="AF89" s="86"/>
      <c r="AG89" s="86">
        <f>+'P''s 1351-1500'!N89/0.0375</f>
        <v>560</v>
      </c>
      <c r="AH89" s="86">
        <f t="shared" si="23"/>
        <v>17.333333333333332</v>
      </c>
      <c r="AI89" s="86">
        <f t="shared" si="24"/>
        <v>7.820512820512821</v>
      </c>
      <c r="AJ89" s="86">
        <f>+'P''s 1351-1500'!Q89/0.0375</f>
        <v>490.66666666666663</v>
      </c>
      <c r="AK89" s="86">
        <f>+'P''s 1351-1500'!R89/0.0375</f>
        <v>373.33333333333337</v>
      </c>
      <c r="AL89" s="86">
        <f t="shared" si="25"/>
        <v>1365.6</v>
      </c>
      <c r="AM89" s="86"/>
      <c r="AN89" s="87">
        <f>+U89*'Silver Conversion'!$E89</f>
        <v>0.39524430731343285</v>
      </c>
      <c r="AO89" s="87">
        <f>+V89*'Silver Conversion'!$E89</f>
        <v>1.4550469014084508</v>
      </c>
      <c r="AP89" s="87">
        <f>+W89*'Silver Conversion'!$E89</f>
        <v>1.4550469014084508</v>
      </c>
      <c r="AQ89" s="87">
        <f>+X89*'Silver Conversion'!$E89</f>
        <v>0.23181225394614668</v>
      </c>
      <c r="AR89" s="87">
        <f>+Y89*'Silver Conversion'!$E89</f>
        <v>1.4071754924559932</v>
      </c>
      <c r="AS89" s="87">
        <f>+Z89*'Silver Conversion'!$E89</f>
        <v>0.008052224726368159</v>
      </c>
      <c r="AT89" s="86"/>
      <c r="AU89" s="87">
        <f>+AB89*'Silver Conversion'!$G89</f>
        <v>0</v>
      </c>
      <c r="AV89" s="87">
        <f>+AC89*'Silver Conversion'!$G89</f>
        <v>0.761492384045944</v>
      </c>
      <c r="AW89" s="87">
        <f>+AD89*'Silver Conversion'!$G89</f>
        <v>0</v>
      </c>
      <c r="AX89" s="87">
        <f>+AE89*'Silver Conversion'!$G89</f>
        <v>33.42696247296</v>
      </c>
      <c r="AY89" s="86"/>
      <c r="AZ89" s="87">
        <f>+AG89*'Silver Conversion'!$J89</f>
        <v>21.164949568</v>
      </c>
      <c r="BA89" s="87">
        <f>+AH89*'Silver Conversion'!$J89</f>
        <v>0.6551055818666666</v>
      </c>
      <c r="BB89" s="87">
        <f>+AI89*'Silver Conversion'!$J89</f>
        <v>0.29557278471794873</v>
      </c>
      <c r="BC89" s="87">
        <f>+AJ89*'Silver Conversion'!$J89</f>
        <v>18.54452724053333</v>
      </c>
      <c r="BD89" s="87">
        <f>+AK89*'Silver Conversion'!$J89</f>
        <v>14.109966378666668</v>
      </c>
      <c r="BE89" s="87">
        <f>+AL89*'Silver Conversion'!$J89</f>
        <v>51.612241303679994</v>
      </c>
      <c r="BF89" s="87"/>
      <c r="BG89" s="87"/>
      <c r="BH89" s="87"/>
      <c r="BI89" s="87"/>
      <c r="BJ89" s="87"/>
      <c r="BK89" s="87"/>
      <c r="BL89" s="87"/>
      <c r="BM89" s="87"/>
      <c r="BN89" s="87"/>
      <c r="BO89" s="87"/>
      <c r="BP89" s="87"/>
      <c r="BQ89" s="87"/>
      <c r="BR89" s="87"/>
      <c r="BS89" s="87"/>
      <c r="BT89" s="87"/>
      <c r="BU89" s="87"/>
      <c r="BV89" s="87"/>
      <c r="BW89" s="87"/>
      <c r="BX89" s="87"/>
      <c r="BY89" s="87"/>
    </row>
    <row r="90" spans="1:77" ht="15.75">
      <c r="A90" s="63">
        <v>1431</v>
      </c>
      <c r="B90" s="86">
        <v>73.3</v>
      </c>
      <c r="C90" s="86">
        <v>3.5</v>
      </c>
      <c r="D90" s="86">
        <v>8</v>
      </c>
      <c r="E90" s="86">
        <v>8.1</v>
      </c>
      <c r="F90" s="86">
        <v>121.8</v>
      </c>
      <c r="G90" s="86">
        <v>10.7</v>
      </c>
      <c r="H90" s="86"/>
      <c r="I90" s="86"/>
      <c r="J90" s="86"/>
      <c r="K90" s="86"/>
      <c r="L90" s="86"/>
      <c r="M90" s="86"/>
      <c r="N90" s="86">
        <v>55</v>
      </c>
      <c r="O90" s="86">
        <v>25.2</v>
      </c>
      <c r="P90" s="86">
        <v>131.3</v>
      </c>
      <c r="Q90" s="86">
        <v>23.3</v>
      </c>
      <c r="R90" s="86"/>
      <c r="S90" s="86">
        <v>79.6</v>
      </c>
      <c r="T90" s="86"/>
      <c r="U90" s="86">
        <f t="shared" si="13"/>
        <v>2.1880597014925374</v>
      </c>
      <c r="V90" s="86">
        <f t="shared" si="14"/>
        <v>9.859154929577466</v>
      </c>
      <c r="W90" s="86">
        <f t="shared" si="15"/>
        <v>7.511737089201878</v>
      </c>
      <c r="X90" s="86">
        <f t="shared" si="16"/>
        <v>0.7520891364902507</v>
      </c>
      <c r="Y90" s="86">
        <f t="shared" si="17"/>
        <v>10.209555741827327</v>
      </c>
      <c r="Z90" s="86">
        <f t="shared" si="18"/>
        <v>0.05323383084577114</v>
      </c>
      <c r="AA90" s="86"/>
      <c r="AB90" s="86">
        <f t="shared" si="19"/>
        <v>0</v>
      </c>
      <c r="AC90" s="86">
        <f t="shared" si="20"/>
        <v>0</v>
      </c>
      <c r="AD90" s="86">
        <f t="shared" si="21"/>
        <v>0</v>
      </c>
      <c r="AE90" s="86">
        <f t="shared" si="22"/>
        <v>0</v>
      </c>
      <c r="AF90" s="86"/>
      <c r="AG90" s="86">
        <f>+'P''s 1351-1500'!N90/0.0375</f>
        <v>1466.6666666666667</v>
      </c>
      <c r="AH90" s="86">
        <f t="shared" si="23"/>
        <v>22.4</v>
      </c>
      <c r="AI90" s="86">
        <f t="shared" si="24"/>
        <v>11.222222222222223</v>
      </c>
      <c r="AJ90" s="86">
        <f>+'P''s 1351-1500'!Q90/0.0375</f>
        <v>621.3333333333334</v>
      </c>
      <c r="AK90" s="86">
        <f>+'P''s 1351-1500'!R90/0.0375</f>
        <v>0</v>
      </c>
      <c r="AL90" s="86">
        <f t="shared" si="25"/>
        <v>1910.3999999999999</v>
      </c>
      <c r="AM90" s="86"/>
      <c r="AN90" s="87">
        <f>+U90*'Silver Conversion'!$E90</f>
        <v>0.3767413228358209</v>
      </c>
      <c r="AO90" s="87">
        <f>+V90*'Silver Conversion'!$E90</f>
        <v>1.6975547183098592</v>
      </c>
      <c r="AP90" s="87">
        <f>+W90*'Silver Conversion'!$E90</f>
        <v>1.2933750234741783</v>
      </c>
      <c r="AQ90" s="87">
        <f>+X90*'Silver Conversion'!$E90</f>
        <v>0.12949512116991643</v>
      </c>
      <c r="AR90" s="87">
        <f>+Y90*'Silver Conversion'!$E90</f>
        <v>1.757886922883487</v>
      </c>
      <c r="AS90" s="87">
        <f>+Z90*'Silver Conversion'!$E90</f>
        <v>0.00916583027363184</v>
      </c>
      <c r="AT90" s="86"/>
      <c r="AU90" s="87">
        <f>+AB90*'Silver Conversion'!$G90</f>
        <v>0</v>
      </c>
      <c r="AV90" s="87">
        <f>+AC90*'Silver Conversion'!$G90</f>
        <v>0</v>
      </c>
      <c r="AW90" s="87">
        <f>+AD90*'Silver Conversion'!$G90</f>
        <v>0</v>
      </c>
      <c r="AX90" s="87">
        <f>+AE90*'Silver Conversion'!$G90</f>
        <v>0</v>
      </c>
      <c r="AY90" s="86"/>
      <c r="AZ90" s="87">
        <f>+AG90*'Silver Conversion'!$J90</f>
        <v>46.19621673333333</v>
      </c>
      <c r="BA90" s="87">
        <f>+AH90*'Silver Conversion'!$J90</f>
        <v>0.7055422191999999</v>
      </c>
      <c r="BB90" s="87">
        <f>+AI90*'Silver Conversion'!$J90</f>
        <v>0.3534710522777778</v>
      </c>
      <c r="BC90" s="87">
        <f>+AJ90*'Silver Conversion'!$J90</f>
        <v>19.570397270666668</v>
      </c>
      <c r="BD90" s="87">
        <f>+AK90*'Silver Conversion'!$J90</f>
        <v>0</v>
      </c>
      <c r="BE90" s="87">
        <f>+AL90*'Silver Conversion'!$J90</f>
        <v>60.172672123199995</v>
      </c>
      <c r="BF90" s="87"/>
      <c r="BG90" s="87"/>
      <c r="BH90" s="87"/>
      <c r="BI90" s="87"/>
      <c r="BJ90" s="87"/>
      <c r="BK90" s="87"/>
      <c r="BL90" s="87"/>
      <c r="BM90" s="87"/>
      <c r="BN90" s="87"/>
      <c r="BO90" s="87"/>
      <c r="BP90" s="87"/>
      <c r="BQ90" s="87"/>
      <c r="BR90" s="87"/>
      <c r="BS90" s="87"/>
      <c r="BT90" s="87"/>
      <c r="BU90" s="87"/>
      <c r="BV90" s="87"/>
      <c r="BW90" s="87"/>
      <c r="BX90" s="87"/>
      <c r="BY90" s="87"/>
    </row>
    <row r="91" spans="1:77" ht="15.75">
      <c r="A91" s="63">
        <v>1432</v>
      </c>
      <c r="B91" s="86">
        <v>89.3</v>
      </c>
      <c r="C91" s="86">
        <v>3</v>
      </c>
      <c r="D91" s="86">
        <v>9</v>
      </c>
      <c r="E91" s="86">
        <v>7.5</v>
      </c>
      <c r="F91" s="86">
        <v>118.8</v>
      </c>
      <c r="G91" s="86">
        <v>9.9</v>
      </c>
      <c r="H91" s="86"/>
      <c r="I91" s="86">
        <v>240</v>
      </c>
      <c r="J91" s="86">
        <v>74</v>
      </c>
      <c r="K91" s="86"/>
      <c r="L91" s="86">
        <v>14</v>
      </c>
      <c r="M91" s="86"/>
      <c r="N91" s="86"/>
      <c r="O91" s="86"/>
      <c r="P91" s="86">
        <v>113.9</v>
      </c>
      <c r="Q91" s="86">
        <v>20.2</v>
      </c>
      <c r="R91" s="86">
        <v>19</v>
      </c>
      <c r="S91" s="86"/>
      <c r="T91" s="86"/>
      <c r="U91" s="86">
        <f t="shared" si="13"/>
        <v>2.665671641791045</v>
      </c>
      <c r="V91" s="86">
        <f t="shared" si="14"/>
        <v>8.450704225352114</v>
      </c>
      <c r="W91" s="86">
        <f t="shared" si="15"/>
        <v>8.450704225352114</v>
      </c>
      <c r="X91" s="86">
        <f t="shared" si="16"/>
        <v>0.6963788300835655</v>
      </c>
      <c r="Y91" s="86">
        <f t="shared" si="17"/>
        <v>9.958088851634535</v>
      </c>
      <c r="Z91" s="86">
        <f t="shared" si="18"/>
        <v>0.049253731343283584</v>
      </c>
      <c r="AA91" s="86"/>
      <c r="AB91" s="86">
        <f t="shared" si="19"/>
        <v>1.3368983957219251</v>
      </c>
      <c r="AC91" s="86">
        <f t="shared" si="20"/>
        <v>5.312275664034458</v>
      </c>
      <c r="AD91" s="86">
        <f t="shared" si="21"/>
        <v>0</v>
      </c>
      <c r="AE91" s="86">
        <f t="shared" si="22"/>
        <v>268.8</v>
      </c>
      <c r="AF91" s="86"/>
      <c r="AG91" s="86">
        <f>+'P''s 1351-1500'!N91/0.0375</f>
        <v>0</v>
      </c>
      <c r="AH91" s="86">
        <f t="shared" si="23"/>
        <v>0</v>
      </c>
      <c r="AI91" s="86">
        <f t="shared" si="24"/>
        <v>9.735042735042736</v>
      </c>
      <c r="AJ91" s="86">
        <f>+'P''s 1351-1500'!Q91/0.0375</f>
        <v>538.6666666666666</v>
      </c>
      <c r="AK91" s="86">
        <f>+'P''s 1351-1500'!R91/0.0375</f>
        <v>506.6666666666667</v>
      </c>
      <c r="AL91" s="86">
        <f t="shared" si="25"/>
        <v>0</v>
      </c>
      <c r="AM91" s="86"/>
      <c r="AN91" s="87">
        <f>+U91*'Silver Conversion'!$E91</f>
        <v>0.4589768094029851</v>
      </c>
      <c r="AO91" s="87">
        <f>+V91*'Silver Conversion'!$E91</f>
        <v>1.4550469014084508</v>
      </c>
      <c r="AP91" s="87">
        <f>+W91*'Silver Conversion'!$E91</f>
        <v>1.4550469014084508</v>
      </c>
      <c r="AQ91" s="87">
        <f>+X91*'Silver Conversion'!$E91</f>
        <v>0.11990288997214485</v>
      </c>
      <c r="AR91" s="87">
        <f>+Y91*'Silver Conversion'!$E91</f>
        <v>1.7145892154233027</v>
      </c>
      <c r="AS91" s="87">
        <f>+Z91*'Silver Conversion'!$E91</f>
        <v>0.008480534552238806</v>
      </c>
      <c r="AT91" s="86"/>
      <c r="AU91" s="87">
        <f>+AB91*'Silver Conversion'!$G91</f>
        <v>0.18133959304812836</v>
      </c>
      <c r="AV91" s="87">
        <f>+AC91*'Silver Conversion'!$G91</f>
        <v>0.7205677784924623</v>
      </c>
      <c r="AW91" s="87">
        <f>+AD91*'Silver Conversion'!$G91</f>
        <v>0</v>
      </c>
      <c r="AX91" s="87">
        <f>+AE91*'Silver Conversion'!$G91</f>
        <v>36.46057379328</v>
      </c>
      <c r="AY91" s="86"/>
      <c r="AZ91" s="87">
        <f>+AG91*'Silver Conversion'!$J91</f>
        <v>0</v>
      </c>
      <c r="BA91" s="87">
        <f>+AH91*'Silver Conversion'!$J91</f>
        <v>0</v>
      </c>
      <c r="BB91" s="87">
        <f>+AI91*'Silver Conversion'!$J91</f>
        <v>0.36878296482222234</v>
      </c>
      <c r="BC91" s="87">
        <f>+AJ91*'Silver Conversion'!$J91</f>
        <v>20.40577486826667</v>
      </c>
      <c r="BD91" s="87">
        <f>+AK91*'Silver Conversion'!$J91</f>
        <v>19.19355061866667</v>
      </c>
      <c r="BE91" s="87">
        <f>+AL91*'Silver Conversion'!$J91</f>
        <v>0</v>
      </c>
      <c r="BF91" s="87"/>
      <c r="BG91" s="87"/>
      <c r="BH91" s="87"/>
      <c r="BI91" s="87"/>
      <c r="BJ91" s="87"/>
      <c r="BK91" s="87"/>
      <c r="BL91" s="87"/>
      <c r="BM91" s="87"/>
      <c r="BN91" s="87"/>
      <c r="BO91" s="87"/>
      <c r="BP91" s="87"/>
      <c r="BQ91" s="87"/>
      <c r="BR91" s="87"/>
      <c r="BS91" s="87"/>
      <c r="BT91" s="87"/>
      <c r="BU91" s="87"/>
      <c r="BV91" s="87"/>
      <c r="BW91" s="87"/>
      <c r="BX91" s="87"/>
      <c r="BY91" s="87"/>
    </row>
    <row r="92" spans="1:77" ht="15.75">
      <c r="A92" s="63">
        <v>1433</v>
      </c>
      <c r="B92" s="86">
        <v>75.5</v>
      </c>
      <c r="C92" s="86"/>
      <c r="D92" s="86">
        <v>9</v>
      </c>
      <c r="E92" s="86">
        <v>13.7</v>
      </c>
      <c r="F92" s="86">
        <v>113.1</v>
      </c>
      <c r="G92" s="86">
        <v>9.8</v>
      </c>
      <c r="H92" s="86"/>
      <c r="I92" s="86">
        <v>228</v>
      </c>
      <c r="J92" s="86">
        <v>92</v>
      </c>
      <c r="K92" s="86"/>
      <c r="L92" s="86">
        <v>14</v>
      </c>
      <c r="M92" s="86"/>
      <c r="N92" s="86">
        <v>22</v>
      </c>
      <c r="O92" s="86">
        <v>22</v>
      </c>
      <c r="P92" s="86">
        <v>129.8</v>
      </c>
      <c r="Q92" s="86"/>
      <c r="R92" s="86">
        <v>24</v>
      </c>
      <c r="S92" s="86">
        <v>61.9</v>
      </c>
      <c r="T92" s="86"/>
      <c r="U92" s="86">
        <f t="shared" si="13"/>
        <v>2.253731343283582</v>
      </c>
      <c r="V92" s="86">
        <f t="shared" si="14"/>
        <v>0</v>
      </c>
      <c r="W92" s="86">
        <f t="shared" si="15"/>
        <v>8.450704225352114</v>
      </c>
      <c r="X92" s="86">
        <f t="shared" si="16"/>
        <v>1.2720519962859795</v>
      </c>
      <c r="Y92" s="86">
        <f t="shared" si="17"/>
        <v>9.480301760268231</v>
      </c>
      <c r="Z92" s="86">
        <f t="shared" si="18"/>
        <v>0.04875621890547264</v>
      </c>
      <c r="AA92" s="86"/>
      <c r="AB92" s="86">
        <f t="shared" si="19"/>
        <v>1.2700534759358288</v>
      </c>
      <c r="AC92" s="86">
        <f t="shared" si="20"/>
        <v>6.604450825556353</v>
      </c>
      <c r="AD92" s="86">
        <f t="shared" si="21"/>
        <v>0</v>
      </c>
      <c r="AE92" s="86">
        <f t="shared" si="22"/>
        <v>268.8</v>
      </c>
      <c r="AF92" s="86"/>
      <c r="AG92" s="86">
        <f>+'P''s 1351-1500'!N92/0.0375</f>
        <v>586.6666666666667</v>
      </c>
      <c r="AH92" s="86">
        <f t="shared" si="23"/>
        <v>19.555555555555557</v>
      </c>
      <c r="AI92" s="86">
        <f t="shared" si="24"/>
        <v>11.094017094017095</v>
      </c>
      <c r="AJ92" s="86">
        <f>+'P''s 1351-1500'!Q92/0.0375</f>
        <v>0</v>
      </c>
      <c r="AK92" s="86">
        <f>+'P''s 1351-1500'!R92/0.0375</f>
        <v>640</v>
      </c>
      <c r="AL92" s="86">
        <f t="shared" si="25"/>
        <v>1485.6</v>
      </c>
      <c r="AM92" s="86"/>
      <c r="AN92" s="87">
        <f>+U92*'Silver Conversion'!$E92</f>
        <v>0.38804870223880594</v>
      </c>
      <c r="AO92" s="87">
        <f>+V92*'Silver Conversion'!$E92</f>
        <v>0</v>
      </c>
      <c r="AP92" s="87">
        <f>+W92*'Silver Conversion'!$E92</f>
        <v>1.4550469014084508</v>
      </c>
      <c r="AQ92" s="87">
        <f>+X92*'Silver Conversion'!$E92</f>
        <v>0.2190226123491179</v>
      </c>
      <c r="AR92" s="87">
        <f>+Y92*'Silver Conversion'!$E92</f>
        <v>1.632323571248952</v>
      </c>
      <c r="AS92" s="87">
        <f>+Z92*'Silver Conversion'!$E92</f>
        <v>0.008394872587064676</v>
      </c>
      <c r="AT92" s="86"/>
      <c r="AU92" s="87">
        <f>+AB92*'Silver Conversion'!$G92</f>
        <v>0.17227261339572192</v>
      </c>
      <c r="AV92" s="87">
        <f>+AC92*'Silver Conversion'!$G92</f>
        <v>0.8958410219095477</v>
      </c>
      <c r="AW92" s="87">
        <f>+AD92*'Silver Conversion'!$G92</f>
        <v>0</v>
      </c>
      <c r="AX92" s="87">
        <f>+AE92*'Silver Conversion'!$G92</f>
        <v>36.46057379328</v>
      </c>
      <c r="AY92" s="86"/>
      <c r="AZ92" s="87">
        <f>+AG92*'Silver Conversion'!$J92</f>
        <v>22.224111242666673</v>
      </c>
      <c r="BA92" s="87">
        <f>+AH92*'Silver Conversion'!$J92</f>
        <v>0.7408037080888891</v>
      </c>
      <c r="BB92" s="87">
        <f>+AI92*'Silver Conversion'!$J92</f>
        <v>0.420263642088889</v>
      </c>
      <c r="BC92" s="87">
        <f>+AJ92*'Silver Conversion'!$J92</f>
        <v>0</v>
      </c>
      <c r="BD92" s="87">
        <f>+AK92*'Silver Conversion'!$J92</f>
        <v>24.244484992000004</v>
      </c>
      <c r="BE92" s="87">
        <f>+AL92*'Silver Conversion'!$J92</f>
        <v>56.27751078768001</v>
      </c>
      <c r="BF92" s="87"/>
      <c r="BG92" s="87"/>
      <c r="BH92" s="87"/>
      <c r="BI92" s="87"/>
      <c r="BJ92" s="87"/>
      <c r="BK92" s="87"/>
      <c r="BL92" s="87"/>
      <c r="BM92" s="87"/>
      <c r="BN92" s="87"/>
      <c r="BO92" s="87"/>
      <c r="BP92" s="87"/>
      <c r="BQ92" s="87"/>
      <c r="BR92" s="87"/>
      <c r="BS92" s="87"/>
      <c r="BT92" s="87"/>
      <c r="BU92" s="87"/>
      <c r="BV92" s="87"/>
      <c r="BW92" s="87"/>
      <c r="BX92" s="87"/>
      <c r="BY92" s="87"/>
    </row>
    <row r="93" spans="1:77" ht="15.75">
      <c r="A93" s="63">
        <v>1434</v>
      </c>
      <c r="B93" s="86">
        <v>70.5</v>
      </c>
      <c r="C93" s="86"/>
      <c r="D93" s="86">
        <v>9</v>
      </c>
      <c r="E93" s="86">
        <v>10.3</v>
      </c>
      <c r="F93" s="86">
        <v>106.5</v>
      </c>
      <c r="G93" s="86">
        <v>9.3</v>
      </c>
      <c r="H93" s="86"/>
      <c r="I93" s="86">
        <v>240</v>
      </c>
      <c r="J93" s="86">
        <v>98</v>
      </c>
      <c r="K93" s="86"/>
      <c r="L93" s="86">
        <v>14</v>
      </c>
      <c r="M93" s="86"/>
      <c r="N93" s="86"/>
      <c r="O93" s="86">
        <v>18</v>
      </c>
      <c r="P93" s="86">
        <v>119.9</v>
      </c>
      <c r="Q93" s="86">
        <v>18</v>
      </c>
      <c r="R93" s="86"/>
      <c r="S93" s="86"/>
      <c r="T93" s="86"/>
      <c r="U93" s="86">
        <f t="shared" si="13"/>
        <v>2.1044776119402986</v>
      </c>
      <c r="V93" s="86">
        <f t="shared" si="14"/>
        <v>0</v>
      </c>
      <c r="W93" s="86">
        <f t="shared" si="15"/>
        <v>8.450704225352114</v>
      </c>
      <c r="X93" s="86">
        <f t="shared" si="16"/>
        <v>0.95636025998143</v>
      </c>
      <c r="Y93" s="86">
        <f t="shared" si="17"/>
        <v>8.92707460184409</v>
      </c>
      <c r="Z93" s="86">
        <f t="shared" si="18"/>
        <v>0.046268656716417916</v>
      </c>
      <c r="AA93" s="86"/>
      <c r="AB93" s="86">
        <f t="shared" si="19"/>
        <v>1.3368983957219251</v>
      </c>
      <c r="AC93" s="86">
        <f t="shared" si="20"/>
        <v>7.035175879396985</v>
      </c>
      <c r="AD93" s="86">
        <f t="shared" si="21"/>
        <v>0</v>
      </c>
      <c r="AE93" s="86">
        <f t="shared" si="22"/>
        <v>268.8</v>
      </c>
      <c r="AF93" s="86"/>
      <c r="AG93" s="86">
        <f>+'P''s 1351-1500'!N93/0.0375</f>
        <v>0</v>
      </c>
      <c r="AH93" s="86">
        <f t="shared" si="23"/>
        <v>16</v>
      </c>
      <c r="AI93" s="86">
        <f t="shared" si="24"/>
        <v>10.247863247863249</v>
      </c>
      <c r="AJ93" s="86">
        <f>+'P''s 1351-1500'!Q93/0.0375</f>
        <v>480</v>
      </c>
      <c r="AK93" s="86">
        <f>+'P''s 1351-1500'!R93/0.0375</f>
        <v>0</v>
      </c>
      <c r="AL93" s="86">
        <f t="shared" si="25"/>
        <v>0</v>
      </c>
      <c r="AM93" s="86"/>
      <c r="AN93" s="87">
        <f>+U93*'Silver Conversion'!$E93</f>
        <v>0.36235011268656714</v>
      </c>
      <c r="AO93" s="87">
        <f>+V93*'Silver Conversion'!$E93</f>
        <v>0</v>
      </c>
      <c r="AP93" s="87">
        <f>+W93*'Silver Conversion'!$E93</f>
        <v>1.4550469014084508</v>
      </c>
      <c r="AQ93" s="87">
        <f>+X93*'Silver Conversion'!$E93</f>
        <v>0.1646666355617456</v>
      </c>
      <c r="AR93" s="87">
        <f>+Y93*'Silver Conversion'!$E93</f>
        <v>1.5370686148365464</v>
      </c>
      <c r="AS93" s="87">
        <f>+Z93*'Silver Conversion'!$E93</f>
        <v>0.00796656276119403</v>
      </c>
      <c r="AT93" s="86"/>
      <c r="AU93" s="87">
        <f>+AB93*'Silver Conversion'!$G93</f>
        <v>0.17846117058823527</v>
      </c>
      <c r="AV93" s="87">
        <f>+AC93*'Silver Conversion'!$G93</f>
        <v>0.939118280603015</v>
      </c>
      <c r="AW93" s="87">
        <f>+AD93*'Silver Conversion'!$G93</f>
        <v>0</v>
      </c>
      <c r="AX93" s="87">
        <f>+AE93*'Silver Conversion'!$G93</f>
        <v>35.88183126528</v>
      </c>
      <c r="AY93" s="86"/>
      <c r="AZ93" s="87">
        <f>+AG93*'Silver Conversion'!$J93</f>
        <v>0</v>
      </c>
      <c r="BA93" s="87">
        <f>+AH93*'Silver Conversion'!$J93</f>
        <v>0.6061121248000001</v>
      </c>
      <c r="BB93" s="87">
        <f>+AI93*'Silver Conversion'!$J93</f>
        <v>0.388209635488889</v>
      </c>
      <c r="BC93" s="87">
        <f>+AJ93*'Silver Conversion'!$J93</f>
        <v>18.183363744000005</v>
      </c>
      <c r="BD93" s="87">
        <f>+AK93*'Silver Conversion'!$J93</f>
        <v>0</v>
      </c>
      <c r="BE93" s="87">
        <f>+AL93*'Silver Conversion'!$J93</f>
        <v>0</v>
      </c>
      <c r="BF93" s="87"/>
      <c r="BG93" s="87"/>
      <c r="BH93" s="87"/>
      <c r="BI93" s="87"/>
      <c r="BJ93" s="87"/>
      <c r="BK93" s="87"/>
      <c r="BL93" s="87"/>
      <c r="BM93" s="87"/>
      <c r="BN93" s="87"/>
      <c r="BO93" s="87"/>
      <c r="BP93" s="87"/>
      <c r="BQ93" s="87"/>
      <c r="BR93" s="87"/>
      <c r="BS93" s="87"/>
      <c r="BT93" s="87"/>
      <c r="BU93" s="87"/>
      <c r="BV93" s="87"/>
      <c r="BW93" s="87"/>
      <c r="BX93" s="87"/>
      <c r="BY93" s="87"/>
    </row>
    <row r="94" spans="1:77" ht="15.75">
      <c r="A94" s="63">
        <v>1435</v>
      </c>
      <c r="B94" s="86">
        <v>98.2</v>
      </c>
      <c r="C94" s="86"/>
      <c r="D94" s="86">
        <v>9</v>
      </c>
      <c r="E94" s="86">
        <v>17.9</v>
      </c>
      <c r="F94" s="86">
        <v>125.3</v>
      </c>
      <c r="G94" s="86">
        <v>10</v>
      </c>
      <c r="H94" s="86"/>
      <c r="I94" s="86">
        <v>240</v>
      </c>
      <c r="J94" s="86">
        <v>80.7</v>
      </c>
      <c r="K94" s="86"/>
      <c r="L94" s="86">
        <v>13</v>
      </c>
      <c r="M94" s="86"/>
      <c r="N94" s="86">
        <v>30</v>
      </c>
      <c r="O94" s="86"/>
      <c r="P94" s="86">
        <v>127.9</v>
      </c>
      <c r="Q94" s="86">
        <v>16.1</v>
      </c>
      <c r="R94" s="86"/>
      <c r="S94" s="86">
        <v>56.2</v>
      </c>
      <c r="T94" s="86"/>
      <c r="U94" s="86">
        <f t="shared" si="13"/>
        <v>2.93134328358209</v>
      </c>
      <c r="V94" s="86">
        <f t="shared" si="14"/>
        <v>0</v>
      </c>
      <c r="W94" s="86">
        <f t="shared" si="15"/>
        <v>8.450704225352114</v>
      </c>
      <c r="X94" s="86">
        <f t="shared" si="16"/>
        <v>1.662024141132776</v>
      </c>
      <c r="Y94" s="86">
        <f t="shared" si="17"/>
        <v>10.502933780385582</v>
      </c>
      <c r="Z94" s="86">
        <f t="shared" si="18"/>
        <v>0.04975124378109453</v>
      </c>
      <c r="AA94" s="86"/>
      <c r="AB94" s="86">
        <f t="shared" si="19"/>
        <v>1.3368983957219251</v>
      </c>
      <c r="AC94" s="86">
        <f t="shared" si="20"/>
        <v>5.793251974156497</v>
      </c>
      <c r="AD94" s="86">
        <f t="shared" si="21"/>
        <v>0</v>
      </c>
      <c r="AE94" s="86">
        <f t="shared" si="22"/>
        <v>249.6</v>
      </c>
      <c r="AF94" s="86"/>
      <c r="AG94" s="86">
        <f>+'P''s 1351-1500'!N94/0.0375</f>
        <v>800</v>
      </c>
      <c r="AH94" s="86">
        <f t="shared" si="23"/>
        <v>0</v>
      </c>
      <c r="AI94" s="86">
        <f t="shared" si="24"/>
        <v>10.931623931623934</v>
      </c>
      <c r="AJ94" s="86">
        <f>+'P''s 1351-1500'!Q94/0.0375</f>
        <v>429.33333333333337</v>
      </c>
      <c r="AK94" s="86">
        <f>+'P''s 1351-1500'!R94/0.0375</f>
        <v>0</v>
      </c>
      <c r="AL94" s="86">
        <f t="shared" si="25"/>
        <v>1348.8000000000002</v>
      </c>
      <c r="AM94" s="86"/>
      <c r="AN94" s="87">
        <f>+U94*'Silver Conversion'!$E94</f>
        <v>0.5047202988059701</v>
      </c>
      <c r="AO94" s="87">
        <f>+V94*'Silver Conversion'!$E94</f>
        <v>0</v>
      </c>
      <c r="AP94" s="87">
        <f>+W94*'Silver Conversion'!$E94</f>
        <v>1.4550469014084508</v>
      </c>
      <c r="AQ94" s="87">
        <f>+X94*'Silver Conversion'!$E94</f>
        <v>0.286168230733519</v>
      </c>
      <c r="AR94" s="87">
        <f>+Y94*'Silver Conversion'!$E94</f>
        <v>1.8084009149203686</v>
      </c>
      <c r="AS94" s="87">
        <f>+Z94*'Silver Conversion'!$E94</f>
        <v>0.008566196517412935</v>
      </c>
      <c r="AT94" s="86"/>
      <c r="AU94" s="87">
        <f>+AB94*'Silver Conversion'!$G94</f>
        <v>0.17846117058823527</v>
      </c>
      <c r="AV94" s="87">
        <f>+AC94*'Silver Conversion'!$G94</f>
        <v>0.773335155557789</v>
      </c>
      <c r="AW94" s="87">
        <f>+AD94*'Silver Conversion'!$G94</f>
        <v>0</v>
      </c>
      <c r="AX94" s="87">
        <f>+AE94*'Silver Conversion'!$G94</f>
        <v>33.31884331776</v>
      </c>
      <c r="AY94" s="86"/>
      <c r="AZ94" s="87">
        <f>+AG94*'Silver Conversion'!$J94</f>
        <v>30.305606240000003</v>
      </c>
      <c r="BA94" s="87">
        <f>+AH94*'Silver Conversion'!$J94</f>
        <v>0</v>
      </c>
      <c r="BB94" s="87">
        <f>+AI94*'Silver Conversion'!$J94</f>
        <v>0.4141118630444446</v>
      </c>
      <c r="BC94" s="87">
        <f>+AJ94*'Silver Conversion'!$J94</f>
        <v>16.264008682133337</v>
      </c>
      <c r="BD94" s="87">
        <f>+AK94*'Silver Conversion'!$J94</f>
        <v>0</v>
      </c>
      <c r="BE94" s="87">
        <f>+AL94*'Silver Conversion'!$J94</f>
        <v>51.09525212064001</v>
      </c>
      <c r="BF94" s="87"/>
      <c r="BG94" s="87"/>
      <c r="BH94" s="87"/>
      <c r="BI94" s="87"/>
      <c r="BJ94" s="87"/>
      <c r="BK94" s="87"/>
      <c r="BL94" s="87"/>
      <c r="BM94" s="87"/>
      <c r="BN94" s="87"/>
      <c r="BO94" s="87"/>
      <c r="BP94" s="87"/>
      <c r="BQ94" s="87"/>
      <c r="BR94" s="87"/>
      <c r="BS94" s="87"/>
      <c r="BT94" s="87"/>
      <c r="BU94" s="87"/>
      <c r="BV94" s="87"/>
      <c r="BW94" s="87"/>
      <c r="BX94" s="87"/>
      <c r="BY94" s="87"/>
    </row>
    <row r="95" spans="1:77" ht="15.75">
      <c r="A95" s="63">
        <v>1436</v>
      </c>
      <c r="B95" s="86">
        <v>83.6</v>
      </c>
      <c r="C95" s="86">
        <v>4</v>
      </c>
      <c r="D95" s="86">
        <v>9.7</v>
      </c>
      <c r="E95" s="86">
        <v>18.6</v>
      </c>
      <c r="F95" s="86">
        <v>112.5</v>
      </c>
      <c r="G95" s="86">
        <v>9.9</v>
      </c>
      <c r="H95" s="86"/>
      <c r="I95" s="86">
        <v>240</v>
      </c>
      <c r="J95" s="86">
        <v>90</v>
      </c>
      <c r="K95" s="86">
        <v>6</v>
      </c>
      <c r="L95" s="86"/>
      <c r="M95" s="86"/>
      <c r="N95" s="86">
        <v>23</v>
      </c>
      <c r="O95" s="86">
        <v>19</v>
      </c>
      <c r="P95" s="86">
        <v>88</v>
      </c>
      <c r="Q95" s="86">
        <v>18.2</v>
      </c>
      <c r="R95" s="86"/>
      <c r="S95" s="86">
        <v>56.1</v>
      </c>
      <c r="T95" s="86"/>
      <c r="U95" s="86">
        <f t="shared" si="13"/>
        <v>2.4955223880597015</v>
      </c>
      <c r="V95" s="86">
        <f t="shared" si="14"/>
        <v>11.267605633802818</v>
      </c>
      <c r="W95" s="86">
        <f t="shared" si="15"/>
        <v>9.107981220657276</v>
      </c>
      <c r="X95" s="86">
        <f t="shared" si="16"/>
        <v>1.7270194986072425</v>
      </c>
      <c r="Y95" s="86">
        <f t="shared" si="17"/>
        <v>9.430008382229673</v>
      </c>
      <c r="Z95" s="86">
        <f t="shared" si="18"/>
        <v>0.049253731343283584</v>
      </c>
      <c r="AA95" s="86"/>
      <c r="AB95" s="86">
        <f t="shared" si="19"/>
        <v>1.3368983957219251</v>
      </c>
      <c r="AC95" s="86">
        <f t="shared" si="20"/>
        <v>6.460875807609476</v>
      </c>
      <c r="AD95" s="86">
        <f t="shared" si="21"/>
        <v>17.142857142857142</v>
      </c>
      <c r="AE95" s="86">
        <f t="shared" si="22"/>
        <v>0</v>
      </c>
      <c r="AF95" s="86"/>
      <c r="AG95" s="86">
        <f>+'P''s 1351-1500'!N95/0.0375</f>
        <v>613.3333333333334</v>
      </c>
      <c r="AH95" s="86">
        <f t="shared" si="23"/>
        <v>16.88888888888889</v>
      </c>
      <c r="AI95" s="86">
        <f t="shared" si="24"/>
        <v>7.521367521367522</v>
      </c>
      <c r="AJ95" s="86">
        <f>+'P''s 1351-1500'!Q95/0.0375</f>
        <v>485.3333333333333</v>
      </c>
      <c r="AK95" s="86">
        <f>+'P''s 1351-1500'!R95/0.0375</f>
        <v>0</v>
      </c>
      <c r="AL95" s="86">
        <f t="shared" si="25"/>
        <v>1346.4</v>
      </c>
      <c r="AM95" s="86"/>
      <c r="AN95" s="87">
        <f>+U95*'Silver Conversion'!$E95</f>
        <v>0.4296804173134328</v>
      </c>
      <c r="AO95" s="87">
        <f>+V95*'Silver Conversion'!$E95</f>
        <v>1.9400625352112677</v>
      </c>
      <c r="AP95" s="87">
        <f>+W95*'Silver Conversion'!$E95</f>
        <v>1.568217215962441</v>
      </c>
      <c r="AQ95" s="87">
        <f>+X95*'Silver Conversion'!$E95</f>
        <v>0.2973591671309192</v>
      </c>
      <c r="AR95" s="87">
        <f>+Y95*'Silver Conversion'!$E95</f>
        <v>1.6236640297569152</v>
      </c>
      <c r="AS95" s="87">
        <f>+Z95*'Silver Conversion'!$E95</f>
        <v>0.008480534552238806</v>
      </c>
      <c r="AT95" s="86"/>
      <c r="AU95" s="87">
        <f>+AB95*'Silver Conversion'!$G95</f>
        <v>0.17846117058823527</v>
      </c>
      <c r="AV95" s="87">
        <f>+AC95*'Silver Conversion'!$G95</f>
        <v>0.8624555638190954</v>
      </c>
      <c r="AW95" s="87">
        <f>+AD95*'Silver Conversion'!$G95</f>
        <v>2.288382096</v>
      </c>
      <c r="AX95" s="87">
        <f>+AE95*'Silver Conversion'!$G95</f>
        <v>0</v>
      </c>
      <c r="AY95" s="86"/>
      <c r="AZ95" s="87">
        <f>+AG95*'Silver Conversion'!$J95</f>
        <v>23.23429811733334</v>
      </c>
      <c r="BA95" s="87">
        <f>+AH95*'Silver Conversion'!$J95</f>
        <v>0.6397850206222223</v>
      </c>
      <c r="BB95" s="87">
        <f>+AI95*'Silver Conversion'!$J95</f>
        <v>0.28492450311111117</v>
      </c>
      <c r="BC95" s="87">
        <f>+AJ95*'Silver Conversion'!$J95</f>
        <v>18.385401118933334</v>
      </c>
      <c r="BD95" s="87">
        <f>+AK95*'Silver Conversion'!$J95</f>
        <v>0</v>
      </c>
      <c r="BE95" s="87">
        <f>+AL95*'Silver Conversion'!$J95</f>
        <v>51.00433530192001</v>
      </c>
      <c r="BF95" s="87"/>
      <c r="BG95" s="87"/>
      <c r="BH95" s="87"/>
      <c r="BI95" s="87"/>
      <c r="BJ95" s="87"/>
      <c r="BK95" s="87"/>
      <c r="BL95" s="87"/>
      <c r="BM95" s="87"/>
      <c r="BN95" s="87"/>
      <c r="BO95" s="87"/>
      <c r="BP95" s="87"/>
      <c r="BQ95" s="87"/>
      <c r="BR95" s="87"/>
      <c r="BS95" s="87"/>
      <c r="BT95" s="87"/>
      <c r="BU95" s="87"/>
      <c r="BV95" s="87"/>
      <c r="BW95" s="87"/>
      <c r="BX95" s="87"/>
      <c r="BY95" s="87"/>
    </row>
    <row r="96" spans="1:77" ht="15.75">
      <c r="A96" s="63">
        <v>1437</v>
      </c>
      <c r="B96" s="86"/>
      <c r="C96" s="86"/>
      <c r="D96" s="86"/>
      <c r="E96" s="86"/>
      <c r="F96" s="86"/>
      <c r="G96" s="86">
        <v>9</v>
      </c>
      <c r="H96" s="86"/>
      <c r="I96" s="86">
        <v>252</v>
      </c>
      <c r="J96" s="86">
        <v>87</v>
      </c>
      <c r="K96" s="86"/>
      <c r="L96" s="86">
        <v>14</v>
      </c>
      <c r="M96" s="86"/>
      <c r="N96" s="86">
        <v>24</v>
      </c>
      <c r="O96" s="86">
        <v>21.1</v>
      </c>
      <c r="P96" s="86">
        <v>101.3</v>
      </c>
      <c r="Q96" s="86"/>
      <c r="R96" s="86"/>
      <c r="S96" s="86"/>
      <c r="T96" s="86"/>
      <c r="U96" s="86">
        <f t="shared" si="13"/>
        <v>0</v>
      </c>
      <c r="V96" s="86">
        <f t="shared" si="14"/>
        <v>0</v>
      </c>
      <c r="W96" s="86">
        <f t="shared" si="15"/>
        <v>0</v>
      </c>
      <c r="X96" s="86">
        <f t="shared" si="16"/>
        <v>0</v>
      </c>
      <c r="Y96" s="86">
        <f t="shared" si="17"/>
        <v>0</v>
      </c>
      <c r="Z96" s="86">
        <f t="shared" si="18"/>
        <v>0.04477611940298507</v>
      </c>
      <c r="AA96" s="86"/>
      <c r="AB96" s="86">
        <f t="shared" si="19"/>
        <v>1.4037433155080212</v>
      </c>
      <c r="AC96" s="86">
        <f t="shared" si="20"/>
        <v>6.24551328068916</v>
      </c>
      <c r="AD96" s="86">
        <f t="shared" si="21"/>
        <v>0</v>
      </c>
      <c r="AE96" s="86">
        <f t="shared" si="22"/>
        <v>268.8</v>
      </c>
      <c r="AF96" s="86"/>
      <c r="AG96" s="86">
        <f>+'P''s 1351-1500'!N96/0.0375</f>
        <v>640</v>
      </c>
      <c r="AH96" s="86">
        <f t="shared" si="23"/>
        <v>18.755555555555556</v>
      </c>
      <c r="AI96" s="86">
        <f t="shared" si="24"/>
        <v>8.658119658119658</v>
      </c>
      <c r="AJ96" s="86">
        <f>+'P''s 1351-1500'!Q96/0.0375</f>
        <v>0</v>
      </c>
      <c r="AK96" s="86">
        <f>+'P''s 1351-1500'!R96/0.0375</f>
        <v>0</v>
      </c>
      <c r="AL96" s="86">
        <f t="shared" si="25"/>
        <v>0</v>
      </c>
      <c r="AM96" s="86"/>
      <c r="AN96" s="87">
        <f>+U96*'Silver Conversion'!$E96</f>
        <v>0</v>
      </c>
      <c r="AO96" s="87">
        <f>+V96*'Silver Conversion'!$E96</f>
        <v>0</v>
      </c>
      <c r="AP96" s="87">
        <f>+W96*'Silver Conversion'!$E96</f>
        <v>0</v>
      </c>
      <c r="AQ96" s="87">
        <f>+X96*'Silver Conversion'!$E96</f>
        <v>0</v>
      </c>
      <c r="AR96" s="87">
        <f>+Y96*'Silver Conversion'!$E96</f>
        <v>0</v>
      </c>
      <c r="AS96" s="87">
        <f>+Z96*'Silver Conversion'!$E96</f>
        <v>0.00770957686567164</v>
      </c>
      <c r="AT96" s="86"/>
      <c r="AU96" s="87">
        <f>+AB96*'Silver Conversion'!$G96</f>
        <v>0.1830265104144385</v>
      </c>
      <c r="AV96" s="87">
        <f>+AC96*'Silver Conversion'!$G96</f>
        <v>0.8143187496482411</v>
      </c>
      <c r="AW96" s="87">
        <f>+AD96*'Silver Conversion'!$G96</f>
        <v>0</v>
      </c>
      <c r="AX96" s="87">
        <f>+AE96*'Silver Conversion'!$G96</f>
        <v>35.047380426240004</v>
      </c>
      <c r="AY96" s="86"/>
      <c r="AZ96" s="87">
        <f>+AG96*'Silver Conversion'!$J96</f>
        <v>24.244484992000004</v>
      </c>
      <c r="BA96" s="87">
        <f>+AH96*'Silver Conversion'!$J96</f>
        <v>0.7104981018488891</v>
      </c>
      <c r="BB96" s="87">
        <f>+AI96*'Silver Conversion'!$J96</f>
        <v>0.32798695642222225</v>
      </c>
      <c r="BC96" s="87">
        <f>+AJ96*'Silver Conversion'!$J96</f>
        <v>0</v>
      </c>
      <c r="BD96" s="87">
        <f>+AK96*'Silver Conversion'!$J96</f>
        <v>0</v>
      </c>
      <c r="BE96" s="87">
        <f>+AL96*'Silver Conversion'!$J96</f>
        <v>0</v>
      </c>
      <c r="BF96" s="87"/>
      <c r="BG96" s="87"/>
      <c r="BH96" s="87"/>
      <c r="BI96" s="87"/>
      <c r="BJ96" s="87"/>
      <c r="BK96" s="87"/>
      <c r="BL96" s="87"/>
      <c r="BM96" s="87"/>
      <c r="BN96" s="87"/>
      <c r="BO96" s="87"/>
      <c r="BP96" s="87"/>
      <c r="BQ96" s="87"/>
      <c r="BR96" s="87"/>
      <c r="BS96" s="87"/>
      <c r="BT96" s="87"/>
      <c r="BU96" s="87"/>
      <c r="BV96" s="87"/>
      <c r="BW96" s="87"/>
      <c r="BX96" s="87"/>
      <c r="BY96" s="87"/>
    </row>
    <row r="97" spans="1:77" ht="15.75">
      <c r="A97" s="63">
        <v>1438</v>
      </c>
      <c r="B97" s="86">
        <v>73.3</v>
      </c>
      <c r="C97" s="86">
        <v>3</v>
      </c>
      <c r="D97" s="86">
        <v>9</v>
      </c>
      <c r="E97" s="86">
        <v>28.5</v>
      </c>
      <c r="F97" s="86">
        <v>80.2</v>
      </c>
      <c r="G97" s="86">
        <v>9.4</v>
      </c>
      <c r="H97" s="86"/>
      <c r="I97" s="86">
        <v>208</v>
      </c>
      <c r="J97" s="86">
        <v>92</v>
      </c>
      <c r="K97" s="86"/>
      <c r="L97" s="86">
        <v>15.7</v>
      </c>
      <c r="M97" s="86"/>
      <c r="N97" s="86">
        <v>25.3</v>
      </c>
      <c r="O97" s="86">
        <v>20.5</v>
      </c>
      <c r="P97" s="86">
        <v>111.8</v>
      </c>
      <c r="Q97" s="86">
        <v>20.4</v>
      </c>
      <c r="R97" s="86"/>
      <c r="S97" s="86">
        <v>58.4</v>
      </c>
      <c r="T97" s="86"/>
      <c r="U97" s="86">
        <f t="shared" si="13"/>
        <v>2.1880597014925374</v>
      </c>
      <c r="V97" s="86">
        <f t="shared" si="14"/>
        <v>8.450704225352114</v>
      </c>
      <c r="W97" s="86">
        <f t="shared" si="15"/>
        <v>8.450704225352114</v>
      </c>
      <c r="X97" s="86">
        <f t="shared" si="16"/>
        <v>2.6462395543175488</v>
      </c>
      <c r="Y97" s="86">
        <f t="shared" si="17"/>
        <v>6.722548197820621</v>
      </c>
      <c r="Z97" s="86">
        <f t="shared" si="18"/>
        <v>0.046766169154228855</v>
      </c>
      <c r="AA97" s="86"/>
      <c r="AB97" s="86">
        <f t="shared" si="19"/>
        <v>1.1586452762923352</v>
      </c>
      <c r="AC97" s="86">
        <f t="shared" si="20"/>
        <v>6.604450825556353</v>
      </c>
      <c r="AD97" s="86">
        <f t="shared" si="21"/>
        <v>0</v>
      </c>
      <c r="AE97" s="86">
        <f t="shared" si="22"/>
        <v>301.44</v>
      </c>
      <c r="AF97" s="86"/>
      <c r="AG97" s="86">
        <f>+'P''s 1351-1500'!N97/0.0375</f>
        <v>674.6666666666667</v>
      </c>
      <c r="AH97" s="86">
        <f t="shared" si="23"/>
        <v>18.22222222222222</v>
      </c>
      <c r="AI97" s="86">
        <f t="shared" si="24"/>
        <v>9.555555555555555</v>
      </c>
      <c r="AJ97" s="86">
        <f>+'P''s 1351-1500'!Q97/0.0375</f>
        <v>544</v>
      </c>
      <c r="AK97" s="86">
        <f>+'P''s 1351-1500'!R97/0.0375</f>
        <v>0</v>
      </c>
      <c r="AL97" s="86">
        <f t="shared" si="25"/>
        <v>1401.6</v>
      </c>
      <c r="AM97" s="86"/>
      <c r="AN97" s="87">
        <f>+U97*'Silver Conversion'!$E97</f>
        <v>0.3767413228358209</v>
      </c>
      <c r="AO97" s="87">
        <f>+V97*'Silver Conversion'!$E97</f>
        <v>1.4550469014084508</v>
      </c>
      <c r="AP97" s="87">
        <f>+W97*'Silver Conversion'!$E97</f>
        <v>1.4550469014084508</v>
      </c>
      <c r="AQ97" s="87">
        <f>+X97*'Silver Conversion'!$E97</f>
        <v>0.4556309818941504</v>
      </c>
      <c r="AR97" s="87">
        <f>+Y97*'Silver Conversion'!$E97</f>
        <v>1.1574920461022633</v>
      </c>
      <c r="AS97" s="87">
        <f>+Z97*'Silver Conversion'!$E97</f>
        <v>0.008052224726368159</v>
      </c>
      <c r="AT97" s="86"/>
      <c r="AU97" s="87">
        <f>+AB97*'Silver Conversion'!$G97</f>
        <v>0.15106950065953656</v>
      </c>
      <c r="AV97" s="87">
        <f>+AC97*'Silver Conversion'!$G97</f>
        <v>0.8611186777889447</v>
      </c>
      <c r="AW97" s="87">
        <f>+AD97*'Silver Conversion'!$G97</f>
        <v>0</v>
      </c>
      <c r="AX97" s="87">
        <f>+AE97*'Silver Conversion'!$G97</f>
        <v>39.303133763712</v>
      </c>
      <c r="AY97" s="86"/>
      <c r="AZ97" s="87">
        <f>+AG97*'Silver Conversion'!$J97</f>
        <v>25.557727929066672</v>
      </c>
      <c r="BA97" s="87">
        <f>+AH97*'Silver Conversion'!$J97</f>
        <v>0.6902943643555557</v>
      </c>
      <c r="BB97" s="87">
        <f>+AI97*'Silver Conversion'!$J97</f>
        <v>0.36198363008888895</v>
      </c>
      <c r="BC97" s="87">
        <f>+AJ97*'Silver Conversion'!$J97</f>
        <v>20.6078122432</v>
      </c>
      <c r="BD97" s="87">
        <f>+AK97*'Silver Conversion'!$J97</f>
        <v>0</v>
      </c>
      <c r="BE97" s="87">
        <f>+AL97*'Silver Conversion'!$J97</f>
        <v>53.09542213248</v>
      </c>
      <c r="BF97" s="87"/>
      <c r="BG97" s="87"/>
      <c r="BH97" s="87"/>
      <c r="BI97" s="87"/>
      <c r="BJ97" s="87"/>
      <c r="BK97" s="87"/>
      <c r="BL97" s="87"/>
      <c r="BM97" s="87"/>
      <c r="BN97" s="87"/>
      <c r="BO97" s="87"/>
      <c r="BP97" s="87"/>
      <c r="BQ97" s="87"/>
      <c r="BR97" s="87"/>
      <c r="BS97" s="87"/>
      <c r="BT97" s="87"/>
      <c r="BU97" s="87"/>
      <c r="BV97" s="87"/>
      <c r="BW97" s="87"/>
      <c r="BX97" s="87"/>
      <c r="BY97" s="87"/>
    </row>
    <row r="98" spans="1:77" ht="15.75">
      <c r="A98" s="63">
        <v>1439</v>
      </c>
      <c r="B98" s="86">
        <v>83.3</v>
      </c>
      <c r="C98" s="86">
        <v>3</v>
      </c>
      <c r="D98" s="86">
        <v>10</v>
      </c>
      <c r="E98" s="86">
        <v>22</v>
      </c>
      <c r="F98" s="86">
        <v>99.6</v>
      </c>
      <c r="G98" s="86">
        <v>9.6</v>
      </c>
      <c r="H98" s="86"/>
      <c r="I98" s="86">
        <v>240</v>
      </c>
      <c r="J98" s="86">
        <v>101</v>
      </c>
      <c r="K98" s="86"/>
      <c r="L98" s="86">
        <v>15.3</v>
      </c>
      <c r="M98" s="86"/>
      <c r="N98" s="86">
        <v>23.5</v>
      </c>
      <c r="O98" s="86">
        <v>20.7</v>
      </c>
      <c r="P98" s="86">
        <v>107.1</v>
      </c>
      <c r="Q98" s="86">
        <v>17</v>
      </c>
      <c r="R98" s="86">
        <v>16</v>
      </c>
      <c r="S98" s="86">
        <v>58.4</v>
      </c>
      <c r="T98" s="86"/>
      <c r="U98" s="86">
        <f t="shared" si="13"/>
        <v>2.4865671641791045</v>
      </c>
      <c r="V98" s="86">
        <f t="shared" si="14"/>
        <v>8.450704225352114</v>
      </c>
      <c r="W98" s="86">
        <f t="shared" si="15"/>
        <v>9.389671361502348</v>
      </c>
      <c r="X98" s="86">
        <f t="shared" si="16"/>
        <v>2.042711234911792</v>
      </c>
      <c r="Y98" s="86">
        <f t="shared" si="17"/>
        <v>8.34870075440067</v>
      </c>
      <c r="Z98" s="86">
        <f t="shared" si="18"/>
        <v>0.04776119402985075</v>
      </c>
      <c r="AA98" s="86"/>
      <c r="AB98" s="86">
        <f t="shared" si="19"/>
        <v>1.3368983957219251</v>
      </c>
      <c r="AC98" s="86">
        <f t="shared" si="20"/>
        <v>7.250538406317301</v>
      </c>
      <c r="AD98" s="86">
        <f t="shared" si="21"/>
        <v>0</v>
      </c>
      <c r="AE98" s="86">
        <f t="shared" si="22"/>
        <v>293.76</v>
      </c>
      <c r="AF98" s="86"/>
      <c r="AG98" s="86">
        <f>+'P''s 1351-1500'!N98/0.0375</f>
        <v>626.6666666666667</v>
      </c>
      <c r="AH98" s="86">
        <f t="shared" si="23"/>
        <v>18.4</v>
      </c>
      <c r="AI98" s="86">
        <f t="shared" si="24"/>
        <v>9.153846153846153</v>
      </c>
      <c r="AJ98" s="86">
        <f>+'P''s 1351-1500'!Q98/0.0375</f>
        <v>453.33333333333337</v>
      </c>
      <c r="AK98" s="86">
        <f>+'P''s 1351-1500'!R98/0.0375</f>
        <v>426.6666666666667</v>
      </c>
      <c r="AL98" s="86">
        <f t="shared" si="25"/>
        <v>1401.6</v>
      </c>
      <c r="AM98" s="86"/>
      <c r="AN98" s="87">
        <f>+U98*'Silver Conversion'!$E98</f>
        <v>0.42813850194029845</v>
      </c>
      <c r="AO98" s="87">
        <f>+V98*'Silver Conversion'!$E98</f>
        <v>1.4550469014084508</v>
      </c>
      <c r="AP98" s="87">
        <f>+W98*'Silver Conversion'!$E98</f>
        <v>1.616718779342723</v>
      </c>
      <c r="AQ98" s="87">
        <f>+X98*'Silver Conversion'!$E98</f>
        <v>0.3517151439182915</v>
      </c>
      <c r="AR98" s="87">
        <f>+Y98*'Silver Conversion'!$E98</f>
        <v>1.4374838876781224</v>
      </c>
      <c r="AS98" s="87">
        <f>+Z98*'Silver Conversion'!$E98</f>
        <v>0.008223548656716418</v>
      </c>
      <c r="AT98" s="86"/>
      <c r="AU98" s="87">
        <f>+AB98*'Silver Conversion'!$G98</f>
        <v>0.17297011136363638</v>
      </c>
      <c r="AV98" s="87">
        <f>+AC98*'Silver Conversion'!$G98</f>
        <v>0.9380865738190957</v>
      </c>
      <c r="AW98" s="87">
        <f>+AD98*'Silver Conversion'!$G98</f>
        <v>0</v>
      </c>
      <c r="AX98" s="87">
        <f>+AE98*'Silver Conversion'!$G98</f>
        <v>38.007151535808006</v>
      </c>
      <c r="AY98" s="86"/>
      <c r="AZ98" s="87">
        <f>+AG98*'Silver Conversion'!$J98</f>
        <v>24.398808009333337</v>
      </c>
      <c r="BA98" s="87">
        <f>+AH98*'Silver Conversion'!$J98</f>
        <v>0.71639053304</v>
      </c>
      <c r="BB98" s="87">
        <f>+AI98*'Silver Conversion'!$J98</f>
        <v>0.3563983003</v>
      </c>
      <c r="BC98" s="87">
        <f>+AJ98*'Silver Conversion'!$J98</f>
        <v>17.650201538666668</v>
      </c>
      <c r="BD98" s="87">
        <f>+AK98*'Silver Conversion'!$J98</f>
        <v>16.611954389333334</v>
      </c>
      <c r="BE98" s="87">
        <f>+AL98*'Silver Conversion'!$J98</f>
        <v>54.57027016896</v>
      </c>
      <c r="BF98" s="87"/>
      <c r="BG98" s="87"/>
      <c r="BH98" s="87"/>
      <c r="BI98" s="87"/>
      <c r="BJ98" s="87"/>
      <c r="BK98" s="87"/>
      <c r="BL98" s="87"/>
      <c r="BM98" s="87"/>
      <c r="BN98" s="87"/>
      <c r="BO98" s="87"/>
      <c r="BP98" s="87"/>
      <c r="BQ98" s="87"/>
      <c r="BR98" s="87"/>
      <c r="BS98" s="87"/>
      <c r="BT98" s="87"/>
      <c r="BU98" s="87"/>
      <c r="BV98" s="87"/>
      <c r="BW98" s="87"/>
      <c r="BX98" s="87"/>
      <c r="BY98" s="87"/>
    </row>
    <row r="99" spans="1:77" ht="15.75">
      <c r="A99" s="63">
        <v>1440</v>
      </c>
      <c r="B99" s="86">
        <v>79.3</v>
      </c>
      <c r="C99" s="86"/>
      <c r="D99" s="86">
        <v>10</v>
      </c>
      <c r="E99" s="86">
        <v>17</v>
      </c>
      <c r="F99" s="86">
        <v>96.6</v>
      </c>
      <c r="G99" s="86">
        <v>9.5</v>
      </c>
      <c r="H99" s="86"/>
      <c r="I99" s="86">
        <v>324</v>
      </c>
      <c r="J99" s="86"/>
      <c r="K99" s="86">
        <v>5.9</v>
      </c>
      <c r="L99" s="86">
        <v>16</v>
      </c>
      <c r="M99" s="86"/>
      <c r="N99" s="86">
        <v>22.5</v>
      </c>
      <c r="O99" s="86">
        <v>21</v>
      </c>
      <c r="P99" s="86">
        <v>92</v>
      </c>
      <c r="Q99" s="86">
        <v>19.9</v>
      </c>
      <c r="R99" s="86"/>
      <c r="S99" s="86">
        <v>62.4</v>
      </c>
      <c r="T99" s="86"/>
      <c r="U99" s="86">
        <f t="shared" si="13"/>
        <v>2.3671641791044777</v>
      </c>
      <c r="V99" s="86">
        <f t="shared" si="14"/>
        <v>0</v>
      </c>
      <c r="W99" s="86">
        <f t="shared" si="15"/>
        <v>9.389671361502348</v>
      </c>
      <c r="X99" s="86">
        <f t="shared" si="16"/>
        <v>1.5784586815227484</v>
      </c>
      <c r="Y99" s="86">
        <f t="shared" si="17"/>
        <v>8.09723386420788</v>
      </c>
      <c r="Z99" s="86">
        <f t="shared" si="18"/>
        <v>0.0472636815920398</v>
      </c>
      <c r="AA99" s="86"/>
      <c r="AB99" s="86">
        <f t="shared" si="19"/>
        <v>1.8048128342245988</v>
      </c>
      <c r="AC99" s="86">
        <f t="shared" si="20"/>
        <v>0</v>
      </c>
      <c r="AD99" s="86">
        <f t="shared" si="21"/>
        <v>16.857142857142858</v>
      </c>
      <c r="AE99" s="86">
        <f t="shared" si="22"/>
        <v>307.2</v>
      </c>
      <c r="AF99" s="86"/>
      <c r="AG99" s="86">
        <f>+'P''s 1351-1500'!N99/0.0375</f>
        <v>600</v>
      </c>
      <c r="AH99" s="86">
        <f t="shared" si="23"/>
        <v>18.666666666666668</v>
      </c>
      <c r="AI99" s="86">
        <f t="shared" si="24"/>
        <v>7.863247863247864</v>
      </c>
      <c r="AJ99" s="86">
        <f>+'P''s 1351-1500'!Q99/0.0375</f>
        <v>530.6666666666666</v>
      </c>
      <c r="AK99" s="86">
        <f>+'P''s 1351-1500'!R99/0.0375</f>
        <v>0</v>
      </c>
      <c r="AL99" s="86">
        <f t="shared" si="25"/>
        <v>1497.6</v>
      </c>
      <c r="AM99" s="86"/>
      <c r="AN99" s="87">
        <f>+U99*'Silver Conversion'!$E99</f>
        <v>0.40757963029850747</v>
      </c>
      <c r="AO99" s="87">
        <f>+V99*'Silver Conversion'!$E99</f>
        <v>0</v>
      </c>
      <c r="AP99" s="87">
        <f>+W99*'Silver Conversion'!$E99</f>
        <v>1.616718779342723</v>
      </c>
      <c r="AQ99" s="87">
        <f>+X99*'Silver Conversion'!$E99</f>
        <v>0.27177988393686164</v>
      </c>
      <c r="AR99" s="87">
        <f>+Y99*'Silver Conversion'!$E99</f>
        <v>1.3941861802179378</v>
      </c>
      <c r="AS99" s="87">
        <f>+Z99*'Silver Conversion'!$E99</f>
        <v>0.008137886691542287</v>
      </c>
      <c r="AT99" s="86"/>
      <c r="AU99" s="87">
        <f>+AB99*'Silver Conversion'!$G99</f>
        <v>0.23172709355614973</v>
      </c>
      <c r="AV99" s="87">
        <f>+AC99*'Silver Conversion'!$G99</f>
        <v>0</v>
      </c>
      <c r="AW99" s="87">
        <f>+AD99*'Silver Conversion'!$G99</f>
        <v>2.1643555752</v>
      </c>
      <c r="AX99" s="87">
        <f>+AE99*'Silver Conversion'!$G99</f>
        <v>39.44262905856</v>
      </c>
      <c r="AY99" s="86"/>
      <c r="AZ99" s="87">
        <f>+AG99*'Silver Conversion'!$J99</f>
        <v>23.36056086</v>
      </c>
      <c r="BA99" s="87">
        <f>+AH99*'Silver Conversion'!$J99</f>
        <v>0.7267730045333334</v>
      </c>
      <c r="BB99" s="87">
        <f>+AI99*'Silver Conversion'!$J99</f>
        <v>0.3061498004444445</v>
      </c>
      <c r="BC99" s="87">
        <f>+AJ99*'Silver Conversion'!$J99</f>
        <v>20.661118271733333</v>
      </c>
      <c r="BD99" s="87">
        <f>+AK99*'Silver Conversion'!$J99</f>
        <v>0</v>
      </c>
      <c r="BE99" s="87">
        <f>+AL99*'Silver Conversion'!$J99</f>
        <v>58.30795990656</v>
      </c>
      <c r="BF99" s="87"/>
      <c r="BG99" s="87"/>
      <c r="BH99" s="87"/>
      <c r="BI99" s="87"/>
      <c r="BJ99" s="87"/>
      <c r="BK99" s="87"/>
      <c r="BL99" s="87"/>
      <c r="BM99" s="87"/>
      <c r="BN99" s="87"/>
      <c r="BO99" s="87"/>
      <c r="BP99" s="87"/>
      <c r="BQ99" s="87"/>
      <c r="BR99" s="87"/>
      <c r="BS99" s="87"/>
      <c r="BT99" s="87"/>
      <c r="BU99" s="87"/>
      <c r="BV99" s="87"/>
      <c r="BW99" s="87"/>
      <c r="BX99" s="87"/>
      <c r="BY99" s="87"/>
    </row>
    <row r="100" spans="1:77" ht="15.75">
      <c r="A100" s="63">
        <v>1441</v>
      </c>
      <c r="B100" s="86">
        <v>70.9</v>
      </c>
      <c r="C100" s="86">
        <v>3.3</v>
      </c>
      <c r="D100" s="86">
        <v>9</v>
      </c>
      <c r="E100" s="86">
        <v>9.7</v>
      </c>
      <c r="F100" s="86">
        <v>80.9</v>
      </c>
      <c r="G100" s="86">
        <v>11.6</v>
      </c>
      <c r="H100" s="86"/>
      <c r="I100" s="86"/>
      <c r="K100" s="86"/>
      <c r="L100" s="86">
        <v>15.5</v>
      </c>
      <c r="M100" s="86"/>
      <c r="N100" s="86">
        <v>21.3</v>
      </c>
      <c r="O100" s="86">
        <v>19.6</v>
      </c>
      <c r="P100" s="86">
        <v>68.3</v>
      </c>
      <c r="Q100" s="86">
        <v>21.3</v>
      </c>
      <c r="R100" s="86"/>
      <c r="S100" s="86">
        <v>56.8</v>
      </c>
      <c r="T100" s="86"/>
      <c r="U100" s="86">
        <f t="shared" si="13"/>
        <v>2.1164179104477614</v>
      </c>
      <c r="V100" s="86">
        <f t="shared" si="14"/>
        <v>9.295774647887324</v>
      </c>
      <c r="W100" s="86">
        <f t="shared" si="15"/>
        <v>8.450704225352114</v>
      </c>
      <c r="X100" s="86">
        <f t="shared" si="16"/>
        <v>0.9006499535747446</v>
      </c>
      <c r="Y100" s="86">
        <f t="shared" si="17"/>
        <v>6.781223805532273</v>
      </c>
      <c r="Z100" s="86">
        <f t="shared" si="18"/>
        <v>0.05771144278606965</v>
      </c>
      <c r="AA100" s="86"/>
      <c r="AB100" s="86">
        <f t="shared" si="19"/>
        <v>0</v>
      </c>
      <c r="AC100" s="86">
        <f t="shared" si="20"/>
        <v>0</v>
      </c>
      <c r="AD100" s="86">
        <f t="shared" si="21"/>
        <v>0</v>
      </c>
      <c r="AE100" s="86">
        <f t="shared" si="22"/>
        <v>297.59999999999997</v>
      </c>
      <c r="AF100" s="86"/>
      <c r="AG100" s="86">
        <f>+'P''s 1351-1500'!N100/0.0375</f>
        <v>568</v>
      </c>
      <c r="AH100" s="86">
        <f t="shared" si="23"/>
        <v>17.422222222222224</v>
      </c>
      <c r="AI100" s="86">
        <f t="shared" si="24"/>
        <v>5.837606837606837</v>
      </c>
      <c r="AJ100" s="86">
        <f>+'P''s 1351-1500'!Q100/0.0375</f>
        <v>568</v>
      </c>
      <c r="AK100" s="86">
        <f>+'P''s 1351-1500'!R100/0.0375</f>
        <v>0</v>
      </c>
      <c r="AL100" s="86">
        <f t="shared" si="25"/>
        <v>1363.1999999999998</v>
      </c>
      <c r="AM100" s="86"/>
      <c r="AN100" s="87">
        <f>+U100*'Silver Conversion'!$E100</f>
        <v>0.3644059998507463</v>
      </c>
      <c r="AO100" s="87">
        <f>+V100*'Silver Conversion'!$E100</f>
        <v>1.6005515915492956</v>
      </c>
      <c r="AP100" s="87">
        <f>+W100*'Silver Conversion'!$E100</f>
        <v>1.4550469014084508</v>
      </c>
      <c r="AQ100" s="87">
        <f>+X100*'Silver Conversion'!$E100</f>
        <v>0.155074404363974</v>
      </c>
      <c r="AR100" s="87">
        <f>+Y100*'Silver Conversion'!$E100</f>
        <v>1.1675948445096396</v>
      </c>
      <c r="AS100" s="87">
        <f>+Z100*'Silver Conversion'!$E100</f>
        <v>0.009936787960199004</v>
      </c>
      <c r="AT100" s="86"/>
      <c r="AU100" s="87">
        <f>+AB100*'Silver Conversion'!$G100</f>
        <v>0</v>
      </c>
      <c r="AV100" s="87">
        <f>+AC100*'Silver Conversion'!$G100</f>
        <v>0</v>
      </c>
      <c r="AW100" s="87">
        <f>+AD100*'Silver Conversion'!$G100</f>
        <v>0</v>
      </c>
      <c r="AX100" s="87">
        <f>+AE100*'Silver Conversion'!$G100</f>
        <v>37.92057167808</v>
      </c>
      <c r="AY100" s="86"/>
      <c r="AZ100" s="87">
        <f>+AG100*'Silver Conversion'!$J100</f>
        <v>21.516980430400004</v>
      </c>
      <c r="BA100" s="87">
        <f>+AH100*'Silver Conversion'!$J100</f>
        <v>0.6599887581155557</v>
      </c>
      <c r="BB100" s="87">
        <f>+AI100*'Silver Conversion'!$J100</f>
        <v>0.2211402677555556</v>
      </c>
      <c r="BC100" s="87">
        <f>+AJ100*'Silver Conversion'!$J100</f>
        <v>21.516980430400004</v>
      </c>
      <c r="BD100" s="87">
        <f>+AK100*'Silver Conversion'!$J100</f>
        <v>0</v>
      </c>
      <c r="BE100" s="87">
        <f>+AL100*'Silver Conversion'!$J100</f>
        <v>51.64075303296</v>
      </c>
      <c r="BF100" s="87"/>
      <c r="BG100" s="87"/>
      <c r="BH100" s="87"/>
      <c r="BI100" s="87"/>
      <c r="BJ100" s="87"/>
      <c r="BK100" s="87"/>
      <c r="BL100" s="87"/>
      <c r="BM100" s="87"/>
      <c r="BN100" s="87"/>
      <c r="BO100" s="87"/>
      <c r="BP100" s="87"/>
      <c r="BQ100" s="87"/>
      <c r="BR100" s="87"/>
      <c r="BS100" s="87"/>
      <c r="BT100" s="87"/>
      <c r="BU100" s="87"/>
      <c r="BV100" s="87"/>
      <c r="BW100" s="87"/>
      <c r="BX100" s="87"/>
      <c r="BY100" s="87"/>
    </row>
    <row r="101" spans="1:77" ht="15.75">
      <c r="A101" s="63">
        <v>1442</v>
      </c>
      <c r="B101" s="86">
        <v>81.3</v>
      </c>
      <c r="C101" s="86">
        <v>3.4</v>
      </c>
      <c r="D101" s="86">
        <v>9</v>
      </c>
      <c r="E101" s="86">
        <v>17.8</v>
      </c>
      <c r="F101" s="86">
        <v>105.5</v>
      </c>
      <c r="G101" s="86">
        <v>12</v>
      </c>
      <c r="H101" s="86"/>
      <c r="I101" s="86"/>
      <c r="K101" s="86">
        <v>6.4</v>
      </c>
      <c r="L101" s="86">
        <v>14.3</v>
      </c>
      <c r="M101" s="86"/>
      <c r="N101" s="86">
        <v>21.2</v>
      </c>
      <c r="O101" s="86">
        <v>19.8</v>
      </c>
      <c r="P101" s="86">
        <v>81.8</v>
      </c>
      <c r="Q101" s="86">
        <v>18.8</v>
      </c>
      <c r="R101" s="86">
        <v>16</v>
      </c>
      <c r="S101" s="86">
        <v>54</v>
      </c>
      <c r="T101" s="86"/>
      <c r="U101" s="86">
        <f t="shared" si="13"/>
        <v>2.426865671641791</v>
      </c>
      <c r="V101" s="86">
        <f t="shared" si="14"/>
        <v>9.577464788732394</v>
      </c>
      <c r="W101" s="86">
        <f t="shared" si="15"/>
        <v>8.450704225352114</v>
      </c>
      <c r="X101" s="86">
        <f t="shared" si="16"/>
        <v>1.6527390900649954</v>
      </c>
      <c r="Y101" s="86">
        <f t="shared" si="17"/>
        <v>8.843252305113161</v>
      </c>
      <c r="Z101" s="86">
        <f t="shared" si="18"/>
        <v>0.05970149253731343</v>
      </c>
      <c r="AA101" s="86"/>
      <c r="AB101" s="86">
        <f t="shared" si="19"/>
        <v>0</v>
      </c>
      <c r="AC101" s="86">
        <f t="shared" si="20"/>
        <v>0</v>
      </c>
      <c r="AD101" s="86">
        <f t="shared" si="21"/>
        <v>18.28571428571429</v>
      </c>
      <c r="AE101" s="86">
        <f t="shared" si="22"/>
        <v>274.56</v>
      </c>
      <c r="AF101" s="86"/>
      <c r="AG101" s="86">
        <f>+'P''s 1351-1500'!N101/0.0375</f>
        <v>565.3333333333334</v>
      </c>
      <c r="AH101" s="86">
        <f t="shared" si="23"/>
        <v>17.6</v>
      </c>
      <c r="AI101" s="86">
        <f t="shared" si="24"/>
        <v>6.9914529914529915</v>
      </c>
      <c r="AJ101" s="86">
        <f>+'P''s 1351-1500'!Q101/0.0375</f>
        <v>501.33333333333337</v>
      </c>
      <c r="AK101" s="86">
        <f>+'P''s 1351-1500'!R101/0.0375</f>
        <v>426.6666666666667</v>
      </c>
      <c r="AL101" s="86">
        <f t="shared" si="25"/>
        <v>1296</v>
      </c>
      <c r="AM101" s="86"/>
      <c r="AN101" s="87">
        <f>+U101*'Silver Conversion'!$E101</f>
        <v>0.41785906611940293</v>
      </c>
      <c r="AO101" s="87">
        <f>+V101*'Silver Conversion'!$E101</f>
        <v>1.6490531549295773</v>
      </c>
      <c r="AP101" s="87">
        <f>+W101*'Silver Conversion'!$E101</f>
        <v>1.4550469014084508</v>
      </c>
      <c r="AQ101" s="87">
        <f>+X101*'Silver Conversion'!$E101</f>
        <v>0.2845695255338904</v>
      </c>
      <c r="AR101" s="87">
        <f>+Y101*'Silver Conversion'!$E101</f>
        <v>1.5226360456831518</v>
      </c>
      <c r="AS101" s="87">
        <f>+Z101*'Silver Conversion'!$E101</f>
        <v>0.010279435820895522</v>
      </c>
      <c r="AT101" s="86"/>
      <c r="AU101" s="87">
        <f>+AB101*'Silver Conversion'!$G101</f>
        <v>0</v>
      </c>
      <c r="AV101" s="87">
        <f>+AC101*'Silver Conversion'!$G101</f>
        <v>0</v>
      </c>
      <c r="AW101" s="87">
        <f>+AD101*'Silver Conversion'!$G101</f>
        <v>2.3299890432000003</v>
      </c>
      <c r="AX101" s="87">
        <f>+AE101*'Silver Conversion'!$G101</f>
        <v>34.984785483648004</v>
      </c>
      <c r="AY101" s="86"/>
      <c r="AZ101" s="87">
        <f>+AG101*'Silver Conversion'!$J101</f>
        <v>21.415961742933337</v>
      </c>
      <c r="BA101" s="87">
        <f>+AH101*'Silver Conversion'!$J101</f>
        <v>0.6667233372800001</v>
      </c>
      <c r="BB101" s="87">
        <f>+AI101*'Silver Conversion'!$J101</f>
        <v>0.2648502767555556</v>
      </c>
      <c r="BC101" s="87">
        <f>+AJ101*'Silver Conversion'!$J101</f>
        <v>18.991513243733337</v>
      </c>
      <c r="BD101" s="87">
        <f>+AK101*'Silver Conversion'!$J101</f>
        <v>16.16298999466667</v>
      </c>
      <c r="BE101" s="87">
        <f>+AL101*'Silver Conversion'!$J101</f>
        <v>49.09508210880001</v>
      </c>
      <c r="BF101" s="87"/>
      <c r="BG101" s="87"/>
      <c r="BH101" s="87"/>
      <c r="BI101" s="87"/>
      <c r="BJ101" s="87"/>
      <c r="BK101" s="87"/>
      <c r="BL101" s="87"/>
      <c r="BM101" s="87"/>
      <c r="BN101" s="87"/>
      <c r="BO101" s="87"/>
      <c r="BP101" s="87"/>
      <c r="BQ101" s="87"/>
      <c r="BR101" s="87"/>
      <c r="BS101" s="87"/>
      <c r="BT101" s="87"/>
      <c r="BU101" s="87"/>
      <c r="BV101" s="87"/>
      <c r="BW101" s="87"/>
      <c r="BX101" s="87"/>
      <c r="BY101" s="87"/>
    </row>
    <row r="102" spans="1:77" ht="15.75">
      <c r="A102" s="63">
        <v>1443</v>
      </c>
      <c r="B102" s="86">
        <v>75.6</v>
      </c>
      <c r="C102" s="86"/>
      <c r="D102" s="86">
        <v>9</v>
      </c>
      <c r="E102" s="86">
        <v>14.3</v>
      </c>
      <c r="F102" s="86">
        <v>99.4</v>
      </c>
      <c r="G102" s="86">
        <v>12</v>
      </c>
      <c r="H102" s="86"/>
      <c r="I102" s="86">
        <v>304</v>
      </c>
      <c r="J102" s="86">
        <v>99</v>
      </c>
      <c r="K102" s="86">
        <v>6</v>
      </c>
      <c r="L102" s="86">
        <v>14</v>
      </c>
      <c r="M102" s="86"/>
      <c r="N102" s="86"/>
      <c r="O102" s="86">
        <v>21.4</v>
      </c>
      <c r="P102" s="86"/>
      <c r="Q102" s="86">
        <v>20.6</v>
      </c>
      <c r="R102" s="86">
        <v>18</v>
      </c>
      <c r="S102" s="86">
        <v>54</v>
      </c>
      <c r="T102" s="86"/>
      <c r="U102" s="86">
        <f t="shared" si="13"/>
        <v>2.2567164179104475</v>
      </c>
      <c r="V102" s="86">
        <f t="shared" si="14"/>
        <v>0</v>
      </c>
      <c r="W102" s="86">
        <f t="shared" si="15"/>
        <v>8.450704225352114</v>
      </c>
      <c r="X102" s="86">
        <f t="shared" si="16"/>
        <v>1.3277623026926648</v>
      </c>
      <c r="Y102" s="86">
        <f t="shared" si="17"/>
        <v>8.331936295054485</v>
      </c>
      <c r="Z102" s="86">
        <f t="shared" si="18"/>
        <v>0.05970149253731343</v>
      </c>
      <c r="AA102" s="86"/>
      <c r="AB102" s="86">
        <f t="shared" si="19"/>
        <v>1.6934046345811051</v>
      </c>
      <c r="AC102" s="86">
        <f t="shared" si="20"/>
        <v>7.106963388370423</v>
      </c>
      <c r="AD102" s="86">
        <f t="shared" si="21"/>
        <v>17.142857142857142</v>
      </c>
      <c r="AE102" s="86">
        <f t="shared" si="22"/>
        <v>268.8</v>
      </c>
      <c r="AF102" s="86"/>
      <c r="AG102" s="86">
        <f>+'P''s 1351-1500'!N102/0.0375</f>
        <v>0</v>
      </c>
      <c r="AH102" s="86">
        <f t="shared" si="23"/>
        <v>19.022222222222222</v>
      </c>
      <c r="AI102" s="86">
        <f t="shared" si="24"/>
        <v>0</v>
      </c>
      <c r="AJ102" s="86">
        <f>+'P''s 1351-1500'!Q102/0.0375</f>
        <v>549.3333333333334</v>
      </c>
      <c r="AK102" s="86">
        <f>+'P''s 1351-1500'!R102/0.0375</f>
        <v>480</v>
      </c>
      <c r="AL102" s="86">
        <f t="shared" si="25"/>
        <v>1296</v>
      </c>
      <c r="AM102" s="86"/>
      <c r="AN102" s="87">
        <f>+U102*'Silver Conversion'!$E102</f>
        <v>0.3885626740298507</v>
      </c>
      <c r="AO102" s="87">
        <f>+V102*'Silver Conversion'!$E102</f>
        <v>0</v>
      </c>
      <c r="AP102" s="87">
        <f>+W102*'Silver Conversion'!$E102</f>
        <v>1.4550469014084508</v>
      </c>
      <c r="AQ102" s="87">
        <f>+X102*'Silver Conversion'!$E102</f>
        <v>0.2286148435468895</v>
      </c>
      <c r="AR102" s="87">
        <f>+Y102*'Silver Conversion'!$E102</f>
        <v>1.4345973738474433</v>
      </c>
      <c r="AS102" s="87">
        <f>+Z102*'Silver Conversion'!$E102</f>
        <v>0.010279435820895522</v>
      </c>
      <c r="AT102" s="86"/>
      <c r="AU102" s="87">
        <f>+AB102*'Silver Conversion'!$G102</f>
        <v>0.2373534216042781</v>
      </c>
      <c r="AV102" s="87">
        <f>+AC102*'Silver Conversion'!$G102</f>
        <v>0.9961364478391961</v>
      </c>
      <c r="AW102" s="87">
        <f>+AD102*'Silver Conversion'!$G102</f>
        <v>2.4028018560000004</v>
      </c>
      <c r="AX102" s="87">
        <f>+AE102*'Silver Conversion'!$G102</f>
        <v>37.67593310208001</v>
      </c>
      <c r="AY102" s="86"/>
      <c r="AZ102" s="87">
        <f>+AG102*'Silver Conversion'!$J102</f>
        <v>0</v>
      </c>
      <c r="BA102" s="87">
        <f>+AH102*'Silver Conversion'!$J102</f>
        <v>0.7205999705955557</v>
      </c>
      <c r="BB102" s="87">
        <f>+AI102*'Silver Conversion'!$J102</f>
        <v>0</v>
      </c>
      <c r="BC102" s="87">
        <f>+AJ102*'Silver Conversion'!$J102</f>
        <v>20.809849618133338</v>
      </c>
      <c r="BD102" s="87">
        <f>+AK102*'Silver Conversion'!$J102</f>
        <v>18.183363744000005</v>
      </c>
      <c r="BE102" s="87">
        <f>+AL102*'Silver Conversion'!$J102</f>
        <v>49.09508210880001</v>
      </c>
      <c r="BF102" s="87"/>
      <c r="BG102" s="87"/>
      <c r="BH102" s="87"/>
      <c r="BI102" s="87"/>
      <c r="BJ102" s="87"/>
      <c r="BK102" s="87"/>
      <c r="BL102" s="87"/>
      <c r="BM102" s="87"/>
      <c r="BN102" s="87"/>
      <c r="BO102" s="87"/>
      <c r="BP102" s="87"/>
      <c r="BQ102" s="87"/>
      <c r="BR102" s="87"/>
      <c r="BS102" s="87"/>
      <c r="BT102" s="87"/>
      <c r="BU102" s="87"/>
      <c r="BV102" s="87"/>
      <c r="BW102" s="87"/>
      <c r="BX102" s="87"/>
      <c r="BY102" s="87"/>
    </row>
    <row r="103" spans="1:77" ht="15.75">
      <c r="A103" s="63">
        <v>1444</v>
      </c>
      <c r="B103" s="86">
        <v>71.2</v>
      </c>
      <c r="C103" s="86">
        <v>3.3</v>
      </c>
      <c r="D103" s="86">
        <v>9</v>
      </c>
      <c r="E103" s="86"/>
      <c r="F103" s="86">
        <v>108.8</v>
      </c>
      <c r="G103" s="86">
        <v>12</v>
      </c>
      <c r="H103" s="86"/>
      <c r="I103" s="86">
        <v>240</v>
      </c>
      <c r="J103" s="86">
        <v>84</v>
      </c>
      <c r="K103" s="86"/>
      <c r="L103" s="86">
        <v>14</v>
      </c>
      <c r="M103" s="86"/>
      <c r="N103" s="86"/>
      <c r="O103" s="86">
        <v>22.3</v>
      </c>
      <c r="P103" s="86"/>
      <c r="Q103" s="86">
        <v>19.3</v>
      </c>
      <c r="R103" s="86">
        <v>18</v>
      </c>
      <c r="S103" s="86">
        <v>54</v>
      </c>
      <c r="T103" s="86"/>
      <c r="U103" s="86">
        <f t="shared" si="13"/>
        <v>2.1253731343283584</v>
      </c>
      <c r="V103" s="86">
        <f t="shared" si="14"/>
        <v>9.295774647887324</v>
      </c>
      <c r="W103" s="86">
        <f t="shared" si="15"/>
        <v>8.450704225352114</v>
      </c>
      <c r="X103" s="86">
        <f t="shared" si="16"/>
        <v>0</v>
      </c>
      <c r="Y103" s="86">
        <f t="shared" si="17"/>
        <v>9.11986588432523</v>
      </c>
      <c r="Z103" s="86">
        <f t="shared" si="18"/>
        <v>0.05970149253731343</v>
      </c>
      <c r="AA103" s="86"/>
      <c r="AB103" s="86">
        <f t="shared" si="19"/>
        <v>1.3368983957219251</v>
      </c>
      <c r="AC103" s="86">
        <f t="shared" si="20"/>
        <v>6.030150753768845</v>
      </c>
      <c r="AD103" s="86">
        <f t="shared" si="21"/>
        <v>0</v>
      </c>
      <c r="AE103" s="86">
        <f t="shared" si="22"/>
        <v>268.8</v>
      </c>
      <c r="AF103" s="86"/>
      <c r="AG103" s="86">
        <f>+'P''s 1351-1500'!N103/0.0375</f>
        <v>0</v>
      </c>
      <c r="AH103" s="86">
        <f t="shared" si="23"/>
        <v>19.822222222222223</v>
      </c>
      <c r="AI103" s="86">
        <f t="shared" si="24"/>
        <v>0</v>
      </c>
      <c r="AJ103" s="86">
        <f>+'P''s 1351-1500'!Q103/0.0375</f>
        <v>514.6666666666667</v>
      </c>
      <c r="AK103" s="86">
        <f>+'P''s 1351-1500'!R103/0.0375</f>
        <v>480</v>
      </c>
      <c r="AL103" s="86">
        <f t="shared" si="25"/>
        <v>1296</v>
      </c>
      <c r="AM103" s="86"/>
      <c r="AN103" s="87">
        <f>+U103*'Silver Conversion'!$E103</f>
        <v>0.3659479152238806</v>
      </c>
      <c r="AO103" s="87">
        <f>+V103*'Silver Conversion'!$E103</f>
        <v>1.6005515915492956</v>
      </c>
      <c r="AP103" s="87">
        <f>+W103*'Silver Conversion'!$E103</f>
        <v>1.4550469014084508</v>
      </c>
      <c r="AQ103" s="87">
        <f>+X103*'Silver Conversion'!$E103</f>
        <v>0</v>
      </c>
      <c r="AR103" s="87">
        <f>+Y103*'Silver Conversion'!$E103</f>
        <v>1.5702635238893545</v>
      </c>
      <c r="AS103" s="87">
        <f>+Z103*'Silver Conversion'!$E103</f>
        <v>0.010279435820895522</v>
      </c>
      <c r="AT103" s="86"/>
      <c r="AU103" s="87">
        <f>+AB103*'Silver Conversion'!$G103</f>
        <v>0.18738428021390377</v>
      </c>
      <c r="AV103" s="87">
        <f>+AC103*'Silver Conversion'!$G103</f>
        <v>0.8452066830150755</v>
      </c>
      <c r="AW103" s="87">
        <f>+AD103*'Silver Conversion'!$G103</f>
        <v>0</v>
      </c>
      <c r="AX103" s="87">
        <f>+AE103*'Silver Conversion'!$G103</f>
        <v>37.67593310208001</v>
      </c>
      <c r="AY103" s="86"/>
      <c r="AZ103" s="87">
        <f>+AG103*'Silver Conversion'!$J103</f>
        <v>0</v>
      </c>
      <c r="BA103" s="87">
        <f>+AH103*'Silver Conversion'!$J103</f>
        <v>0.7509055768355557</v>
      </c>
      <c r="BB103" s="87">
        <f>+AI103*'Silver Conversion'!$J103</f>
        <v>0</v>
      </c>
      <c r="BC103" s="87">
        <f>+AJ103*'Silver Conversion'!$J103</f>
        <v>19.496606681066673</v>
      </c>
      <c r="BD103" s="87">
        <f>+AK103*'Silver Conversion'!$J103</f>
        <v>18.183363744000005</v>
      </c>
      <c r="BE103" s="87">
        <f>+AL103*'Silver Conversion'!$J103</f>
        <v>49.09508210880001</v>
      </c>
      <c r="BF103" s="87"/>
      <c r="BG103" s="87"/>
      <c r="BH103" s="87"/>
      <c r="BI103" s="87"/>
      <c r="BJ103" s="87"/>
      <c r="BK103" s="87"/>
      <c r="BL103" s="87"/>
      <c r="BM103" s="87"/>
      <c r="BN103" s="87"/>
      <c r="BO103" s="87"/>
      <c r="BP103" s="87"/>
      <c r="BQ103" s="87"/>
      <c r="BR103" s="87"/>
      <c r="BS103" s="87"/>
      <c r="BT103" s="87"/>
      <c r="BU103" s="87"/>
      <c r="BV103" s="87"/>
      <c r="BW103" s="87"/>
      <c r="BX103" s="87"/>
      <c r="BY103" s="87"/>
    </row>
    <row r="104" spans="1:77" ht="15.75">
      <c r="A104" s="63">
        <v>1445</v>
      </c>
      <c r="B104" s="86"/>
      <c r="C104" s="86"/>
      <c r="D104" s="86"/>
      <c r="E104" s="86"/>
      <c r="F104" s="86"/>
      <c r="G104" s="86">
        <v>10.7</v>
      </c>
      <c r="H104" s="86"/>
      <c r="I104" s="86">
        <v>360</v>
      </c>
      <c r="J104" s="86">
        <v>84.7</v>
      </c>
      <c r="K104" s="86">
        <v>6</v>
      </c>
      <c r="L104" s="86">
        <v>14</v>
      </c>
      <c r="M104" s="86"/>
      <c r="N104" s="86"/>
      <c r="O104" s="86"/>
      <c r="P104" s="86"/>
      <c r="Q104" s="86"/>
      <c r="R104" s="86">
        <v>19.3</v>
      </c>
      <c r="S104" s="86"/>
      <c r="T104" s="86"/>
      <c r="U104" s="86">
        <f t="shared" si="13"/>
        <v>0</v>
      </c>
      <c r="V104" s="86">
        <f t="shared" si="14"/>
        <v>0</v>
      </c>
      <c r="W104" s="86">
        <f t="shared" si="15"/>
        <v>0</v>
      </c>
      <c r="X104" s="86">
        <f t="shared" si="16"/>
        <v>0</v>
      </c>
      <c r="Y104" s="86">
        <f t="shared" si="17"/>
        <v>0</v>
      </c>
      <c r="Z104" s="86">
        <f t="shared" si="18"/>
        <v>0.05323383084577114</v>
      </c>
      <c r="AA104" s="86"/>
      <c r="AB104" s="86">
        <f t="shared" si="19"/>
        <v>2.0053475935828877</v>
      </c>
      <c r="AC104" s="86">
        <f t="shared" si="20"/>
        <v>6.080402010050252</v>
      </c>
      <c r="AD104" s="86">
        <f t="shared" si="21"/>
        <v>17.142857142857142</v>
      </c>
      <c r="AE104" s="86">
        <f t="shared" si="22"/>
        <v>268.8</v>
      </c>
      <c r="AF104" s="86"/>
      <c r="AG104" s="86">
        <f>+'P''s 1351-1500'!N104/0.0375</f>
        <v>0</v>
      </c>
      <c r="AH104" s="86">
        <f t="shared" si="23"/>
        <v>0</v>
      </c>
      <c r="AI104" s="86">
        <f t="shared" si="24"/>
        <v>0</v>
      </c>
      <c r="AJ104" s="86">
        <f>+'P''s 1351-1500'!Q104/0.0375</f>
        <v>0</v>
      </c>
      <c r="AK104" s="86">
        <f>+'P''s 1351-1500'!R104/0.0375</f>
        <v>514.6666666666667</v>
      </c>
      <c r="AL104" s="86">
        <f t="shared" si="25"/>
        <v>0</v>
      </c>
      <c r="AM104" s="86"/>
      <c r="AN104" s="87">
        <f>+U104*'Silver Conversion'!$E104</f>
        <v>0</v>
      </c>
      <c r="AO104" s="87">
        <f>+V104*'Silver Conversion'!$E104</f>
        <v>0</v>
      </c>
      <c r="AP104" s="87">
        <f>+W104*'Silver Conversion'!$E104</f>
        <v>0</v>
      </c>
      <c r="AQ104" s="87">
        <f>+X104*'Silver Conversion'!$E104</f>
        <v>0</v>
      </c>
      <c r="AR104" s="87">
        <f>+Y104*'Silver Conversion'!$E104</f>
        <v>0</v>
      </c>
      <c r="AS104" s="87">
        <f>+Z104*'Silver Conversion'!$E104</f>
        <v>0.00916583027363184</v>
      </c>
      <c r="AT104" s="86"/>
      <c r="AU104" s="87">
        <f>+AB104*'Silver Conversion'!$G104</f>
        <v>0.28107642032085567</v>
      </c>
      <c r="AV104" s="87">
        <f>+AC104*'Silver Conversion'!$G104</f>
        <v>0.8522500720402012</v>
      </c>
      <c r="AW104" s="87">
        <f>+AD104*'Silver Conversion'!$G104</f>
        <v>2.4028018560000004</v>
      </c>
      <c r="AX104" s="87">
        <f>+AE104*'Silver Conversion'!$G104</f>
        <v>37.67593310208001</v>
      </c>
      <c r="AY104" s="86"/>
      <c r="AZ104" s="87">
        <f>+AG104*'Silver Conversion'!$J104</f>
        <v>0</v>
      </c>
      <c r="BA104" s="87">
        <f>+AH104*'Silver Conversion'!$J104</f>
        <v>0</v>
      </c>
      <c r="BB104" s="87">
        <f>+AI104*'Silver Conversion'!$J104</f>
        <v>0</v>
      </c>
      <c r="BC104" s="87">
        <f>+AJ104*'Silver Conversion'!$J104</f>
        <v>0</v>
      </c>
      <c r="BD104" s="87">
        <f>+AK104*'Silver Conversion'!$J104</f>
        <v>19.496606681066673</v>
      </c>
      <c r="BE104" s="87">
        <f>+AL104*'Silver Conversion'!$J104</f>
        <v>0</v>
      </c>
      <c r="BF104" s="87"/>
      <c r="BG104" s="87"/>
      <c r="BH104" s="87"/>
      <c r="BI104" s="87"/>
      <c r="BJ104" s="87"/>
      <c r="BK104" s="87"/>
      <c r="BL104" s="87"/>
      <c r="BM104" s="87"/>
      <c r="BN104" s="87"/>
      <c r="BO104" s="87"/>
      <c r="BP104" s="87"/>
      <c r="BQ104" s="87"/>
      <c r="BR104" s="87"/>
      <c r="BS104" s="87"/>
      <c r="BT104" s="87"/>
      <c r="BU104" s="87"/>
      <c r="BV104" s="87"/>
      <c r="BW104" s="87"/>
      <c r="BX104" s="87"/>
      <c r="BY104" s="87"/>
    </row>
    <row r="105" spans="1:77" ht="15.75">
      <c r="A105" s="63">
        <v>1446</v>
      </c>
      <c r="B105" s="86">
        <v>82.5</v>
      </c>
      <c r="C105" s="86">
        <v>2.5</v>
      </c>
      <c r="D105" s="86">
        <v>9</v>
      </c>
      <c r="E105" s="86">
        <v>13.9</v>
      </c>
      <c r="F105" s="86">
        <v>118.4</v>
      </c>
      <c r="G105" s="86">
        <v>12</v>
      </c>
      <c r="H105" s="86"/>
      <c r="I105" s="86">
        <v>176</v>
      </c>
      <c r="J105" s="86">
        <v>91.7</v>
      </c>
      <c r="K105" s="86"/>
      <c r="L105" s="86">
        <v>13.8</v>
      </c>
      <c r="M105" s="86"/>
      <c r="N105" s="86"/>
      <c r="O105" s="86"/>
      <c r="P105" s="86"/>
      <c r="Q105" s="86"/>
      <c r="R105" s="86"/>
      <c r="S105" s="86"/>
      <c r="T105" s="86"/>
      <c r="U105" s="86">
        <f t="shared" si="13"/>
        <v>2.462686567164179</v>
      </c>
      <c r="V105" s="86">
        <f t="shared" si="14"/>
        <v>7.042253521126761</v>
      </c>
      <c r="W105" s="86">
        <f t="shared" si="15"/>
        <v>8.450704225352114</v>
      </c>
      <c r="X105" s="86">
        <f t="shared" si="16"/>
        <v>1.2906220984215413</v>
      </c>
      <c r="Y105" s="86">
        <f t="shared" si="17"/>
        <v>9.924559932942163</v>
      </c>
      <c r="Z105" s="86">
        <f t="shared" si="18"/>
        <v>0.05970149253731343</v>
      </c>
      <c r="AA105" s="86"/>
      <c r="AB105" s="86">
        <f t="shared" si="19"/>
        <v>0.9803921568627451</v>
      </c>
      <c r="AC105" s="86">
        <f t="shared" si="20"/>
        <v>6.582914572864322</v>
      </c>
      <c r="AD105" s="86">
        <f t="shared" si="21"/>
        <v>0</v>
      </c>
      <c r="AE105" s="86">
        <f t="shared" si="22"/>
        <v>264.96</v>
      </c>
      <c r="AF105" s="86"/>
      <c r="AG105" s="86">
        <f>+'P''s 1351-1500'!N105/0.0375</f>
        <v>0</v>
      </c>
      <c r="AH105" s="86">
        <f t="shared" si="23"/>
        <v>0</v>
      </c>
      <c r="AI105" s="86">
        <f t="shared" si="24"/>
        <v>0</v>
      </c>
      <c r="AJ105" s="86">
        <f>+'P''s 1351-1500'!Q105/0.0375</f>
        <v>0</v>
      </c>
      <c r="AK105" s="86">
        <f>+'P''s 1351-1500'!R105/0.0375</f>
        <v>0</v>
      </c>
      <c r="AL105" s="86">
        <f t="shared" si="25"/>
        <v>0</v>
      </c>
      <c r="AM105" s="86"/>
      <c r="AN105" s="87">
        <f>+U105*'Silver Conversion'!$E105</f>
        <v>0.4240267276119402</v>
      </c>
      <c r="AO105" s="87">
        <f>+V105*'Silver Conversion'!$E105</f>
        <v>1.2125390845070423</v>
      </c>
      <c r="AP105" s="87">
        <f>+W105*'Silver Conversion'!$E105</f>
        <v>1.4550469014084508</v>
      </c>
      <c r="AQ105" s="87">
        <f>+X105*'Silver Conversion'!$E105</f>
        <v>0.2222200227483751</v>
      </c>
      <c r="AR105" s="87">
        <f>+Y105*'Silver Conversion'!$E105</f>
        <v>1.7088161877619445</v>
      </c>
      <c r="AS105" s="87">
        <f>+Z105*'Silver Conversion'!$E105</f>
        <v>0.010279435820895522</v>
      </c>
      <c r="AT105" s="86"/>
      <c r="AU105" s="87">
        <f>+AB105*'Silver Conversion'!$G105</f>
        <v>0.13741513882352943</v>
      </c>
      <c r="AV105" s="87">
        <f>+AC105*'Silver Conversion'!$G105</f>
        <v>0.9226839622914574</v>
      </c>
      <c r="AW105" s="87">
        <f>+AD105*'Silver Conversion'!$G105</f>
        <v>0</v>
      </c>
      <c r="AX105" s="87">
        <f>+AE105*'Silver Conversion'!$G105</f>
        <v>37.137705486336</v>
      </c>
      <c r="AY105" s="86"/>
      <c r="AZ105" s="87">
        <f>+AG105*'Silver Conversion'!$J105</f>
        <v>0</v>
      </c>
      <c r="BA105" s="87">
        <f>+AH105*'Silver Conversion'!$J105</f>
        <v>0</v>
      </c>
      <c r="BB105" s="87">
        <f>+AI105*'Silver Conversion'!$J105</f>
        <v>0</v>
      </c>
      <c r="BC105" s="87">
        <f>+AJ105*'Silver Conversion'!$J105</f>
        <v>0</v>
      </c>
      <c r="BD105" s="87">
        <f>+AK105*'Silver Conversion'!$J105</f>
        <v>0</v>
      </c>
      <c r="BE105" s="87">
        <f>+AL105*'Silver Conversion'!$J105</f>
        <v>0</v>
      </c>
      <c r="BF105" s="87"/>
      <c r="BG105" s="87"/>
      <c r="BH105" s="87"/>
      <c r="BI105" s="87"/>
      <c r="BJ105" s="87"/>
      <c r="BK105" s="87"/>
      <c r="BL105" s="87"/>
      <c r="BM105" s="87"/>
      <c r="BN105" s="87"/>
      <c r="BO105" s="87"/>
      <c r="BP105" s="87"/>
      <c r="BQ105" s="87"/>
      <c r="BR105" s="87"/>
      <c r="BS105" s="87"/>
      <c r="BT105" s="87"/>
      <c r="BU105" s="87"/>
      <c r="BV105" s="87"/>
      <c r="BW105" s="87"/>
      <c r="BX105" s="87"/>
      <c r="BY105" s="87"/>
    </row>
    <row r="106" spans="1:77" ht="15.75">
      <c r="A106" s="63">
        <v>1447</v>
      </c>
      <c r="B106" s="86">
        <v>65.3</v>
      </c>
      <c r="C106" s="86"/>
      <c r="D106" s="86"/>
      <c r="E106" s="86">
        <v>21.3</v>
      </c>
      <c r="F106" s="86">
        <v>120.2</v>
      </c>
      <c r="G106" s="86">
        <v>10.5</v>
      </c>
      <c r="H106" s="86"/>
      <c r="I106" s="86">
        <v>156</v>
      </c>
      <c r="J106" s="86">
        <v>75.4</v>
      </c>
      <c r="K106" s="86">
        <v>6</v>
      </c>
      <c r="L106" s="86">
        <v>12.7</v>
      </c>
      <c r="M106" s="86"/>
      <c r="N106" s="86"/>
      <c r="O106" s="86"/>
      <c r="P106" s="86"/>
      <c r="Q106" s="86"/>
      <c r="R106" s="86"/>
      <c r="S106" s="86"/>
      <c r="T106" s="86"/>
      <c r="U106" s="86">
        <f t="shared" si="13"/>
        <v>1.9492537313432834</v>
      </c>
      <c r="V106" s="86">
        <f t="shared" si="14"/>
        <v>0</v>
      </c>
      <c r="W106" s="86">
        <f t="shared" si="15"/>
        <v>0</v>
      </c>
      <c r="X106" s="86">
        <f t="shared" si="16"/>
        <v>1.977715877437326</v>
      </c>
      <c r="Y106" s="86">
        <f t="shared" si="17"/>
        <v>10.075440067057837</v>
      </c>
      <c r="Z106" s="86">
        <f t="shared" si="18"/>
        <v>0.05223880597014925</v>
      </c>
      <c r="AA106" s="86"/>
      <c r="AB106" s="86">
        <f t="shared" si="19"/>
        <v>0.8689839572192513</v>
      </c>
      <c r="AC106" s="86">
        <f t="shared" si="20"/>
        <v>5.412778176597272</v>
      </c>
      <c r="AD106" s="86">
        <f t="shared" si="21"/>
        <v>17.142857142857142</v>
      </c>
      <c r="AE106" s="86">
        <f t="shared" si="22"/>
        <v>243.83999999999997</v>
      </c>
      <c r="AF106" s="86"/>
      <c r="AG106" s="86">
        <f>+'P''s 1351-1500'!N106/0.0375</f>
        <v>0</v>
      </c>
      <c r="AH106" s="86">
        <f t="shared" si="23"/>
        <v>0</v>
      </c>
      <c r="AI106" s="86">
        <f t="shared" si="24"/>
        <v>0</v>
      </c>
      <c r="AJ106" s="86">
        <f>+'P''s 1351-1500'!Q106/0.0375</f>
        <v>0</v>
      </c>
      <c r="AK106" s="86">
        <f>+'P''s 1351-1500'!R106/0.0375</f>
        <v>0</v>
      </c>
      <c r="AL106" s="86">
        <f t="shared" si="25"/>
        <v>0</v>
      </c>
      <c r="AM106" s="86"/>
      <c r="AN106" s="87">
        <f>+U106*'Silver Conversion'!$E106</f>
        <v>0.33562357955223876</v>
      </c>
      <c r="AO106" s="87">
        <f>+V106*'Silver Conversion'!$E106</f>
        <v>0</v>
      </c>
      <c r="AP106" s="87">
        <f>+W106*'Silver Conversion'!$E106</f>
        <v>0</v>
      </c>
      <c r="AQ106" s="87">
        <f>+X106*'Silver Conversion'!$E106</f>
        <v>0.34052420752089135</v>
      </c>
      <c r="AR106" s="87">
        <f>+Y106*'Silver Conversion'!$E106</f>
        <v>1.7347948122380552</v>
      </c>
      <c r="AS106" s="87">
        <f>+Z106*'Silver Conversion'!$E106</f>
        <v>0.008994506343283581</v>
      </c>
      <c r="AT106" s="86"/>
      <c r="AU106" s="87">
        <f>+AB106*'Silver Conversion'!$G106</f>
        <v>0.11599976088235292</v>
      </c>
      <c r="AV106" s="87">
        <f>+AC106*'Silver Conversion'!$G106</f>
        <v>0.7225461056884421</v>
      </c>
      <c r="AW106" s="87">
        <f>+AD106*'Silver Conversion'!$G106</f>
        <v>2.288382096</v>
      </c>
      <c r="AX106" s="87">
        <f>+AE106*'Silver Conversion'!$G106</f>
        <v>32.549946933503996</v>
      </c>
      <c r="AY106" s="86"/>
      <c r="AZ106" s="87">
        <f>+AG106*'Silver Conversion'!$J106</f>
        <v>0</v>
      </c>
      <c r="BA106" s="87">
        <f>+AH106*'Silver Conversion'!$J106</f>
        <v>0</v>
      </c>
      <c r="BB106" s="87">
        <f>+AI106*'Silver Conversion'!$J106</f>
        <v>0</v>
      </c>
      <c r="BC106" s="87">
        <f>+AJ106*'Silver Conversion'!$J106</f>
        <v>0</v>
      </c>
      <c r="BD106" s="87">
        <f>+AK106*'Silver Conversion'!$J106</f>
        <v>0</v>
      </c>
      <c r="BE106" s="87">
        <f>+AL106*'Silver Conversion'!$J106</f>
        <v>0</v>
      </c>
      <c r="BF106" s="87"/>
      <c r="BG106" s="87"/>
      <c r="BH106" s="87"/>
      <c r="BI106" s="87"/>
      <c r="BJ106" s="87"/>
      <c r="BK106" s="87"/>
      <c r="BL106" s="87"/>
      <c r="BM106" s="87"/>
      <c r="BN106" s="87"/>
      <c r="BO106" s="87"/>
      <c r="BP106" s="87"/>
      <c r="BQ106" s="87"/>
      <c r="BR106" s="87"/>
      <c r="BS106" s="87"/>
      <c r="BT106" s="87"/>
      <c r="BU106" s="87"/>
      <c r="BV106" s="87"/>
      <c r="BW106" s="87"/>
      <c r="BX106" s="87"/>
      <c r="BY106" s="87"/>
    </row>
    <row r="107" spans="1:77" ht="15.75">
      <c r="A107" s="63">
        <v>1448</v>
      </c>
      <c r="B107" s="86">
        <v>63.3</v>
      </c>
      <c r="C107" s="86">
        <v>2</v>
      </c>
      <c r="D107" s="86"/>
      <c r="E107" s="86">
        <v>12.5</v>
      </c>
      <c r="F107" s="86">
        <v>75</v>
      </c>
      <c r="G107" s="86">
        <v>10</v>
      </c>
      <c r="H107" s="86"/>
      <c r="I107" s="86">
        <v>174</v>
      </c>
      <c r="J107" s="86">
        <v>62</v>
      </c>
      <c r="K107" s="86">
        <v>6</v>
      </c>
      <c r="L107" s="86">
        <v>13</v>
      </c>
      <c r="M107" s="86"/>
      <c r="N107" s="86"/>
      <c r="O107" s="86"/>
      <c r="P107" s="86"/>
      <c r="Q107" s="86"/>
      <c r="R107" s="86"/>
      <c r="S107" s="86"/>
      <c r="T107" s="86"/>
      <c r="U107" s="86">
        <f t="shared" si="13"/>
        <v>1.88955223880597</v>
      </c>
      <c r="V107" s="86">
        <f t="shared" si="14"/>
        <v>5.633802816901409</v>
      </c>
      <c r="W107" s="86">
        <f t="shared" si="15"/>
        <v>0</v>
      </c>
      <c r="X107" s="86">
        <f t="shared" si="16"/>
        <v>1.1606313834726092</v>
      </c>
      <c r="Y107" s="86">
        <f t="shared" si="17"/>
        <v>6.286672254819782</v>
      </c>
      <c r="Z107" s="86">
        <f t="shared" si="18"/>
        <v>0.04975124378109453</v>
      </c>
      <c r="AA107" s="86"/>
      <c r="AB107" s="86">
        <f t="shared" si="19"/>
        <v>0.9692513368983957</v>
      </c>
      <c r="AC107" s="86">
        <f t="shared" si="20"/>
        <v>4.450825556353195</v>
      </c>
      <c r="AD107" s="86">
        <f t="shared" si="21"/>
        <v>17.142857142857142</v>
      </c>
      <c r="AE107" s="86">
        <f t="shared" si="22"/>
        <v>249.6</v>
      </c>
      <c r="AF107" s="86"/>
      <c r="AG107" s="86">
        <f>+'P''s 1351-1500'!N107/0.0375</f>
        <v>0</v>
      </c>
      <c r="AH107" s="86">
        <f t="shared" si="23"/>
        <v>0</v>
      </c>
      <c r="AI107" s="86">
        <f t="shared" si="24"/>
        <v>0</v>
      </c>
      <c r="AJ107" s="86">
        <f>+'P''s 1351-1500'!Q107/0.0375</f>
        <v>0</v>
      </c>
      <c r="AK107" s="86">
        <f>+'P''s 1351-1500'!R107/0.0375</f>
        <v>0</v>
      </c>
      <c r="AL107" s="86">
        <f t="shared" si="25"/>
        <v>0</v>
      </c>
      <c r="AM107" s="86"/>
      <c r="AN107" s="87">
        <f>+U107*'Silver Conversion'!$E107</f>
        <v>0.32534414373134324</v>
      </c>
      <c r="AO107" s="87">
        <f>+V107*'Silver Conversion'!$E107</f>
        <v>0.9700312676056339</v>
      </c>
      <c r="AP107" s="87">
        <f>+W107*'Silver Conversion'!$E107</f>
        <v>0</v>
      </c>
      <c r="AQ107" s="87">
        <f>+X107*'Silver Conversion'!$E107</f>
        <v>0.19983814995357474</v>
      </c>
      <c r="AR107" s="87">
        <f>+Y107*'Silver Conversion'!$E107</f>
        <v>1.0824426865046102</v>
      </c>
      <c r="AS107" s="87">
        <f>+Z107*'Silver Conversion'!$E107</f>
        <v>0.008566196517412935</v>
      </c>
      <c r="AT107" s="86"/>
      <c r="AU107" s="87">
        <f>+AB107*'Silver Conversion'!$G107</f>
        <v>0.12938434867647058</v>
      </c>
      <c r="AV107" s="87">
        <f>+AC107*'Silver Conversion'!$G107</f>
        <v>0.5941360550753768</v>
      </c>
      <c r="AW107" s="87">
        <f>+AD107*'Silver Conversion'!$G107</f>
        <v>2.288382096</v>
      </c>
      <c r="AX107" s="87">
        <f>+AE107*'Silver Conversion'!$G107</f>
        <v>33.31884331776</v>
      </c>
      <c r="AY107" s="86"/>
      <c r="AZ107" s="87">
        <f>+AG107*'Silver Conversion'!$J107</f>
        <v>0</v>
      </c>
      <c r="BA107" s="87">
        <f>+AH107*'Silver Conversion'!$J107</f>
        <v>0</v>
      </c>
      <c r="BB107" s="87">
        <f>+AI107*'Silver Conversion'!$J107</f>
        <v>0</v>
      </c>
      <c r="BC107" s="87">
        <f>+AJ107*'Silver Conversion'!$J107</f>
        <v>0</v>
      </c>
      <c r="BD107" s="87">
        <f>+AK107*'Silver Conversion'!$J107</f>
        <v>0</v>
      </c>
      <c r="BE107" s="87">
        <f>+AL107*'Silver Conversion'!$J107</f>
        <v>0</v>
      </c>
      <c r="BF107" s="87"/>
      <c r="BG107" s="87"/>
      <c r="BH107" s="87"/>
      <c r="BI107" s="87"/>
      <c r="BJ107" s="87"/>
      <c r="BK107" s="87"/>
      <c r="BL107" s="87"/>
      <c r="BM107" s="87"/>
      <c r="BN107" s="87"/>
      <c r="BO107" s="87"/>
      <c r="BP107" s="87"/>
      <c r="BQ107" s="87"/>
      <c r="BR107" s="87"/>
      <c r="BS107" s="87"/>
      <c r="BT107" s="87"/>
      <c r="BU107" s="87"/>
      <c r="BV107" s="87"/>
      <c r="BW107" s="87"/>
      <c r="BX107" s="87"/>
      <c r="BY107" s="87"/>
    </row>
    <row r="108" spans="1:77" ht="15.75">
      <c r="A108" s="63">
        <v>1449</v>
      </c>
      <c r="B108" s="86">
        <v>85.8</v>
      </c>
      <c r="C108" s="86"/>
      <c r="D108" s="86"/>
      <c r="E108" s="86">
        <v>14.4</v>
      </c>
      <c r="F108" s="86">
        <v>85.8</v>
      </c>
      <c r="G108" s="86">
        <v>10</v>
      </c>
      <c r="H108" s="86"/>
      <c r="I108" s="86">
        <v>216</v>
      </c>
      <c r="J108" s="86">
        <v>64.3</v>
      </c>
      <c r="K108" s="86">
        <v>6.5</v>
      </c>
      <c r="L108" s="86">
        <v>12.7</v>
      </c>
      <c r="M108" s="86"/>
      <c r="N108" s="86"/>
      <c r="O108" s="86"/>
      <c r="P108" s="86"/>
      <c r="Q108" s="86"/>
      <c r="R108" s="86"/>
      <c r="S108" s="86"/>
      <c r="T108" s="86"/>
      <c r="U108" s="86">
        <f t="shared" si="13"/>
        <v>2.5611940298507463</v>
      </c>
      <c r="V108" s="86">
        <f t="shared" si="14"/>
        <v>0</v>
      </c>
      <c r="W108" s="86">
        <f t="shared" si="15"/>
        <v>0</v>
      </c>
      <c r="X108" s="86">
        <f t="shared" si="16"/>
        <v>1.3370473537604457</v>
      </c>
      <c r="Y108" s="86">
        <f t="shared" si="17"/>
        <v>7.191953059513831</v>
      </c>
      <c r="Z108" s="86">
        <f t="shared" si="18"/>
        <v>0.04975124378109453</v>
      </c>
      <c r="AA108" s="86"/>
      <c r="AB108" s="86">
        <f t="shared" si="19"/>
        <v>1.2032085561497325</v>
      </c>
      <c r="AC108" s="86">
        <f t="shared" si="20"/>
        <v>4.615936826992103</v>
      </c>
      <c r="AD108" s="86">
        <f t="shared" si="21"/>
        <v>18.571428571428573</v>
      </c>
      <c r="AE108" s="86">
        <f t="shared" si="22"/>
        <v>243.83999999999997</v>
      </c>
      <c r="AF108" s="86"/>
      <c r="AG108" s="86">
        <f>+'P''s 1351-1500'!N108/0.0375</f>
        <v>0</v>
      </c>
      <c r="AH108" s="86">
        <f t="shared" si="23"/>
        <v>0</v>
      </c>
      <c r="AI108" s="86">
        <f t="shared" si="24"/>
        <v>0</v>
      </c>
      <c r="AJ108" s="86">
        <f>+'P''s 1351-1500'!Q108/0.0375</f>
        <v>0</v>
      </c>
      <c r="AK108" s="86">
        <f>+'P''s 1351-1500'!R108/0.0375</f>
        <v>0</v>
      </c>
      <c r="AL108" s="86">
        <f t="shared" si="25"/>
        <v>0</v>
      </c>
      <c r="AM108" s="86"/>
      <c r="AN108" s="87">
        <f>+U108*'Silver Conversion'!$E108</f>
        <v>0.4287381435223881</v>
      </c>
      <c r="AO108" s="87">
        <f>+V108*'Silver Conversion'!$E108</f>
        <v>0</v>
      </c>
      <c r="AP108" s="87">
        <f>+W108*'Silver Conversion'!$E108</f>
        <v>0</v>
      </c>
      <c r="AQ108" s="87">
        <f>+X108*'Silver Conversion'!$E108</f>
        <v>0.2238187320334262</v>
      </c>
      <c r="AR108" s="87">
        <f>+Y108*'Silver Conversion'!$E108</f>
        <v>1.203916832187762</v>
      </c>
      <c r="AS108" s="87">
        <f>+Z108*'Silver Conversion'!$E108</f>
        <v>0.008328246766169155</v>
      </c>
      <c r="AT108" s="86"/>
      <c r="AU108" s="87">
        <f>+AB108*'Silver Conversion'!$G108</f>
        <v>0.1568798660695187</v>
      </c>
      <c r="AV108" s="87">
        <f>+AC108*'Silver Conversion'!$G108</f>
        <v>0.6018470758894472</v>
      </c>
      <c r="AW108" s="87">
        <f>+AD108*'Silver Conversion'!$G108</f>
        <v>2.4214282820000004</v>
      </c>
      <c r="AX108" s="87">
        <f>+AE108*'Silver Conversion'!$G108</f>
        <v>31.792980815231996</v>
      </c>
      <c r="AY108" s="86"/>
      <c r="AZ108" s="87">
        <f>+AG108*'Silver Conversion'!$J108</f>
        <v>0</v>
      </c>
      <c r="BA108" s="87">
        <f>+AH108*'Silver Conversion'!$J108</f>
        <v>0</v>
      </c>
      <c r="BB108" s="87">
        <f>+AI108*'Silver Conversion'!$J108</f>
        <v>0</v>
      </c>
      <c r="BC108" s="87">
        <f>+AJ108*'Silver Conversion'!$J108</f>
        <v>0</v>
      </c>
      <c r="BD108" s="87">
        <f>+AK108*'Silver Conversion'!$J108</f>
        <v>0</v>
      </c>
      <c r="BE108" s="87">
        <f>+AL108*'Silver Conversion'!$J108</f>
        <v>0</v>
      </c>
      <c r="BF108" s="87"/>
      <c r="BG108" s="87"/>
      <c r="BH108" s="87"/>
      <c r="BI108" s="87"/>
      <c r="BJ108" s="87"/>
      <c r="BK108" s="87"/>
      <c r="BL108" s="87"/>
      <c r="BM108" s="87"/>
      <c r="BN108" s="87"/>
      <c r="BO108" s="87"/>
      <c r="BP108" s="87"/>
      <c r="BQ108" s="87"/>
      <c r="BR108" s="87"/>
      <c r="BS108" s="87"/>
      <c r="BT108" s="87"/>
      <c r="BU108" s="87"/>
      <c r="BV108" s="87"/>
      <c r="BW108" s="87"/>
      <c r="BX108" s="87"/>
      <c r="BY108" s="87"/>
    </row>
    <row r="109" spans="1:77" ht="15.75">
      <c r="A109" s="63">
        <v>1450</v>
      </c>
      <c r="B109" s="86">
        <v>72.5</v>
      </c>
      <c r="C109" s="86">
        <v>4.1</v>
      </c>
      <c r="D109" s="86"/>
      <c r="E109" s="86">
        <v>13.7</v>
      </c>
      <c r="F109" s="86">
        <v>81.3</v>
      </c>
      <c r="G109" s="86">
        <v>9.5</v>
      </c>
      <c r="H109" s="86"/>
      <c r="I109" s="86">
        <v>246</v>
      </c>
      <c r="J109" s="86">
        <v>67.3</v>
      </c>
      <c r="K109" s="86">
        <v>6.4</v>
      </c>
      <c r="L109" s="86"/>
      <c r="M109" s="86"/>
      <c r="N109" s="86"/>
      <c r="O109" s="86"/>
      <c r="P109" s="86"/>
      <c r="Q109" s="86"/>
      <c r="R109" s="86"/>
      <c r="S109" s="86"/>
      <c r="T109" s="86"/>
      <c r="U109" s="86">
        <f t="shared" si="13"/>
        <v>2.1641791044776117</v>
      </c>
      <c r="V109" s="86">
        <f t="shared" si="14"/>
        <v>11.549295774647886</v>
      </c>
      <c r="W109" s="86">
        <f t="shared" si="15"/>
        <v>0</v>
      </c>
      <c r="X109" s="86">
        <f t="shared" si="16"/>
        <v>1.2720519962859795</v>
      </c>
      <c r="Y109" s="86">
        <f t="shared" si="17"/>
        <v>6.814752724224643</v>
      </c>
      <c r="Z109" s="86">
        <f t="shared" si="18"/>
        <v>0.0472636815920398</v>
      </c>
      <c r="AA109" s="86"/>
      <c r="AB109" s="86">
        <f t="shared" si="19"/>
        <v>1.370320855614973</v>
      </c>
      <c r="AC109" s="86">
        <f t="shared" si="20"/>
        <v>4.831299353912419</v>
      </c>
      <c r="AD109" s="86">
        <f t="shared" si="21"/>
        <v>18.28571428571429</v>
      </c>
      <c r="AE109" s="86">
        <f t="shared" si="22"/>
        <v>0</v>
      </c>
      <c r="AF109" s="86"/>
      <c r="AG109" s="86">
        <f>+'P''s 1351-1500'!N109/0.0375</f>
        <v>0</v>
      </c>
      <c r="AH109" s="86">
        <f t="shared" si="23"/>
        <v>0</v>
      </c>
      <c r="AI109" s="86">
        <f t="shared" si="24"/>
        <v>0</v>
      </c>
      <c r="AJ109" s="86">
        <f>+'P''s 1351-1500'!Q109/0.0375</f>
        <v>0</v>
      </c>
      <c r="AK109" s="86">
        <f>+'P''s 1351-1500'!R109/0.0375</f>
        <v>0</v>
      </c>
      <c r="AL109" s="86">
        <f t="shared" si="25"/>
        <v>0</v>
      </c>
      <c r="AM109" s="86"/>
      <c r="AN109" s="87">
        <f>+U109*'Silver Conversion'!$E109</f>
        <v>0.36227873432835817</v>
      </c>
      <c r="AO109" s="87">
        <f>+V109*'Silver Conversion'!$E109</f>
        <v>1.933326242253521</v>
      </c>
      <c r="AP109" s="87">
        <f>+W109*'Silver Conversion'!$E109</f>
        <v>0</v>
      </c>
      <c r="AQ109" s="87">
        <f>+X109*'Silver Conversion'!$E109</f>
        <v>0.2129386547818013</v>
      </c>
      <c r="AR109" s="87">
        <f>+Y109*'Silver Conversion'!$E109</f>
        <v>1.1407743409891031</v>
      </c>
      <c r="AS109" s="87">
        <f>+Z109*'Silver Conversion'!$E109</f>
        <v>0.007911834427860696</v>
      </c>
      <c r="AT109" s="86"/>
      <c r="AU109" s="87">
        <f>+AB109*'Silver Conversion'!$G109</f>
        <v>0.17866873635695185</v>
      </c>
      <c r="AV109" s="87">
        <f>+AC109*'Silver Conversion'!$G109</f>
        <v>0.6299270327738693</v>
      </c>
      <c r="AW109" s="87">
        <f>+AD109*'Silver Conversion'!$G109</f>
        <v>2.3841755392</v>
      </c>
      <c r="AX109" s="87">
        <f>+AE109*'Silver Conversion'!$G109</f>
        <v>0</v>
      </c>
      <c r="AY109" s="86"/>
      <c r="AZ109" s="87">
        <f>+AG109*'Silver Conversion'!$J109</f>
        <v>0</v>
      </c>
      <c r="BA109" s="87">
        <f>+AH109*'Silver Conversion'!$J109</f>
        <v>0</v>
      </c>
      <c r="BB109" s="87">
        <f>+AI109*'Silver Conversion'!$J109</f>
        <v>0</v>
      </c>
      <c r="BC109" s="87">
        <f>+AJ109*'Silver Conversion'!$J109</f>
        <v>0</v>
      </c>
      <c r="BD109" s="87">
        <f>+AK109*'Silver Conversion'!$J109</f>
        <v>0</v>
      </c>
      <c r="BE109" s="87">
        <f>+AL109*'Silver Conversion'!$J109</f>
        <v>0</v>
      </c>
      <c r="BF109" s="87"/>
      <c r="BG109" s="87"/>
      <c r="BH109" s="87"/>
      <c r="BI109" s="87"/>
      <c r="BJ109" s="87"/>
      <c r="BK109" s="87"/>
      <c r="BL109" s="87"/>
      <c r="BM109" s="87"/>
      <c r="BN109" s="87"/>
      <c r="BO109" s="87"/>
      <c r="BP109" s="87"/>
      <c r="BQ109" s="87"/>
      <c r="BR109" s="87"/>
      <c r="BS109" s="87"/>
      <c r="BT109" s="87"/>
      <c r="BU109" s="87"/>
      <c r="BV109" s="87"/>
      <c r="BW109" s="87"/>
      <c r="BX109" s="87"/>
      <c r="BY109" s="87"/>
    </row>
    <row r="110" spans="1:77" ht="15.75">
      <c r="A110" s="63">
        <v>1451</v>
      </c>
      <c r="B110" s="86">
        <v>64.9</v>
      </c>
      <c r="C110" s="86"/>
      <c r="D110" s="86"/>
      <c r="E110" s="86">
        <v>16.1</v>
      </c>
      <c r="F110" s="86">
        <v>84.4</v>
      </c>
      <c r="G110" s="86">
        <v>9.3</v>
      </c>
      <c r="H110" s="86"/>
      <c r="I110" s="86">
        <v>324</v>
      </c>
      <c r="K110" s="86"/>
      <c r="L110" s="86">
        <v>13.8</v>
      </c>
      <c r="M110" s="86"/>
      <c r="N110" s="86">
        <v>24</v>
      </c>
      <c r="O110" s="86"/>
      <c r="P110" s="86">
        <v>108.8</v>
      </c>
      <c r="Q110" s="86"/>
      <c r="R110" s="86"/>
      <c r="S110" s="86"/>
      <c r="T110" s="86"/>
      <c r="U110" s="86">
        <f t="shared" si="13"/>
        <v>1.937313432835821</v>
      </c>
      <c r="V110" s="86">
        <f t="shared" si="14"/>
        <v>0</v>
      </c>
      <c r="W110" s="86">
        <f t="shared" si="15"/>
        <v>0</v>
      </c>
      <c r="X110" s="86">
        <f t="shared" si="16"/>
        <v>1.4948932219127207</v>
      </c>
      <c r="Y110" s="86">
        <f t="shared" si="17"/>
        <v>7.0746018440905285</v>
      </c>
      <c r="Z110" s="86">
        <f t="shared" si="18"/>
        <v>0.046268656716417916</v>
      </c>
      <c r="AA110" s="86"/>
      <c r="AB110" s="86">
        <f t="shared" si="19"/>
        <v>1.8048128342245988</v>
      </c>
      <c r="AC110" s="86">
        <f t="shared" si="20"/>
        <v>0</v>
      </c>
      <c r="AD110" s="86">
        <f t="shared" si="21"/>
        <v>0</v>
      </c>
      <c r="AE110" s="86">
        <f t="shared" si="22"/>
        <v>264.96</v>
      </c>
      <c r="AF110" s="86"/>
      <c r="AG110" s="86">
        <f>+'P''s 1351-1500'!N110/0.0375</f>
        <v>640</v>
      </c>
      <c r="AH110" s="86">
        <f t="shared" si="23"/>
        <v>0</v>
      </c>
      <c r="AI110" s="86">
        <f t="shared" si="24"/>
        <v>9.2991452991453</v>
      </c>
      <c r="AJ110" s="86">
        <f>+'P''s 1351-1500'!Q110/0.0375</f>
        <v>0</v>
      </c>
      <c r="AK110" s="86">
        <f>+'P''s 1351-1500'!R110/0.0375</f>
        <v>0</v>
      </c>
      <c r="AL110" s="86">
        <f t="shared" si="25"/>
        <v>0</v>
      </c>
      <c r="AM110" s="86"/>
      <c r="AN110" s="87">
        <f>+U110*'Silver Conversion'!$E110</f>
        <v>0.3243019290746269</v>
      </c>
      <c r="AO110" s="87">
        <f>+V110*'Silver Conversion'!$E110</f>
        <v>0</v>
      </c>
      <c r="AP110" s="87">
        <f>+W110*'Silver Conversion'!$E110</f>
        <v>0</v>
      </c>
      <c r="AQ110" s="87">
        <f>+X110*'Silver Conversion'!$E110</f>
        <v>0.25024177678737236</v>
      </c>
      <c r="AR110" s="87">
        <f>+Y110*'Silver Conversion'!$E110</f>
        <v>1.1842725015926236</v>
      </c>
      <c r="AS110" s="87">
        <f>+Z110*'Silver Conversion'!$E110</f>
        <v>0.007745269492537315</v>
      </c>
      <c r="AT110" s="86"/>
      <c r="AU110" s="87">
        <f>+AB110*'Silver Conversion'!$G110</f>
        <v>0.2299715539171123</v>
      </c>
      <c r="AV110" s="87">
        <f>+AC110*'Silver Conversion'!$G110</f>
        <v>0</v>
      </c>
      <c r="AW110" s="87">
        <f>+AD110*'Silver Conversion'!$G110</f>
        <v>0</v>
      </c>
      <c r="AX110" s="87">
        <f>+AE110*'Silver Conversion'!$G110</f>
        <v>33.761541235968004</v>
      </c>
      <c r="AY110" s="86"/>
      <c r="AZ110" s="87">
        <f>+AG110*'Silver Conversion'!$J110</f>
        <v>0</v>
      </c>
      <c r="BA110" s="87">
        <f>+AH110*'Silver Conversion'!$J110</f>
        <v>0</v>
      </c>
      <c r="BB110" s="87">
        <f>+AI110*'Silver Conversion'!$J110</f>
        <v>0</v>
      </c>
      <c r="BC110" s="87">
        <f>+AJ110*'Silver Conversion'!$J110</f>
        <v>0</v>
      </c>
      <c r="BD110" s="87">
        <f>+AK110*'Silver Conversion'!$J110</f>
        <v>0</v>
      </c>
      <c r="BE110" s="87">
        <f>+AL110*'Silver Conversion'!$J110</f>
        <v>0</v>
      </c>
      <c r="BF110" s="87"/>
      <c r="BG110" s="87"/>
      <c r="BH110" s="87"/>
      <c r="BI110" s="87"/>
      <c r="BJ110" s="87"/>
      <c r="BK110" s="87"/>
      <c r="BL110" s="87"/>
      <c r="BM110" s="87"/>
      <c r="BN110" s="87"/>
      <c r="BO110" s="87"/>
      <c r="BP110" s="87"/>
      <c r="BQ110" s="87"/>
      <c r="BR110" s="87"/>
      <c r="BS110" s="87"/>
      <c r="BT110" s="87"/>
      <c r="BU110" s="87"/>
      <c r="BV110" s="87"/>
      <c r="BW110" s="87"/>
      <c r="BX110" s="87"/>
      <c r="BY110" s="87"/>
    </row>
    <row r="111" spans="1:77" ht="15.75">
      <c r="A111" s="63">
        <v>1452</v>
      </c>
      <c r="B111" s="86">
        <v>70.5</v>
      </c>
      <c r="C111" s="86"/>
      <c r="D111" s="86"/>
      <c r="E111" s="86">
        <v>12</v>
      </c>
      <c r="F111" s="86">
        <v>94.3</v>
      </c>
      <c r="G111" s="86"/>
      <c r="H111" s="86"/>
      <c r="I111" s="86">
        <v>300</v>
      </c>
      <c r="K111" s="86">
        <v>8</v>
      </c>
      <c r="L111" s="86">
        <v>12</v>
      </c>
      <c r="M111" s="86"/>
      <c r="N111" s="86"/>
      <c r="O111" s="86"/>
      <c r="P111" s="86"/>
      <c r="Q111" s="86"/>
      <c r="R111" s="86"/>
      <c r="S111" s="86"/>
      <c r="T111" s="86"/>
      <c r="U111" s="86">
        <f t="shared" si="13"/>
        <v>2.1044776119402986</v>
      </c>
      <c r="V111" s="86">
        <f t="shared" si="14"/>
        <v>0</v>
      </c>
      <c r="W111" s="86">
        <f t="shared" si="15"/>
        <v>0</v>
      </c>
      <c r="X111" s="86">
        <f t="shared" si="16"/>
        <v>1.1142061281337048</v>
      </c>
      <c r="Y111" s="86">
        <f t="shared" si="17"/>
        <v>7.904442581726739</v>
      </c>
      <c r="Z111" s="86">
        <f t="shared" si="18"/>
        <v>0</v>
      </c>
      <c r="AA111" s="86"/>
      <c r="AB111" s="86">
        <f t="shared" si="19"/>
        <v>1.6711229946524062</v>
      </c>
      <c r="AC111" s="86">
        <f t="shared" si="20"/>
        <v>0</v>
      </c>
      <c r="AD111" s="86">
        <f t="shared" si="21"/>
        <v>22.857142857142858</v>
      </c>
      <c r="AE111" s="86">
        <f t="shared" si="22"/>
        <v>230.39999999999998</v>
      </c>
      <c r="AF111" s="86"/>
      <c r="AG111" s="86">
        <f>+'P''s 1351-1500'!N111/0.0375</f>
        <v>0</v>
      </c>
      <c r="AH111" s="86">
        <f t="shared" si="23"/>
        <v>0</v>
      </c>
      <c r="AI111" s="86">
        <f t="shared" si="24"/>
        <v>0</v>
      </c>
      <c r="AJ111" s="86">
        <f>+'P''s 1351-1500'!Q111/0.0375</f>
        <v>0</v>
      </c>
      <c r="AK111" s="86">
        <f>+'P''s 1351-1500'!R111/0.0375</f>
        <v>0</v>
      </c>
      <c r="AL111" s="86">
        <f t="shared" si="25"/>
        <v>0</v>
      </c>
      <c r="AM111" s="86"/>
      <c r="AN111" s="87">
        <f>+U111*'Silver Conversion'!$E111</f>
        <v>0.35228483820895523</v>
      </c>
      <c r="AO111" s="87">
        <f>+V111*'Silver Conversion'!$E111</f>
        <v>0</v>
      </c>
      <c r="AP111" s="87">
        <f>+W111*'Silver Conversion'!$E111</f>
        <v>0</v>
      </c>
      <c r="AQ111" s="87">
        <f>+X111*'Silver Conversion'!$E111</f>
        <v>0.18651561002785516</v>
      </c>
      <c r="AR111" s="87">
        <f>+Y111*'Silver Conversion'!$E111</f>
        <v>1.3231859822296732</v>
      </c>
      <c r="AS111" s="87">
        <f>+Z111*'Silver Conversion'!$E111</f>
        <v>0</v>
      </c>
      <c r="AT111" s="86"/>
      <c r="AU111" s="87">
        <f>+AB111*'Silver Conversion'!$G111</f>
        <v>0.21293662399732619</v>
      </c>
      <c r="AV111" s="87">
        <f>+AC111*'Silver Conversion'!$G111</f>
        <v>0</v>
      </c>
      <c r="AW111" s="87">
        <f>+AD111*'Silver Conversion'!$G111</f>
        <v>2.912486304</v>
      </c>
      <c r="AX111" s="87">
        <f>+AE111*'Silver Conversion'!$G111</f>
        <v>29.35786194432</v>
      </c>
      <c r="AY111" s="86"/>
      <c r="AZ111" s="87">
        <f>+AG111*'Silver Conversion'!$J111</f>
        <v>0</v>
      </c>
      <c r="BA111" s="87">
        <f>+AH111*'Silver Conversion'!$J111</f>
        <v>0</v>
      </c>
      <c r="BB111" s="87">
        <f>+AI111*'Silver Conversion'!$J111</f>
        <v>0</v>
      </c>
      <c r="BC111" s="87">
        <f>+AJ111*'Silver Conversion'!$J111</f>
        <v>0</v>
      </c>
      <c r="BD111" s="87">
        <f>+AK111*'Silver Conversion'!$J111</f>
        <v>0</v>
      </c>
      <c r="BE111" s="87">
        <f>+AL111*'Silver Conversion'!$J111</f>
        <v>0</v>
      </c>
      <c r="BF111" s="87"/>
      <c r="BG111" s="87"/>
      <c r="BH111" s="87"/>
      <c r="BI111" s="87"/>
      <c r="BJ111" s="87"/>
      <c r="BK111" s="87"/>
      <c r="BL111" s="87"/>
      <c r="BM111" s="87"/>
      <c r="BN111" s="87"/>
      <c r="BO111" s="87"/>
      <c r="BP111" s="87"/>
      <c r="BQ111" s="87"/>
      <c r="BR111" s="87"/>
      <c r="BS111" s="87"/>
      <c r="BT111" s="87"/>
      <c r="BU111" s="87"/>
      <c r="BV111" s="87"/>
      <c r="BW111" s="87"/>
      <c r="BX111" s="87"/>
      <c r="BY111" s="87"/>
    </row>
    <row r="112" spans="1:77" ht="15.75">
      <c r="A112" s="63">
        <v>1453</v>
      </c>
      <c r="B112" s="86">
        <v>70</v>
      </c>
      <c r="C112" s="86"/>
      <c r="D112" s="86"/>
      <c r="E112" s="86">
        <v>11</v>
      </c>
      <c r="F112" s="86">
        <v>94.5</v>
      </c>
      <c r="G112" s="86">
        <v>10</v>
      </c>
      <c r="H112" s="86"/>
      <c r="I112" s="86"/>
      <c r="J112" s="86">
        <v>66</v>
      </c>
      <c r="K112" s="86">
        <v>6</v>
      </c>
      <c r="L112" s="86">
        <v>12</v>
      </c>
      <c r="M112" s="86"/>
      <c r="N112" s="86"/>
      <c r="O112" s="86"/>
      <c r="P112" s="86"/>
      <c r="Q112" s="86"/>
      <c r="R112" s="86"/>
      <c r="S112" s="86"/>
      <c r="T112" s="86"/>
      <c r="U112" s="86">
        <f t="shared" si="13"/>
        <v>2.08955223880597</v>
      </c>
      <c r="V112" s="86">
        <f t="shared" si="14"/>
        <v>0</v>
      </c>
      <c r="W112" s="86">
        <f t="shared" si="15"/>
        <v>0</v>
      </c>
      <c r="X112" s="86">
        <f t="shared" si="16"/>
        <v>1.021355617455896</v>
      </c>
      <c r="Y112" s="86">
        <f t="shared" si="17"/>
        <v>7.921207041072925</v>
      </c>
      <c r="Z112" s="86">
        <f t="shared" si="18"/>
        <v>0.04975124378109453</v>
      </c>
      <c r="AA112" s="86"/>
      <c r="AB112" s="86">
        <f t="shared" si="19"/>
        <v>0</v>
      </c>
      <c r="AC112" s="86">
        <f t="shared" si="20"/>
        <v>4.737975592246949</v>
      </c>
      <c r="AD112" s="86">
        <f t="shared" si="21"/>
        <v>17.142857142857142</v>
      </c>
      <c r="AE112" s="86">
        <f t="shared" si="22"/>
        <v>230.39999999999998</v>
      </c>
      <c r="AF112" s="86"/>
      <c r="AG112" s="86">
        <f>+'P''s 1351-1500'!N112/0.0375</f>
        <v>0</v>
      </c>
      <c r="AH112" s="86">
        <f t="shared" si="23"/>
        <v>0</v>
      </c>
      <c r="AI112" s="86">
        <f t="shared" si="24"/>
        <v>0</v>
      </c>
      <c r="AJ112" s="86">
        <f>+'P''s 1351-1500'!Q112/0.0375</f>
        <v>0</v>
      </c>
      <c r="AK112" s="86">
        <f>+'P''s 1351-1500'!R112/0.0375</f>
        <v>0</v>
      </c>
      <c r="AL112" s="86">
        <f t="shared" si="25"/>
        <v>0</v>
      </c>
      <c r="AM112" s="86"/>
      <c r="AN112" s="87">
        <f>+U112*'Silver Conversion'!$E112</f>
        <v>0.34978636417910447</v>
      </c>
      <c r="AO112" s="87">
        <f>+V112*'Silver Conversion'!$E112</f>
        <v>0</v>
      </c>
      <c r="AP112" s="87">
        <f>+W112*'Silver Conversion'!$E112</f>
        <v>0</v>
      </c>
      <c r="AQ112" s="87">
        <f>+X112*'Silver Conversion'!$E112</f>
        <v>0.1709726425255339</v>
      </c>
      <c r="AR112" s="87">
        <f>+Y112*'Silver Conversion'!$E112</f>
        <v>1.3259923151718358</v>
      </c>
      <c r="AS112" s="87">
        <f>+Z112*'Silver Conversion'!$E112</f>
        <v>0.008328246766169155</v>
      </c>
      <c r="AT112" s="86"/>
      <c r="AU112" s="87">
        <f>+AB112*'Silver Conversion'!$G112</f>
        <v>0</v>
      </c>
      <c r="AV112" s="87">
        <f>+AC112*'Silver Conversion'!$G112</f>
        <v>0.6037188946733668</v>
      </c>
      <c r="AW112" s="87">
        <f>+AD112*'Silver Conversion'!$G112</f>
        <v>2.1843647280000003</v>
      </c>
      <c r="AX112" s="87">
        <f>+AE112*'Silver Conversion'!$G112</f>
        <v>29.35786194432</v>
      </c>
      <c r="AY112" s="86"/>
      <c r="AZ112" s="87">
        <f>+AG112*'Silver Conversion'!$J112</f>
        <v>0</v>
      </c>
      <c r="BA112" s="87">
        <f>+AH112*'Silver Conversion'!$J112</f>
        <v>0</v>
      </c>
      <c r="BB112" s="87">
        <f>+AI112*'Silver Conversion'!$J112</f>
        <v>0</v>
      </c>
      <c r="BC112" s="87">
        <f>+AJ112*'Silver Conversion'!$J112</f>
        <v>0</v>
      </c>
      <c r="BD112" s="87">
        <f>+AK112*'Silver Conversion'!$J112</f>
        <v>0</v>
      </c>
      <c r="BE112" s="87">
        <f>+AL112*'Silver Conversion'!$J112</f>
        <v>0</v>
      </c>
      <c r="BF112" s="87"/>
      <c r="BG112" s="87"/>
      <c r="BH112" s="87"/>
      <c r="BI112" s="87"/>
      <c r="BJ112" s="87"/>
      <c r="BK112" s="87"/>
      <c r="BL112" s="87"/>
      <c r="BM112" s="87"/>
      <c r="BN112" s="87"/>
      <c r="BO112" s="87"/>
      <c r="BP112" s="87"/>
      <c r="BQ112" s="87"/>
      <c r="BR112" s="87"/>
      <c r="BS112" s="87"/>
      <c r="BT112" s="87"/>
      <c r="BU112" s="87"/>
      <c r="BV112" s="87"/>
      <c r="BW112" s="87"/>
      <c r="BX112" s="87"/>
      <c r="BY112" s="87"/>
    </row>
    <row r="113" spans="1:77" ht="15.75">
      <c r="A113" s="63">
        <v>1454</v>
      </c>
      <c r="B113" s="86">
        <v>60.9</v>
      </c>
      <c r="C113" s="86"/>
      <c r="D113" s="86"/>
      <c r="E113" s="86">
        <v>9</v>
      </c>
      <c r="F113" s="86">
        <v>101</v>
      </c>
      <c r="G113" s="86">
        <v>12.3</v>
      </c>
      <c r="H113" s="86"/>
      <c r="I113" s="86">
        <v>198</v>
      </c>
      <c r="J113" s="86">
        <v>62</v>
      </c>
      <c r="K113" s="86">
        <v>6.1</v>
      </c>
      <c r="L113" s="86">
        <v>13</v>
      </c>
      <c r="M113" s="86"/>
      <c r="N113" s="86"/>
      <c r="O113" s="86"/>
      <c r="P113" s="86"/>
      <c r="Q113" s="86"/>
      <c r="R113" s="86"/>
      <c r="S113" s="86"/>
      <c r="T113" s="86"/>
      <c r="U113" s="86">
        <f t="shared" si="13"/>
        <v>1.817910447761194</v>
      </c>
      <c r="V113" s="86">
        <f t="shared" si="14"/>
        <v>0</v>
      </c>
      <c r="W113" s="86">
        <f t="shared" si="15"/>
        <v>0</v>
      </c>
      <c r="X113" s="86">
        <f t="shared" si="16"/>
        <v>0.8356545961002786</v>
      </c>
      <c r="Y113" s="86">
        <f t="shared" si="17"/>
        <v>8.466051969823974</v>
      </c>
      <c r="Z113" s="86">
        <f t="shared" si="18"/>
        <v>0.06119402985074627</v>
      </c>
      <c r="AA113" s="86"/>
      <c r="AB113" s="86">
        <f t="shared" si="19"/>
        <v>1.102941176470588</v>
      </c>
      <c r="AC113" s="86">
        <f t="shared" si="20"/>
        <v>4.450825556353195</v>
      </c>
      <c r="AD113" s="86">
        <f t="shared" si="21"/>
        <v>17.428571428571427</v>
      </c>
      <c r="AE113" s="86">
        <f t="shared" si="22"/>
        <v>249.6</v>
      </c>
      <c r="AF113" s="86"/>
      <c r="AG113" s="86">
        <f>+'P''s 1351-1500'!N113/0.0375</f>
        <v>0</v>
      </c>
      <c r="AH113" s="86">
        <f t="shared" si="23"/>
        <v>0</v>
      </c>
      <c r="AI113" s="86">
        <f t="shared" si="24"/>
        <v>0</v>
      </c>
      <c r="AJ113" s="86">
        <f>+'P''s 1351-1500'!Q113/0.0375</f>
        <v>0</v>
      </c>
      <c r="AK113" s="86">
        <f>+'P''s 1351-1500'!R113/0.0375</f>
        <v>0</v>
      </c>
      <c r="AL113" s="86">
        <f t="shared" si="25"/>
        <v>0</v>
      </c>
      <c r="AM113" s="86"/>
      <c r="AN113" s="87">
        <f>+U113*'Silver Conversion'!$E113</f>
        <v>0.3043141368358209</v>
      </c>
      <c r="AO113" s="87">
        <f>+V113*'Silver Conversion'!$E113</f>
        <v>0</v>
      </c>
      <c r="AP113" s="87">
        <f>+W113*'Silver Conversion'!$E113</f>
        <v>0</v>
      </c>
      <c r="AQ113" s="87">
        <f>+X113*'Silver Conversion'!$E113</f>
        <v>0.13988670752089138</v>
      </c>
      <c r="AR113" s="87">
        <f>+Y113*'Silver Conversion'!$E113</f>
        <v>1.4171981357921208</v>
      </c>
      <c r="AS113" s="87">
        <f>+Z113*'Silver Conversion'!$E113</f>
        <v>0.01024374352238806</v>
      </c>
      <c r="AT113" s="86"/>
      <c r="AU113" s="87">
        <f>+AB113*'Silver Conversion'!$G113</f>
        <v>0.14053817183823528</v>
      </c>
      <c r="AV113" s="87">
        <f>+AC113*'Silver Conversion'!$G113</f>
        <v>0.5671298707537689</v>
      </c>
      <c r="AW113" s="87">
        <f>+AD113*'Silver Conversion'!$G113</f>
        <v>2.2207708068</v>
      </c>
      <c r="AX113" s="87">
        <f>+AE113*'Silver Conversion'!$G113</f>
        <v>31.80435043968</v>
      </c>
      <c r="AY113" s="86"/>
      <c r="AZ113" s="87">
        <f>+AG113*'Silver Conversion'!$J113</f>
        <v>0</v>
      </c>
      <c r="BA113" s="87">
        <f>+AH113*'Silver Conversion'!$J113</f>
        <v>0</v>
      </c>
      <c r="BB113" s="87">
        <f>+AI113*'Silver Conversion'!$J113</f>
        <v>0</v>
      </c>
      <c r="BC113" s="87">
        <f>+AJ113*'Silver Conversion'!$J113</f>
        <v>0</v>
      </c>
      <c r="BD113" s="87">
        <f>+AK113*'Silver Conversion'!$J113</f>
        <v>0</v>
      </c>
      <c r="BE113" s="87">
        <f>+AL113*'Silver Conversion'!$J113</f>
        <v>0</v>
      </c>
      <c r="BF113" s="87"/>
      <c r="BG113" s="87"/>
      <c r="BH113" s="87"/>
      <c r="BI113" s="87"/>
      <c r="BJ113" s="87"/>
      <c r="BK113" s="87"/>
      <c r="BL113" s="87"/>
      <c r="BM113" s="87"/>
      <c r="BN113" s="87"/>
      <c r="BO113" s="87"/>
      <c r="BP113" s="87"/>
      <c r="BQ113" s="87"/>
      <c r="BR113" s="87"/>
      <c r="BS113" s="87"/>
      <c r="BT113" s="87"/>
      <c r="BU113" s="87"/>
      <c r="BV113" s="87"/>
      <c r="BW113" s="87"/>
      <c r="BX113" s="87"/>
      <c r="BY113" s="87"/>
    </row>
    <row r="114" spans="1:77" ht="15.75">
      <c r="A114" s="63">
        <v>1455</v>
      </c>
      <c r="B114" s="86">
        <v>62.4</v>
      </c>
      <c r="C114" s="86"/>
      <c r="D114" s="86"/>
      <c r="E114" s="86">
        <v>12</v>
      </c>
      <c r="F114" s="86">
        <v>115.7</v>
      </c>
      <c r="G114" s="86">
        <v>10.3</v>
      </c>
      <c r="H114" s="86"/>
      <c r="I114" s="86"/>
      <c r="K114" s="86"/>
      <c r="L114" s="86">
        <v>12</v>
      </c>
      <c r="M114" s="86"/>
      <c r="N114" s="86"/>
      <c r="O114" s="86"/>
      <c r="P114" s="86"/>
      <c r="Q114" s="86"/>
      <c r="R114" s="86"/>
      <c r="S114" s="86"/>
      <c r="T114" s="86"/>
      <c r="U114" s="86">
        <f t="shared" si="13"/>
        <v>1.862686567164179</v>
      </c>
      <c r="V114" s="86">
        <f t="shared" si="14"/>
        <v>0</v>
      </c>
      <c r="W114" s="86">
        <f t="shared" si="15"/>
        <v>0</v>
      </c>
      <c r="X114" s="86">
        <f t="shared" si="16"/>
        <v>1.1142061281337048</v>
      </c>
      <c r="Y114" s="86">
        <f t="shared" si="17"/>
        <v>9.69823973176865</v>
      </c>
      <c r="Z114" s="86">
        <f t="shared" si="18"/>
        <v>0.05124378109452737</v>
      </c>
      <c r="AA114" s="86"/>
      <c r="AB114" s="86">
        <f t="shared" si="19"/>
        <v>0</v>
      </c>
      <c r="AC114" s="86">
        <f t="shared" si="20"/>
        <v>0</v>
      </c>
      <c r="AD114" s="86">
        <f t="shared" si="21"/>
        <v>0</v>
      </c>
      <c r="AE114" s="86">
        <f t="shared" si="22"/>
        <v>230.39999999999998</v>
      </c>
      <c r="AF114" s="86"/>
      <c r="AG114" s="86">
        <f>+'P''s 1351-1500'!N114/0.0375</f>
        <v>0</v>
      </c>
      <c r="AH114" s="86">
        <f t="shared" si="23"/>
        <v>0</v>
      </c>
      <c r="AI114" s="86">
        <f t="shared" si="24"/>
        <v>0</v>
      </c>
      <c r="AJ114" s="86">
        <f>+'P''s 1351-1500'!Q114/0.0375</f>
        <v>0</v>
      </c>
      <c r="AK114" s="86">
        <f>+'P''s 1351-1500'!R114/0.0375</f>
        <v>0</v>
      </c>
      <c r="AL114" s="86">
        <f t="shared" si="25"/>
        <v>0</v>
      </c>
      <c r="AM114" s="86"/>
      <c r="AN114" s="87">
        <f>+U114*'Silver Conversion'!$E114</f>
        <v>0.31180955892537315</v>
      </c>
      <c r="AO114" s="87">
        <f>+V114*'Silver Conversion'!$E114</f>
        <v>0</v>
      </c>
      <c r="AP114" s="87">
        <f>+W114*'Silver Conversion'!$E114</f>
        <v>0</v>
      </c>
      <c r="AQ114" s="87">
        <f>+X114*'Silver Conversion'!$E114</f>
        <v>0.18651561002785516</v>
      </c>
      <c r="AR114" s="87">
        <f>+Y114*'Silver Conversion'!$E114</f>
        <v>1.6234636070410728</v>
      </c>
      <c r="AS114" s="87">
        <f>+Z114*'Silver Conversion'!$E114</f>
        <v>0.00857809416915423</v>
      </c>
      <c r="AT114" s="86"/>
      <c r="AU114" s="87">
        <f>+AB114*'Silver Conversion'!$G114</f>
        <v>0</v>
      </c>
      <c r="AV114" s="87">
        <f>+AC114*'Silver Conversion'!$G114</f>
        <v>0</v>
      </c>
      <c r="AW114" s="87">
        <f>+AD114*'Silver Conversion'!$G114</f>
        <v>0</v>
      </c>
      <c r="AX114" s="87">
        <f>+AE114*'Silver Conversion'!$G114</f>
        <v>27.680266897919996</v>
      </c>
      <c r="AY114" s="86"/>
      <c r="AZ114" s="87">
        <f>+AG114*'Silver Conversion'!$J114</f>
        <v>0</v>
      </c>
      <c r="BA114" s="87">
        <f>+AH114*'Silver Conversion'!$J114</f>
        <v>0</v>
      </c>
      <c r="BB114" s="87">
        <f>+AI114*'Silver Conversion'!$J114</f>
        <v>0</v>
      </c>
      <c r="BC114" s="87">
        <f>+AJ114*'Silver Conversion'!$J114</f>
        <v>0</v>
      </c>
      <c r="BD114" s="87">
        <f>+AK114*'Silver Conversion'!$J114</f>
        <v>0</v>
      </c>
      <c r="BE114" s="87">
        <f>+AL114*'Silver Conversion'!$J114</f>
        <v>0</v>
      </c>
      <c r="BF114" s="87"/>
      <c r="BG114" s="87"/>
      <c r="BH114" s="87"/>
      <c r="BI114" s="87"/>
      <c r="BJ114" s="87"/>
      <c r="BK114" s="87"/>
      <c r="BL114" s="87"/>
      <c r="BM114" s="87"/>
      <c r="BN114" s="87"/>
      <c r="BO114" s="87"/>
      <c r="BP114" s="87"/>
      <c r="BQ114" s="87"/>
      <c r="BR114" s="87"/>
      <c r="BS114" s="87"/>
      <c r="BT114" s="87"/>
      <c r="BU114" s="87"/>
      <c r="BV114" s="87"/>
      <c r="BW114" s="87"/>
      <c r="BX114" s="87"/>
      <c r="BY114" s="87"/>
    </row>
    <row r="115" spans="1:77" ht="15.75">
      <c r="A115" s="63">
        <v>1456</v>
      </c>
      <c r="B115" s="86">
        <v>79.6</v>
      </c>
      <c r="C115" s="86"/>
      <c r="D115" s="86"/>
      <c r="E115" s="86">
        <v>14.6</v>
      </c>
      <c r="F115" s="86">
        <v>93.2</v>
      </c>
      <c r="G115" s="86">
        <v>10.7</v>
      </c>
      <c r="H115" s="86"/>
      <c r="I115" s="86">
        <v>255</v>
      </c>
      <c r="J115" s="86">
        <v>83.2</v>
      </c>
      <c r="K115" s="86">
        <v>6.7</v>
      </c>
      <c r="L115" s="86"/>
      <c r="M115" s="86"/>
      <c r="N115" s="86"/>
      <c r="O115" s="86"/>
      <c r="P115" s="86"/>
      <c r="Q115" s="86"/>
      <c r="R115" s="86"/>
      <c r="S115" s="86"/>
      <c r="T115" s="86"/>
      <c r="U115" s="86">
        <f t="shared" si="13"/>
        <v>2.3761194029850743</v>
      </c>
      <c r="V115" s="86">
        <f t="shared" si="14"/>
        <v>0</v>
      </c>
      <c r="W115" s="86">
        <f t="shared" si="15"/>
        <v>0</v>
      </c>
      <c r="X115" s="86">
        <f t="shared" si="16"/>
        <v>1.3556174558960075</v>
      </c>
      <c r="Y115" s="86">
        <f t="shared" si="17"/>
        <v>7.812238055322716</v>
      </c>
      <c r="Z115" s="86">
        <f t="shared" si="18"/>
        <v>0.05323383084577114</v>
      </c>
      <c r="AA115" s="86"/>
      <c r="AB115" s="86">
        <f t="shared" si="19"/>
        <v>1.4204545454545454</v>
      </c>
      <c r="AC115" s="86">
        <f t="shared" si="20"/>
        <v>5.9727207465900936</v>
      </c>
      <c r="AD115" s="86">
        <f t="shared" si="21"/>
        <v>19.142857142857146</v>
      </c>
      <c r="AE115" s="86">
        <f t="shared" si="22"/>
        <v>0</v>
      </c>
      <c r="AF115" s="86"/>
      <c r="AG115" s="86">
        <f>+'P''s 1351-1500'!N115/0.0375</f>
        <v>0</v>
      </c>
      <c r="AH115" s="86">
        <f t="shared" si="23"/>
        <v>0</v>
      </c>
      <c r="AI115" s="86">
        <f t="shared" si="24"/>
        <v>0</v>
      </c>
      <c r="AJ115" s="86">
        <f>+'P''s 1351-1500'!Q115/0.0375</f>
        <v>0</v>
      </c>
      <c r="AK115" s="86">
        <f>+'P''s 1351-1500'!R115/0.0375</f>
        <v>0</v>
      </c>
      <c r="AL115" s="86">
        <f t="shared" si="25"/>
        <v>0</v>
      </c>
      <c r="AM115" s="86"/>
      <c r="AN115" s="87">
        <f>+U115*'Silver Conversion'!$E115</f>
        <v>0.3977570655522388</v>
      </c>
      <c r="AO115" s="87">
        <f>+V115*'Silver Conversion'!$E115</f>
        <v>0</v>
      </c>
      <c r="AP115" s="87">
        <f>+W115*'Silver Conversion'!$E115</f>
        <v>0</v>
      </c>
      <c r="AQ115" s="87">
        <f>+X115*'Silver Conversion'!$E115</f>
        <v>0.22692732553389044</v>
      </c>
      <c r="AR115" s="87">
        <f>+Y115*'Silver Conversion'!$E115</f>
        <v>1.3077511510477788</v>
      </c>
      <c r="AS115" s="87">
        <f>+Z115*'Silver Conversion'!$E115</f>
        <v>0.008911224039800995</v>
      </c>
      <c r="AT115" s="86"/>
      <c r="AU115" s="87">
        <f>+AB115*'Silver Conversion'!$G115</f>
        <v>0.17065347627840907</v>
      </c>
      <c r="AV115" s="87">
        <f>+AC115*'Silver Conversion'!$G115</f>
        <v>0.7175629530050252</v>
      </c>
      <c r="AW115" s="87">
        <f>+AD115*'Silver Conversion'!$G115</f>
        <v>2.2998237626000004</v>
      </c>
      <c r="AX115" s="87">
        <f>+AE115*'Silver Conversion'!$G115</f>
        <v>0</v>
      </c>
      <c r="AY115" s="86"/>
      <c r="AZ115" s="87">
        <f>+AG115*'Silver Conversion'!$J115</f>
        <v>0</v>
      </c>
      <c r="BA115" s="87">
        <f>+AH115*'Silver Conversion'!$J115</f>
        <v>0</v>
      </c>
      <c r="BB115" s="87">
        <f>+AI115*'Silver Conversion'!$J115</f>
        <v>0</v>
      </c>
      <c r="BC115" s="87">
        <f>+AJ115*'Silver Conversion'!$J115</f>
        <v>0</v>
      </c>
      <c r="BD115" s="87">
        <f>+AK115*'Silver Conversion'!$J115</f>
        <v>0</v>
      </c>
      <c r="BE115" s="87">
        <f>+AL115*'Silver Conversion'!$J115</f>
        <v>0</v>
      </c>
      <c r="BF115" s="87"/>
      <c r="BG115" s="87"/>
      <c r="BH115" s="87"/>
      <c r="BI115" s="87"/>
      <c r="BJ115" s="87"/>
      <c r="BK115" s="87"/>
      <c r="BL115" s="87"/>
      <c r="BM115" s="87"/>
      <c r="BN115" s="87"/>
      <c r="BO115" s="87"/>
      <c r="BP115" s="87"/>
      <c r="BQ115" s="87"/>
      <c r="BR115" s="87"/>
      <c r="BS115" s="87"/>
      <c r="BT115" s="87"/>
      <c r="BU115" s="87"/>
      <c r="BV115" s="87"/>
      <c r="BW115" s="87"/>
      <c r="BX115" s="87"/>
      <c r="BY115" s="87"/>
    </row>
    <row r="116" spans="1:77" ht="15.75">
      <c r="A116" s="63">
        <v>1457</v>
      </c>
      <c r="B116" s="86">
        <v>73.9</v>
      </c>
      <c r="C116" s="86"/>
      <c r="D116" s="86"/>
      <c r="E116" s="86">
        <v>17.4</v>
      </c>
      <c r="F116" s="86">
        <v>117.5</v>
      </c>
      <c r="G116" s="86">
        <v>10</v>
      </c>
      <c r="H116" s="86"/>
      <c r="I116" s="86">
        <v>240</v>
      </c>
      <c r="J116" s="86">
        <v>92</v>
      </c>
      <c r="K116" s="86"/>
      <c r="L116" s="86">
        <v>11.5</v>
      </c>
      <c r="M116" s="86"/>
      <c r="N116" s="86"/>
      <c r="O116" s="86"/>
      <c r="P116" s="86"/>
      <c r="Q116" s="86"/>
      <c r="R116" s="86"/>
      <c r="S116" s="86"/>
      <c r="T116" s="86"/>
      <c r="U116" s="86">
        <f t="shared" si="13"/>
        <v>2.2059701492537314</v>
      </c>
      <c r="V116" s="86">
        <f t="shared" si="14"/>
        <v>0</v>
      </c>
      <c r="W116" s="86">
        <f t="shared" si="15"/>
        <v>0</v>
      </c>
      <c r="X116" s="86">
        <f t="shared" si="16"/>
        <v>1.615598885793872</v>
      </c>
      <c r="Y116" s="86">
        <f t="shared" si="17"/>
        <v>9.849119865884326</v>
      </c>
      <c r="Z116" s="86">
        <f t="shared" si="18"/>
        <v>0.04975124378109453</v>
      </c>
      <c r="AA116" s="86"/>
      <c r="AB116" s="86">
        <f t="shared" si="19"/>
        <v>1.3368983957219251</v>
      </c>
      <c r="AC116" s="86">
        <f t="shared" si="20"/>
        <v>6.604450825556353</v>
      </c>
      <c r="AD116" s="86">
        <f t="shared" si="21"/>
        <v>0</v>
      </c>
      <c r="AE116" s="86">
        <f t="shared" si="22"/>
        <v>220.79999999999998</v>
      </c>
      <c r="AF116" s="86"/>
      <c r="AG116" s="86">
        <f>+'P''s 1351-1500'!N116/0.0375</f>
        <v>0</v>
      </c>
      <c r="AH116" s="86">
        <f t="shared" si="23"/>
        <v>0</v>
      </c>
      <c r="AI116" s="86">
        <f t="shared" si="24"/>
        <v>0</v>
      </c>
      <c r="AJ116" s="86">
        <f>+'P''s 1351-1500'!Q116/0.0375</f>
        <v>0</v>
      </c>
      <c r="AK116" s="86">
        <f>+'P''s 1351-1500'!R116/0.0375</f>
        <v>0</v>
      </c>
      <c r="AL116" s="86">
        <f t="shared" si="25"/>
        <v>0</v>
      </c>
      <c r="AM116" s="86"/>
      <c r="AN116" s="87">
        <f>+U116*'Silver Conversion'!$E116</f>
        <v>0.36927446161194033</v>
      </c>
      <c r="AO116" s="87">
        <f>+V116*'Silver Conversion'!$E116</f>
        <v>0</v>
      </c>
      <c r="AP116" s="87">
        <f>+W116*'Silver Conversion'!$E116</f>
        <v>0</v>
      </c>
      <c r="AQ116" s="87">
        <f>+X116*'Silver Conversion'!$E116</f>
        <v>0.27044763454039</v>
      </c>
      <c r="AR116" s="87">
        <f>+Y116*'Silver Conversion'!$E116</f>
        <v>1.6487206035205366</v>
      </c>
      <c r="AS116" s="87">
        <f>+Z116*'Silver Conversion'!$E116</f>
        <v>0.008328246766169155</v>
      </c>
      <c r="AT116" s="86"/>
      <c r="AU116" s="87">
        <f>+AB116*'Silver Conversion'!$G116</f>
        <v>0.1606150364973262</v>
      </c>
      <c r="AV116" s="87">
        <f>+AC116*'Silver Conversion'!$G116</f>
        <v>0.7934590345728643</v>
      </c>
      <c r="AW116" s="87">
        <f>+AD116*'Silver Conversion'!$G116</f>
        <v>0</v>
      </c>
      <c r="AX116" s="87">
        <f>+AE116*'Silver Conversion'!$G116</f>
        <v>26.526922443839997</v>
      </c>
      <c r="AY116" s="86"/>
      <c r="AZ116" s="87">
        <f>+AG116*'Silver Conversion'!$J116</f>
        <v>0</v>
      </c>
      <c r="BA116" s="87">
        <f>+AH116*'Silver Conversion'!$J116</f>
        <v>0</v>
      </c>
      <c r="BB116" s="87">
        <f>+AI116*'Silver Conversion'!$J116</f>
        <v>0</v>
      </c>
      <c r="BC116" s="87">
        <f>+AJ116*'Silver Conversion'!$J116</f>
        <v>0</v>
      </c>
      <c r="BD116" s="87">
        <f>+AK116*'Silver Conversion'!$J116</f>
        <v>0</v>
      </c>
      <c r="BE116" s="87">
        <f>+AL116*'Silver Conversion'!$J116</f>
        <v>0</v>
      </c>
      <c r="BF116" s="87"/>
      <c r="BG116" s="87"/>
      <c r="BH116" s="87"/>
      <c r="BI116" s="87"/>
      <c r="BJ116" s="87"/>
      <c r="BK116" s="87"/>
      <c r="BL116" s="87"/>
      <c r="BM116" s="87"/>
      <c r="BN116" s="87"/>
      <c r="BO116" s="87"/>
      <c r="BP116" s="87"/>
      <c r="BQ116" s="87"/>
      <c r="BR116" s="87"/>
      <c r="BS116" s="87"/>
      <c r="BT116" s="87"/>
      <c r="BU116" s="87"/>
      <c r="BV116" s="87"/>
      <c r="BW116" s="87"/>
      <c r="BX116" s="87"/>
      <c r="BY116" s="87"/>
    </row>
    <row r="117" spans="1:77" ht="15.75">
      <c r="A117" s="63">
        <v>1458</v>
      </c>
      <c r="B117" s="86">
        <v>63.7</v>
      </c>
      <c r="C117" s="86"/>
      <c r="D117" s="86"/>
      <c r="E117" s="86">
        <v>10.7</v>
      </c>
      <c r="F117" s="86">
        <v>100.4</v>
      </c>
      <c r="G117" s="86">
        <v>9.2</v>
      </c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86"/>
      <c r="U117" s="86">
        <f t="shared" si="13"/>
        <v>1.9014925373134328</v>
      </c>
      <c r="V117" s="86">
        <f t="shared" si="14"/>
        <v>0</v>
      </c>
      <c r="W117" s="86">
        <f t="shared" si="15"/>
        <v>0</v>
      </c>
      <c r="X117" s="86">
        <f t="shared" si="16"/>
        <v>0.9935004642525533</v>
      </c>
      <c r="Y117" s="86">
        <f t="shared" si="17"/>
        <v>8.415758591785416</v>
      </c>
      <c r="Z117" s="86">
        <f t="shared" si="18"/>
        <v>0.045771144278606964</v>
      </c>
      <c r="AA117" s="86"/>
      <c r="AB117" s="86">
        <f t="shared" si="19"/>
        <v>0</v>
      </c>
      <c r="AC117" s="86">
        <f t="shared" si="20"/>
        <v>0</v>
      </c>
      <c r="AD117" s="86">
        <f t="shared" si="21"/>
        <v>0</v>
      </c>
      <c r="AE117" s="86">
        <f t="shared" si="22"/>
        <v>0</v>
      </c>
      <c r="AF117" s="86"/>
      <c r="AG117" s="86">
        <f>+'P''s 1351-1500'!N117/0.0375</f>
        <v>0</v>
      </c>
      <c r="AH117" s="86">
        <f t="shared" si="23"/>
        <v>0</v>
      </c>
      <c r="AI117" s="86">
        <f t="shared" si="24"/>
        <v>0</v>
      </c>
      <c r="AJ117" s="86">
        <f>+'P''s 1351-1500'!Q117/0.0375</f>
        <v>0</v>
      </c>
      <c r="AK117" s="86">
        <f>+'P''s 1351-1500'!R117/0.0375</f>
        <v>0</v>
      </c>
      <c r="AL117" s="86">
        <f t="shared" si="25"/>
        <v>0</v>
      </c>
      <c r="AM117" s="86"/>
      <c r="AN117" s="87">
        <f>+U117*'Silver Conversion'!$E117</f>
        <v>0.3183055914029851</v>
      </c>
      <c r="AO117" s="87">
        <f>+V117*'Silver Conversion'!$E117</f>
        <v>0</v>
      </c>
      <c r="AP117" s="87">
        <f>+W117*'Silver Conversion'!$E117</f>
        <v>0</v>
      </c>
      <c r="AQ117" s="87">
        <f>+X117*'Silver Conversion'!$E117</f>
        <v>0.16630975227483752</v>
      </c>
      <c r="AR117" s="87">
        <f>+Y117*'Silver Conversion'!$E117</f>
        <v>1.408779136965633</v>
      </c>
      <c r="AS117" s="87">
        <f>+Z117*'Silver Conversion'!$E117</f>
        <v>0.007661987024875622</v>
      </c>
      <c r="AT117" s="86"/>
      <c r="AU117" s="87">
        <f>+AB117*'Silver Conversion'!$G117</f>
        <v>0</v>
      </c>
      <c r="AV117" s="87">
        <f>+AC117*'Silver Conversion'!$G117</f>
        <v>0</v>
      </c>
      <c r="AW117" s="87">
        <f>+AD117*'Silver Conversion'!$G117</f>
        <v>0</v>
      </c>
      <c r="AX117" s="87">
        <f>+AE117*'Silver Conversion'!$G117</f>
        <v>0</v>
      </c>
      <c r="AY117" s="86"/>
      <c r="AZ117" s="87">
        <f>+AG117*'Silver Conversion'!$J117</f>
        <v>0</v>
      </c>
      <c r="BA117" s="87">
        <f>+AH117*'Silver Conversion'!$J117</f>
        <v>0</v>
      </c>
      <c r="BB117" s="87">
        <f>+AI117*'Silver Conversion'!$J117</f>
        <v>0</v>
      </c>
      <c r="BC117" s="87">
        <f>+AJ117*'Silver Conversion'!$J117</f>
        <v>0</v>
      </c>
      <c r="BD117" s="87">
        <f>+AK117*'Silver Conversion'!$J117</f>
        <v>0</v>
      </c>
      <c r="BE117" s="87">
        <f>+AL117*'Silver Conversion'!$J117</f>
        <v>0</v>
      </c>
      <c r="BF117" s="87"/>
      <c r="BG117" s="87"/>
      <c r="BH117" s="87"/>
      <c r="BI117" s="87"/>
      <c r="BJ117" s="87"/>
      <c r="BK117" s="87"/>
      <c r="BL117" s="87"/>
      <c r="BM117" s="87"/>
      <c r="BN117" s="87"/>
      <c r="BO117" s="87"/>
      <c r="BP117" s="87"/>
      <c r="BQ117" s="87"/>
      <c r="BR117" s="87"/>
      <c r="BS117" s="87"/>
      <c r="BT117" s="87"/>
      <c r="BU117" s="87"/>
      <c r="BV117" s="87"/>
      <c r="BW117" s="87"/>
      <c r="BX117" s="87"/>
      <c r="BY117" s="87"/>
    </row>
    <row r="118" spans="1:77" ht="15.75">
      <c r="A118" s="63">
        <v>1459</v>
      </c>
      <c r="B118" s="86">
        <v>66.3</v>
      </c>
      <c r="C118" s="86"/>
      <c r="D118" s="86"/>
      <c r="E118" s="86">
        <v>14.2</v>
      </c>
      <c r="F118" s="86">
        <v>108.9</v>
      </c>
      <c r="G118" s="86">
        <v>9</v>
      </c>
      <c r="H118" s="86"/>
      <c r="I118" s="86">
        <v>216</v>
      </c>
      <c r="K118" s="86"/>
      <c r="L118" s="86">
        <v>12</v>
      </c>
      <c r="M118" s="86"/>
      <c r="N118" s="86"/>
      <c r="O118" s="86"/>
      <c r="P118" s="86"/>
      <c r="Q118" s="86"/>
      <c r="R118" s="86"/>
      <c r="S118" s="86"/>
      <c r="T118" s="86"/>
      <c r="U118" s="86">
        <f t="shared" si="13"/>
        <v>1.9791044776119402</v>
      </c>
      <c r="V118" s="86">
        <f t="shared" si="14"/>
        <v>0</v>
      </c>
      <c r="W118" s="86">
        <f t="shared" si="15"/>
        <v>0</v>
      </c>
      <c r="X118" s="86">
        <f t="shared" si="16"/>
        <v>1.318477251624884</v>
      </c>
      <c r="Y118" s="86">
        <f t="shared" si="17"/>
        <v>9.128248113998325</v>
      </c>
      <c r="Z118" s="86">
        <f t="shared" si="18"/>
        <v>0.04477611940298507</v>
      </c>
      <c r="AA118" s="86"/>
      <c r="AB118" s="86">
        <f t="shared" si="19"/>
        <v>1.2032085561497325</v>
      </c>
      <c r="AC118" s="86">
        <f t="shared" si="20"/>
        <v>0</v>
      </c>
      <c r="AD118" s="86">
        <f t="shared" si="21"/>
        <v>0</v>
      </c>
      <c r="AE118" s="86">
        <f t="shared" si="22"/>
        <v>230.39999999999998</v>
      </c>
      <c r="AF118" s="86"/>
      <c r="AG118" s="86">
        <f>+'P''s 1351-1500'!N118/0.0375</f>
        <v>0</v>
      </c>
      <c r="AH118" s="86">
        <f t="shared" si="23"/>
        <v>0</v>
      </c>
      <c r="AI118" s="86">
        <f t="shared" si="24"/>
        <v>0</v>
      </c>
      <c r="AJ118" s="86">
        <f>+'P''s 1351-1500'!Q118/0.0375</f>
        <v>0</v>
      </c>
      <c r="AK118" s="86">
        <f>+'P''s 1351-1500'!R118/0.0375</f>
        <v>0</v>
      </c>
      <c r="AL118" s="86">
        <f t="shared" si="25"/>
        <v>0</v>
      </c>
      <c r="AM118" s="86"/>
      <c r="AN118" s="87">
        <f>+U118*'Silver Conversion'!$E118</f>
        <v>0.33129765635820896</v>
      </c>
      <c r="AO118" s="87">
        <f>+V118*'Silver Conversion'!$E118</f>
        <v>0</v>
      </c>
      <c r="AP118" s="87">
        <f>+W118*'Silver Conversion'!$E118</f>
        <v>0</v>
      </c>
      <c r="AQ118" s="87">
        <f>+X118*'Silver Conversion'!$E118</f>
        <v>0.22071013853296195</v>
      </c>
      <c r="AR118" s="87">
        <f>+Y118*'Silver Conversion'!$E118</f>
        <v>1.5280482870075442</v>
      </c>
      <c r="AS118" s="87">
        <f>+Z118*'Silver Conversion'!$E118</f>
        <v>0.007495422089552239</v>
      </c>
      <c r="AT118" s="86"/>
      <c r="AU118" s="87">
        <f>+AB118*'Silver Conversion'!$G118</f>
        <v>0.8265393329679144</v>
      </c>
      <c r="AV118" s="87">
        <f>+AC118*'Silver Conversion'!$G118</f>
        <v>0</v>
      </c>
      <c r="AW118" s="87">
        <f>+AD118*'Silver Conversion'!$G118</f>
        <v>0</v>
      </c>
      <c r="AX118" s="87">
        <f>+AE118*'Silver Conversion'!$G118</f>
        <v>158.27236379136</v>
      </c>
      <c r="AY118" s="86"/>
      <c r="AZ118" s="87">
        <f>+AG118*'Silver Conversion'!$J118</f>
        <v>0</v>
      </c>
      <c r="BA118" s="87">
        <f>+AH118*'Silver Conversion'!$J118</f>
        <v>0</v>
      </c>
      <c r="BB118" s="87">
        <f>+AI118*'Silver Conversion'!$J118</f>
        <v>0</v>
      </c>
      <c r="BC118" s="87">
        <f>+AJ118*'Silver Conversion'!$J118</f>
        <v>0</v>
      </c>
      <c r="BD118" s="87">
        <f>+AK118*'Silver Conversion'!$J118</f>
        <v>0</v>
      </c>
      <c r="BE118" s="87">
        <f>+AL118*'Silver Conversion'!$J118</f>
        <v>0</v>
      </c>
      <c r="BF118" s="87"/>
      <c r="BG118" s="87"/>
      <c r="BH118" s="87"/>
      <c r="BI118" s="87"/>
      <c r="BJ118" s="87"/>
      <c r="BK118" s="87"/>
      <c r="BL118" s="87"/>
      <c r="BM118" s="87"/>
      <c r="BN118" s="87"/>
      <c r="BO118" s="87"/>
      <c r="BP118" s="87"/>
      <c r="BQ118" s="87"/>
      <c r="BR118" s="87"/>
      <c r="BS118" s="87"/>
      <c r="BT118" s="87"/>
      <c r="BU118" s="87"/>
      <c r="BV118" s="87"/>
      <c r="BW118" s="87"/>
      <c r="BX118" s="87"/>
      <c r="BY118" s="87"/>
    </row>
    <row r="119" spans="1:77" ht="15.75">
      <c r="A119" s="63">
        <v>1460</v>
      </c>
      <c r="B119" s="86">
        <v>62.5</v>
      </c>
      <c r="C119" s="86"/>
      <c r="D119" s="86"/>
      <c r="E119" s="86">
        <v>14.7</v>
      </c>
      <c r="F119" s="86">
        <v>104</v>
      </c>
      <c r="G119" s="86">
        <v>9</v>
      </c>
      <c r="H119" s="86"/>
      <c r="I119" s="86"/>
      <c r="K119" s="86"/>
      <c r="L119" s="86">
        <v>12</v>
      </c>
      <c r="M119" s="86"/>
      <c r="N119" s="86"/>
      <c r="O119" s="86"/>
      <c r="P119" s="86"/>
      <c r="Q119" s="86"/>
      <c r="R119" s="86"/>
      <c r="S119" s="86"/>
      <c r="T119" s="86"/>
      <c r="U119" s="86">
        <f t="shared" si="13"/>
        <v>1.8656716417910448</v>
      </c>
      <c r="V119" s="86">
        <f t="shared" si="14"/>
        <v>0</v>
      </c>
      <c r="W119" s="86">
        <f t="shared" si="15"/>
        <v>0</v>
      </c>
      <c r="X119" s="86">
        <f t="shared" si="16"/>
        <v>1.3649025069637883</v>
      </c>
      <c r="Y119" s="86">
        <f t="shared" si="17"/>
        <v>8.717518860016765</v>
      </c>
      <c r="Z119" s="86">
        <f t="shared" si="18"/>
        <v>0.04477611940298507</v>
      </c>
      <c r="AA119" s="86"/>
      <c r="AB119" s="86">
        <f t="shared" si="19"/>
        <v>0</v>
      </c>
      <c r="AC119" s="86">
        <f t="shared" si="20"/>
        <v>0</v>
      </c>
      <c r="AD119" s="86">
        <f t="shared" si="21"/>
        <v>0</v>
      </c>
      <c r="AE119" s="86">
        <f t="shared" si="22"/>
        <v>230.39999999999998</v>
      </c>
      <c r="AF119" s="86"/>
      <c r="AG119" s="86">
        <f>+'P''s 1351-1500'!N119/0.0375</f>
        <v>0</v>
      </c>
      <c r="AH119" s="86">
        <f t="shared" si="23"/>
        <v>0</v>
      </c>
      <c r="AI119" s="86">
        <f t="shared" si="24"/>
        <v>0</v>
      </c>
      <c r="AJ119" s="86">
        <f>+'P''s 1351-1500'!Q119/0.0375</f>
        <v>0</v>
      </c>
      <c r="AK119" s="86">
        <f>+'P''s 1351-1500'!R119/0.0375</f>
        <v>0</v>
      </c>
      <c r="AL119" s="86">
        <f t="shared" si="25"/>
        <v>0</v>
      </c>
      <c r="AM119" s="86"/>
      <c r="AN119" s="87">
        <f>+U119*'Silver Conversion'!$E119</f>
        <v>0.31230925373134333</v>
      </c>
      <c r="AO119" s="87">
        <f>+V119*'Silver Conversion'!$E119</f>
        <v>0</v>
      </c>
      <c r="AP119" s="87">
        <f>+W119*'Silver Conversion'!$E119</f>
        <v>0</v>
      </c>
      <c r="AQ119" s="87">
        <f>+X119*'Silver Conversion'!$E119</f>
        <v>0.22848162228412258</v>
      </c>
      <c r="AR119" s="87">
        <f>+Y119*'Silver Conversion'!$E119</f>
        <v>1.4592931299245602</v>
      </c>
      <c r="AS119" s="87">
        <f>+Z119*'Silver Conversion'!$E119</f>
        <v>0.007495422089552239</v>
      </c>
      <c r="AT119" s="86"/>
      <c r="AU119" s="87">
        <f>+AB119*'Silver Conversion'!$G119</f>
        <v>0</v>
      </c>
      <c r="AV119" s="87">
        <f>+AC119*'Silver Conversion'!$G119</f>
        <v>0</v>
      </c>
      <c r="AW119" s="87">
        <f>+AD119*'Silver Conversion'!$G119</f>
        <v>0</v>
      </c>
      <c r="AX119" s="87">
        <f>+AE119*'Silver Conversion'!$G119</f>
        <v>158.27236379136</v>
      </c>
      <c r="AY119" s="86"/>
      <c r="AZ119" s="87">
        <f>+AG119*'Silver Conversion'!$J119</f>
        <v>0</v>
      </c>
      <c r="BA119" s="87">
        <f>+AH119*'Silver Conversion'!$J119</f>
        <v>0</v>
      </c>
      <c r="BB119" s="87">
        <f>+AI119*'Silver Conversion'!$J119</f>
        <v>0</v>
      </c>
      <c r="BC119" s="87">
        <f>+AJ119*'Silver Conversion'!$J119</f>
        <v>0</v>
      </c>
      <c r="BD119" s="87">
        <f>+AK119*'Silver Conversion'!$J119</f>
        <v>0</v>
      </c>
      <c r="BE119" s="87">
        <f>+AL119*'Silver Conversion'!$J119</f>
        <v>0</v>
      </c>
      <c r="BF119" s="87"/>
      <c r="BG119" s="87"/>
      <c r="BH119" s="87"/>
      <c r="BI119" s="87"/>
      <c r="BJ119" s="87"/>
      <c r="BK119" s="87"/>
      <c r="BL119" s="87"/>
      <c r="BM119" s="87"/>
      <c r="BN119" s="87"/>
      <c r="BO119" s="87"/>
      <c r="BP119" s="87"/>
      <c r="BQ119" s="87"/>
      <c r="BR119" s="87"/>
      <c r="BS119" s="87"/>
      <c r="BT119" s="87"/>
      <c r="BU119" s="87"/>
      <c r="BV119" s="87"/>
      <c r="BW119" s="87"/>
      <c r="BX119" s="87"/>
      <c r="BY119" s="87"/>
    </row>
    <row r="120" spans="1:77" ht="15.75">
      <c r="A120" s="63">
        <v>1461</v>
      </c>
      <c r="B120" s="86">
        <v>57.8</v>
      </c>
      <c r="C120" s="86"/>
      <c r="D120" s="86"/>
      <c r="E120" s="86">
        <v>12</v>
      </c>
      <c r="F120" s="86">
        <v>102.8</v>
      </c>
      <c r="G120" s="86">
        <v>9</v>
      </c>
      <c r="H120" s="86"/>
      <c r="I120" s="86"/>
      <c r="J120" s="86"/>
      <c r="K120" s="86"/>
      <c r="L120" s="86">
        <v>12</v>
      </c>
      <c r="M120" s="86"/>
      <c r="N120" s="86"/>
      <c r="O120" s="86"/>
      <c r="P120" s="86"/>
      <c r="Q120" s="86"/>
      <c r="R120" s="86"/>
      <c r="S120" s="86"/>
      <c r="T120" s="86"/>
      <c r="U120" s="86">
        <f t="shared" si="13"/>
        <v>1.725373134328358</v>
      </c>
      <c r="V120" s="86">
        <f t="shared" si="14"/>
        <v>0</v>
      </c>
      <c r="W120" s="86">
        <f t="shared" si="15"/>
        <v>0</v>
      </c>
      <c r="X120" s="86">
        <f t="shared" si="16"/>
        <v>1.1142061281337048</v>
      </c>
      <c r="Y120" s="86">
        <f t="shared" si="17"/>
        <v>8.616932103939648</v>
      </c>
      <c r="Z120" s="86">
        <f t="shared" si="18"/>
        <v>0.04477611940298507</v>
      </c>
      <c r="AA120" s="86"/>
      <c r="AB120" s="86">
        <f t="shared" si="19"/>
        <v>0</v>
      </c>
      <c r="AC120" s="86">
        <f t="shared" si="20"/>
        <v>0</v>
      </c>
      <c r="AD120" s="86">
        <f t="shared" si="21"/>
        <v>0</v>
      </c>
      <c r="AE120" s="86">
        <f t="shared" si="22"/>
        <v>230.39999999999998</v>
      </c>
      <c r="AF120" s="86"/>
      <c r="AG120" s="86">
        <f>+'P''s 1351-1500'!N120/0.0375</f>
        <v>0</v>
      </c>
      <c r="AH120" s="86">
        <f t="shared" si="23"/>
        <v>0</v>
      </c>
      <c r="AI120" s="86">
        <f t="shared" si="24"/>
        <v>0</v>
      </c>
      <c r="AJ120" s="86">
        <f>+'P''s 1351-1500'!Q120/0.0375</f>
        <v>0</v>
      </c>
      <c r="AK120" s="86">
        <f>+'P''s 1351-1500'!R120/0.0375</f>
        <v>0</v>
      </c>
      <c r="AL120" s="86">
        <f t="shared" si="25"/>
        <v>0</v>
      </c>
      <c r="AM120" s="86"/>
      <c r="AN120" s="87">
        <f>+U120*'Silver Conversion'!$E120</f>
        <v>0.28882359785074624</v>
      </c>
      <c r="AO120" s="87">
        <f>+V120*'Silver Conversion'!$E120</f>
        <v>0</v>
      </c>
      <c r="AP120" s="87">
        <f>+W120*'Silver Conversion'!$E120</f>
        <v>0</v>
      </c>
      <c r="AQ120" s="87">
        <f>+X120*'Silver Conversion'!$E120</f>
        <v>0.18651561002785516</v>
      </c>
      <c r="AR120" s="87">
        <f>+Y120*'Silver Conversion'!$E120</f>
        <v>1.4424551322715844</v>
      </c>
      <c r="AS120" s="87">
        <f>+Z120*'Silver Conversion'!$E120</f>
        <v>0.007495422089552239</v>
      </c>
      <c r="AT120" s="86"/>
      <c r="AU120" s="87">
        <f>+AB120*'Silver Conversion'!$G120</f>
        <v>0</v>
      </c>
      <c r="AV120" s="87">
        <f>+AC120*'Silver Conversion'!$G120</f>
        <v>0</v>
      </c>
      <c r="AW120" s="87">
        <f>+AD120*'Silver Conversion'!$G120</f>
        <v>0</v>
      </c>
      <c r="AX120" s="87">
        <f>+AE120*'Silver Conversion'!$G120</f>
        <v>158.27236379136</v>
      </c>
      <c r="AY120" s="86"/>
      <c r="AZ120" s="87">
        <f>+AG120*'Silver Conversion'!$J120</f>
        <v>0</v>
      </c>
      <c r="BA120" s="87">
        <f>+AH120*'Silver Conversion'!$J120</f>
        <v>0</v>
      </c>
      <c r="BB120" s="87">
        <f>+AI120*'Silver Conversion'!$J120</f>
        <v>0</v>
      </c>
      <c r="BC120" s="87">
        <f>+AJ120*'Silver Conversion'!$J120</f>
        <v>0</v>
      </c>
      <c r="BD120" s="87">
        <f>+AK120*'Silver Conversion'!$J120</f>
        <v>0</v>
      </c>
      <c r="BE120" s="87">
        <f>+AL120*'Silver Conversion'!$J120</f>
        <v>0</v>
      </c>
      <c r="BF120" s="87"/>
      <c r="BG120" s="87"/>
      <c r="BH120" s="87"/>
      <c r="BI120" s="87"/>
      <c r="BJ120" s="87"/>
      <c r="BK120" s="87"/>
      <c r="BL120" s="87"/>
      <c r="BM120" s="87"/>
      <c r="BN120" s="87"/>
      <c r="BO120" s="87"/>
      <c r="BP120" s="87"/>
      <c r="BQ120" s="87"/>
      <c r="BR120" s="87"/>
      <c r="BS120" s="87"/>
      <c r="BT120" s="87"/>
      <c r="BU120" s="87"/>
      <c r="BV120" s="87"/>
      <c r="BW120" s="87"/>
      <c r="BX120" s="87"/>
      <c r="BY120" s="87"/>
    </row>
    <row r="121" spans="1:77" ht="15.75">
      <c r="A121" s="63">
        <v>1462</v>
      </c>
      <c r="B121" s="86">
        <v>76</v>
      </c>
      <c r="C121" s="86"/>
      <c r="D121" s="86"/>
      <c r="E121" s="86">
        <v>11.7</v>
      </c>
      <c r="F121" s="86">
        <v>89.7</v>
      </c>
      <c r="G121" s="86">
        <v>9</v>
      </c>
      <c r="H121" s="86"/>
      <c r="I121" s="86"/>
      <c r="J121" s="86">
        <v>93.3</v>
      </c>
      <c r="K121" s="86">
        <v>6.5</v>
      </c>
      <c r="L121" s="86"/>
      <c r="M121" s="86"/>
      <c r="N121" s="86"/>
      <c r="O121" s="86"/>
      <c r="P121" s="86"/>
      <c r="Q121" s="86"/>
      <c r="R121" s="86"/>
      <c r="S121" s="86"/>
      <c r="T121" s="86"/>
      <c r="U121" s="86">
        <f t="shared" si="13"/>
        <v>2.2686567164179103</v>
      </c>
      <c r="V121" s="86">
        <f t="shared" si="14"/>
        <v>0</v>
      </c>
      <c r="W121" s="86">
        <f t="shared" si="15"/>
        <v>0</v>
      </c>
      <c r="X121" s="86">
        <f t="shared" si="16"/>
        <v>1.0863509749303621</v>
      </c>
      <c r="Y121" s="86">
        <f t="shared" si="17"/>
        <v>7.51886001676446</v>
      </c>
      <c r="Z121" s="86">
        <f t="shared" si="18"/>
        <v>0.04477611940298507</v>
      </c>
      <c r="AA121" s="86"/>
      <c r="AB121" s="86">
        <f t="shared" si="19"/>
        <v>0</v>
      </c>
      <c r="AC121" s="86">
        <f t="shared" si="20"/>
        <v>6.697774587221823</v>
      </c>
      <c r="AD121" s="86">
        <f t="shared" si="21"/>
        <v>18.571428571428573</v>
      </c>
      <c r="AE121" s="86">
        <f t="shared" si="22"/>
        <v>0</v>
      </c>
      <c r="AF121" s="86"/>
      <c r="AG121" s="86">
        <f>+'P''s 1351-1500'!N121/0.0375</f>
        <v>0</v>
      </c>
      <c r="AH121" s="86">
        <f t="shared" si="23"/>
        <v>0</v>
      </c>
      <c r="AI121" s="86">
        <f t="shared" si="24"/>
        <v>0</v>
      </c>
      <c r="AJ121" s="86">
        <f>+'P''s 1351-1500'!Q121/0.0375</f>
        <v>0</v>
      </c>
      <c r="AK121" s="86">
        <f>+'P''s 1351-1500'!R121/0.0375</f>
        <v>0</v>
      </c>
      <c r="AL121" s="86">
        <f t="shared" si="25"/>
        <v>0</v>
      </c>
      <c r="AM121" s="86"/>
      <c r="AN121" s="87">
        <f>+U121*'Silver Conversion'!$E121</f>
        <v>0.37976805253731344</v>
      </c>
      <c r="AO121" s="87">
        <f>+V121*'Silver Conversion'!$E121</f>
        <v>0</v>
      </c>
      <c r="AP121" s="87">
        <f>+W121*'Silver Conversion'!$E121</f>
        <v>0</v>
      </c>
      <c r="AQ121" s="87">
        <f>+X121*'Silver Conversion'!$E121</f>
        <v>0.18185271977715878</v>
      </c>
      <c r="AR121" s="87">
        <f>+Y121*'Silver Conversion'!$E121</f>
        <v>1.2586403245599331</v>
      </c>
      <c r="AS121" s="87">
        <f>+Z121*'Silver Conversion'!$E121</f>
        <v>0.007495422089552239</v>
      </c>
      <c r="AT121" s="86"/>
      <c r="AU121" s="87">
        <f>+AB121*'Silver Conversion'!$G121</f>
        <v>0</v>
      </c>
      <c r="AV121" s="87">
        <f>+AC121*'Silver Conversion'!$G121</f>
        <v>0.7510263391055276</v>
      </c>
      <c r="AW121" s="87">
        <f>+AD121*'Silver Conversion'!$G121</f>
        <v>2.082427802</v>
      </c>
      <c r="AX121" s="87">
        <f>+AE121*'Silver Conversion'!$G121</f>
        <v>0</v>
      </c>
      <c r="AY121" s="86"/>
      <c r="AZ121" s="87">
        <f>+AG121*'Silver Conversion'!$J121</f>
        <v>0</v>
      </c>
      <c r="BA121" s="87">
        <f>+AH121*'Silver Conversion'!$J121</f>
        <v>0</v>
      </c>
      <c r="BB121" s="87">
        <f>+AI121*'Silver Conversion'!$J121</f>
        <v>0</v>
      </c>
      <c r="BC121" s="87">
        <f>+AJ121*'Silver Conversion'!$J121</f>
        <v>0</v>
      </c>
      <c r="BD121" s="87">
        <f>+AK121*'Silver Conversion'!$J121</f>
        <v>0</v>
      </c>
      <c r="BE121" s="87">
        <f>+AL121*'Silver Conversion'!$J121</f>
        <v>0</v>
      </c>
      <c r="BF121" s="87"/>
      <c r="BG121" s="87"/>
      <c r="BH121" s="87"/>
      <c r="BI121" s="87"/>
      <c r="BJ121" s="87"/>
      <c r="BK121" s="87"/>
      <c r="BL121" s="87"/>
      <c r="BM121" s="87"/>
      <c r="BN121" s="87"/>
      <c r="BO121" s="87"/>
      <c r="BP121" s="87"/>
      <c r="BQ121" s="87"/>
      <c r="BR121" s="87"/>
      <c r="BS121" s="87"/>
      <c r="BT121" s="87"/>
      <c r="BU121" s="87"/>
      <c r="BV121" s="87"/>
      <c r="BW121" s="87"/>
      <c r="BX121" s="87"/>
      <c r="BY121" s="87"/>
    </row>
    <row r="122" spans="1:77" ht="15.75">
      <c r="A122" s="63">
        <v>1463</v>
      </c>
      <c r="B122" s="86">
        <v>81.1</v>
      </c>
      <c r="C122" s="86"/>
      <c r="D122" s="86"/>
      <c r="E122" s="86">
        <v>8.5</v>
      </c>
      <c r="F122" s="86">
        <v>100.2</v>
      </c>
      <c r="G122" s="86">
        <v>9.7</v>
      </c>
      <c r="H122" s="86"/>
      <c r="I122" s="86"/>
      <c r="J122" s="86">
        <v>74</v>
      </c>
      <c r="K122" s="86">
        <v>6.5</v>
      </c>
      <c r="L122" s="86"/>
      <c r="M122" s="86"/>
      <c r="N122" s="86"/>
      <c r="O122" s="86"/>
      <c r="P122" s="86"/>
      <c r="Q122" s="86"/>
      <c r="R122" s="86"/>
      <c r="S122" s="86"/>
      <c r="T122" s="86"/>
      <c r="U122" s="86">
        <f t="shared" si="13"/>
        <v>2.4208955223880597</v>
      </c>
      <c r="V122" s="86">
        <f t="shared" si="14"/>
        <v>0</v>
      </c>
      <c r="W122" s="86">
        <f t="shared" si="15"/>
        <v>0</v>
      </c>
      <c r="X122" s="86">
        <f t="shared" si="16"/>
        <v>0.7892293407613742</v>
      </c>
      <c r="Y122" s="86">
        <f t="shared" si="17"/>
        <v>8.39899413243923</v>
      </c>
      <c r="Z122" s="86">
        <f t="shared" si="18"/>
        <v>0.048258706467661686</v>
      </c>
      <c r="AA122" s="86"/>
      <c r="AB122" s="86">
        <f t="shared" si="19"/>
        <v>0</v>
      </c>
      <c r="AC122" s="86">
        <f t="shared" si="20"/>
        <v>5.312275664034458</v>
      </c>
      <c r="AD122" s="86">
        <f t="shared" si="21"/>
        <v>18.571428571428573</v>
      </c>
      <c r="AE122" s="86">
        <f t="shared" si="22"/>
        <v>0</v>
      </c>
      <c r="AF122" s="86"/>
      <c r="AG122" s="86">
        <f>+'P''s 1351-1500'!N122/0.0375</f>
        <v>0</v>
      </c>
      <c r="AH122" s="86">
        <f t="shared" si="23"/>
        <v>0</v>
      </c>
      <c r="AI122" s="86">
        <f t="shared" si="24"/>
        <v>0</v>
      </c>
      <c r="AJ122" s="86">
        <f>+'P''s 1351-1500'!Q122/0.0375</f>
        <v>0</v>
      </c>
      <c r="AK122" s="86">
        <f>+'P''s 1351-1500'!R122/0.0375</f>
        <v>0</v>
      </c>
      <c r="AL122" s="86">
        <f t="shared" si="25"/>
        <v>0</v>
      </c>
      <c r="AM122" s="86"/>
      <c r="AN122" s="87">
        <f>+U122*'Silver Conversion'!$E122</f>
        <v>0.40525248764179106</v>
      </c>
      <c r="AO122" s="87">
        <f>+V122*'Silver Conversion'!$E122</f>
        <v>0</v>
      </c>
      <c r="AP122" s="87">
        <f>+W122*'Silver Conversion'!$E122</f>
        <v>0</v>
      </c>
      <c r="AQ122" s="87">
        <f>+X122*'Silver Conversion'!$E122</f>
        <v>0.13211522376973073</v>
      </c>
      <c r="AR122" s="87">
        <f>+Y122*'Silver Conversion'!$E122</f>
        <v>1.4059728040234705</v>
      </c>
      <c r="AS122" s="87">
        <f>+Z122*'Silver Conversion'!$E122</f>
        <v>0.008078399363184078</v>
      </c>
      <c r="AT122" s="86"/>
      <c r="AU122" s="87">
        <f>+AB122*'Silver Conversion'!$G122</f>
        <v>0</v>
      </c>
      <c r="AV122" s="87">
        <f>+AC122*'Silver Conversion'!$G122</f>
        <v>0.5878315019095478</v>
      </c>
      <c r="AW122" s="87">
        <f>+AD122*'Silver Conversion'!$G122</f>
        <v>2.055027156</v>
      </c>
      <c r="AX122" s="87">
        <f>+AE122*'Silver Conversion'!$G122</f>
        <v>0</v>
      </c>
      <c r="AY122" s="86"/>
      <c r="AZ122" s="87">
        <f>+AG122*'Silver Conversion'!$J122</f>
        <v>0</v>
      </c>
      <c r="BA122" s="87">
        <f>+AH122*'Silver Conversion'!$J122</f>
        <v>0</v>
      </c>
      <c r="BB122" s="87">
        <f>+AI122*'Silver Conversion'!$J122</f>
        <v>0</v>
      </c>
      <c r="BC122" s="87">
        <f>+AJ122*'Silver Conversion'!$J122</f>
        <v>0</v>
      </c>
      <c r="BD122" s="87">
        <f>+AK122*'Silver Conversion'!$J122</f>
        <v>0</v>
      </c>
      <c r="BE122" s="87">
        <f>+AL122*'Silver Conversion'!$J122</f>
        <v>0</v>
      </c>
      <c r="BF122" s="87"/>
      <c r="BG122" s="87"/>
      <c r="BH122" s="87"/>
      <c r="BI122" s="87"/>
      <c r="BJ122" s="87"/>
      <c r="BK122" s="87"/>
      <c r="BL122" s="87"/>
      <c r="BM122" s="87"/>
      <c r="BN122" s="87"/>
      <c r="BO122" s="87"/>
      <c r="BP122" s="87"/>
      <c r="BQ122" s="87"/>
      <c r="BR122" s="87"/>
      <c r="BS122" s="87"/>
      <c r="BT122" s="87"/>
      <c r="BU122" s="87"/>
      <c r="BV122" s="87"/>
      <c r="BW122" s="87"/>
      <c r="BX122" s="87"/>
      <c r="BY122" s="87"/>
    </row>
    <row r="123" spans="1:77" ht="15.75">
      <c r="A123" s="63">
        <v>1464</v>
      </c>
      <c r="B123" s="86">
        <v>83.1</v>
      </c>
      <c r="C123" s="86"/>
      <c r="D123" s="86"/>
      <c r="E123" s="86">
        <v>9.3</v>
      </c>
      <c r="F123" s="86">
        <v>89.5</v>
      </c>
      <c r="G123" s="86">
        <v>9.5</v>
      </c>
      <c r="H123" s="86"/>
      <c r="I123" s="86">
        <v>334.5</v>
      </c>
      <c r="J123" s="86">
        <v>73.5</v>
      </c>
      <c r="K123" s="86">
        <v>7</v>
      </c>
      <c r="L123" s="86">
        <v>10.5</v>
      </c>
      <c r="M123" s="86"/>
      <c r="N123" s="86"/>
      <c r="O123" s="86"/>
      <c r="P123" s="86"/>
      <c r="Q123" s="86"/>
      <c r="R123" s="86"/>
      <c r="S123" s="86"/>
      <c r="T123" s="86"/>
      <c r="U123" s="86">
        <f t="shared" si="13"/>
        <v>2.480597014925373</v>
      </c>
      <c r="V123" s="86">
        <f t="shared" si="14"/>
        <v>0</v>
      </c>
      <c r="W123" s="86">
        <f t="shared" si="15"/>
        <v>0</v>
      </c>
      <c r="X123" s="86">
        <f t="shared" si="16"/>
        <v>0.8635097493036212</v>
      </c>
      <c r="Y123" s="86">
        <f t="shared" si="17"/>
        <v>7.502095557418273</v>
      </c>
      <c r="Z123" s="86">
        <f t="shared" si="18"/>
        <v>0.0472636815920398</v>
      </c>
      <c r="AA123" s="86"/>
      <c r="AB123" s="86">
        <f t="shared" si="19"/>
        <v>1.8633021390374331</v>
      </c>
      <c r="AC123" s="86">
        <f t="shared" si="20"/>
        <v>5.276381909547739</v>
      </c>
      <c r="AD123" s="86">
        <f t="shared" si="21"/>
        <v>20</v>
      </c>
      <c r="AE123" s="86">
        <f t="shared" si="22"/>
        <v>201.6</v>
      </c>
      <c r="AF123" s="86"/>
      <c r="AG123" s="86">
        <f>+'P''s 1351-1500'!N123/0.0375</f>
        <v>0</v>
      </c>
      <c r="AH123" s="86">
        <f t="shared" si="23"/>
        <v>0</v>
      </c>
      <c r="AI123" s="86">
        <f t="shared" si="24"/>
        <v>0</v>
      </c>
      <c r="AJ123" s="86">
        <f>+'P''s 1351-1500'!Q123/0.0375</f>
        <v>0</v>
      </c>
      <c r="AK123" s="86">
        <f>+'P''s 1351-1500'!R123/0.0375</f>
        <v>0</v>
      </c>
      <c r="AL123" s="86">
        <f t="shared" si="25"/>
        <v>0</v>
      </c>
      <c r="AM123" s="86"/>
      <c r="AN123" s="87">
        <f>+U123*'Silver Conversion'!$E123</f>
        <v>0.415246383761194</v>
      </c>
      <c r="AO123" s="87">
        <f>+V123*'Silver Conversion'!$E123</f>
        <v>0</v>
      </c>
      <c r="AP123" s="87">
        <f>+W123*'Silver Conversion'!$E123</f>
        <v>0</v>
      </c>
      <c r="AQ123" s="87">
        <f>+X123*'Silver Conversion'!$E123</f>
        <v>0.14454959777158777</v>
      </c>
      <c r="AR123" s="87">
        <f>+Y123*'Silver Conversion'!$E123</f>
        <v>1.2558339916177703</v>
      </c>
      <c r="AS123" s="87">
        <f>+Z123*'Silver Conversion'!$E123</f>
        <v>0.007911834427860696</v>
      </c>
      <c r="AT123" s="86"/>
      <c r="AU123" s="87">
        <f>+AB123*'Silver Conversion'!$G123</f>
        <v>0.19587513041109628</v>
      </c>
      <c r="AV123" s="87">
        <f>+AC123*'Silver Conversion'!$G123</f>
        <v>0.5546668857286433</v>
      </c>
      <c r="AW123" s="87">
        <f>+AD123*'Silver Conversion'!$G123</f>
        <v>2.1024516240000004</v>
      </c>
      <c r="AX123" s="87">
        <f>+AE123*'Silver Conversion'!$G123</f>
        <v>21.192712369920002</v>
      </c>
      <c r="AY123" s="86"/>
      <c r="AZ123" s="87">
        <f>+AG123*'Silver Conversion'!$J123</f>
        <v>0</v>
      </c>
      <c r="BA123" s="87">
        <f>+AH123*'Silver Conversion'!$J123</f>
        <v>0</v>
      </c>
      <c r="BB123" s="87">
        <f>+AI123*'Silver Conversion'!$J123</f>
        <v>0</v>
      </c>
      <c r="BC123" s="87">
        <f>+AJ123*'Silver Conversion'!$J123</f>
        <v>0</v>
      </c>
      <c r="BD123" s="87">
        <f>+AK123*'Silver Conversion'!$J123</f>
        <v>0</v>
      </c>
      <c r="BE123" s="87">
        <f>+AL123*'Silver Conversion'!$J123</f>
        <v>0</v>
      </c>
      <c r="BF123" s="87"/>
      <c r="BG123" s="87"/>
      <c r="BH123" s="87"/>
      <c r="BI123" s="87"/>
      <c r="BJ123" s="87"/>
      <c r="BK123" s="87"/>
      <c r="BL123" s="87"/>
      <c r="BM123" s="87"/>
      <c r="BN123" s="87"/>
      <c r="BO123" s="87"/>
      <c r="BP123" s="87"/>
      <c r="BQ123" s="87"/>
      <c r="BR123" s="87"/>
      <c r="BS123" s="87"/>
      <c r="BT123" s="87"/>
      <c r="BU123" s="87"/>
      <c r="BV123" s="87"/>
      <c r="BW123" s="87"/>
      <c r="BX123" s="87"/>
      <c r="BY123" s="87"/>
    </row>
    <row r="124" spans="1:77" ht="15.75">
      <c r="A124" s="63">
        <v>1465</v>
      </c>
      <c r="B124" s="86">
        <v>71</v>
      </c>
      <c r="C124" s="86"/>
      <c r="D124" s="86"/>
      <c r="E124" s="86">
        <v>9.9</v>
      </c>
      <c r="F124" s="86">
        <v>77.6</v>
      </c>
      <c r="G124" s="86">
        <v>9</v>
      </c>
      <c r="H124" s="86"/>
      <c r="I124" s="86">
        <v>261</v>
      </c>
      <c r="J124" s="86">
        <v>86</v>
      </c>
      <c r="K124" s="86"/>
      <c r="L124" s="86">
        <v>12</v>
      </c>
      <c r="M124" s="86"/>
      <c r="N124" s="86"/>
      <c r="O124" s="86"/>
      <c r="P124" s="86"/>
      <c r="Q124" s="86"/>
      <c r="R124" s="86"/>
      <c r="S124" s="86"/>
      <c r="T124" s="86"/>
      <c r="U124" s="86">
        <f t="shared" si="13"/>
        <v>2.1194029850746268</v>
      </c>
      <c r="V124" s="86">
        <f t="shared" si="14"/>
        <v>0</v>
      </c>
      <c r="W124" s="86">
        <f t="shared" si="15"/>
        <v>0</v>
      </c>
      <c r="X124" s="86">
        <f t="shared" si="16"/>
        <v>0.9192200557103065</v>
      </c>
      <c r="Y124" s="86">
        <f t="shared" si="17"/>
        <v>6.504610226320201</v>
      </c>
      <c r="Z124" s="86">
        <f t="shared" si="18"/>
        <v>0.04477611940298507</v>
      </c>
      <c r="AA124" s="86"/>
      <c r="AB124" s="86">
        <f t="shared" si="19"/>
        <v>1.4538770053475936</v>
      </c>
      <c r="AC124" s="86">
        <f t="shared" si="20"/>
        <v>6.173725771715722</v>
      </c>
      <c r="AD124" s="86">
        <f t="shared" si="21"/>
        <v>0</v>
      </c>
      <c r="AE124" s="86">
        <f t="shared" si="22"/>
        <v>230.39999999999998</v>
      </c>
      <c r="AF124" s="86"/>
      <c r="AG124" s="86">
        <f>+'P''s 1351-1500'!N124/0.0375</f>
        <v>0</v>
      </c>
      <c r="AH124" s="86">
        <f t="shared" si="23"/>
        <v>0</v>
      </c>
      <c r="AI124" s="86">
        <f t="shared" si="24"/>
        <v>0</v>
      </c>
      <c r="AJ124" s="86">
        <f>+'P''s 1351-1500'!Q124/0.0375</f>
        <v>0</v>
      </c>
      <c r="AK124" s="86">
        <f>+'P''s 1351-1500'!R124/0.0375</f>
        <v>0</v>
      </c>
      <c r="AL124" s="86">
        <f t="shared" si="25"/>
        <v>0</v>
      </c>
      <c r="AM124" s="86"/>
      <c r="AN124" s="87">
        <f>+U124*'Silver Conversion'!$E124</f>
        <v>0.354783312238806</v>
      </c>
      <c r="AO124" s="87">
        <f>+V124*'Silver Conversion'!$E124</f>
        <v>0</v>
      </c>
      <c r="AP124" s="87">
        <f>+W124*'Silver Conversion'!$E124</f>
        <v>0</v>
      </c>
      <c r="AQ124" s="87">
        <f>+X124*'Silver Conversion'!$E124</f>
        <v>0.15387537827298053</v>
      </c>
      <c r="AR124" s="87">
        <f>+Y124*'Silver Conversion'!$E124</f>
        <v>1.0888571815590948</v>
      </c>
      <c r="AS124" s="87">
        <f>+Z124*'Silver Conversion'!$E124</f>
        <v>0.007495422089552239</v>
      </c>
      <c r="AT124" s="86"/>
      <c r="AU124" s="87">
        <f>+AB124*'Silver Conversion'!$G124</f>
        <v>0.15283530354946526</v>
      </c>
      <c r="AV124" s="87">
        <f>+AC124*'Silver Conversion'!$G124</f>
        <v>0.6489979887437187</v>
      </c>
      <c r="AW124" s="87">
        <f>+AD124*'Silver Conversion'!$G124</f>
        <v>0</v>
      </c>
      <c r="AX124" s="87">
        <f>+AE124*'Silver Conversion'!$G124</f>
        <v>24.22024270848</v>
      </c>
      <c r="AY124" s="86"/>
      <c r="AZ124" s="87">
        <f>+AG124*'Silver Conversion'!$J124</f>
        <v>0</v>
      </c>
      <c r="BA124" s="87">
        <f>+AH124*'Silver Conversion'!$J124</f>
        <v>0</v>
      </c>
      <c r="BB124" s="87">
        <f>+AI124*'Silver Conversion'!$J124</f>
        <v>0</v>
      </c>
      <c r="BC124" s="87">
        <f>+AJ124*'Silver Conversion'!$J124</f>
        <v>0</v>
      </c>
      <c r="BD124" s="87">
        <f>+AK124*'Silver Conversion'!$J124</f>
        <v>0</v>
      </c>
      <c r="BE124" s="87">
        <f>+AL124*'Silver Conversion'!$J124</f>
        <v>0</v>
      </c>
      <c r="BF124" s="87"/>
      <c r="BG124" s="87"/>
      <c r="BH124" s="87"/>
      <c r="BI124" s="87"/>
      <c r="BJ124" s="87"/>
      <c r="BK124" s="87"/>
      <c r="BL124" s="87"/>
      <c r="BM124" s="87"/>
      <c r="BN124" s="87"/>
      <c r="BO124" s="87"/>
      <c r="BP124" s="87"/>
      <c r="BQ124" s="87"/>
      <c r="BR124" s="87"/>
      <c r="BS124" s="87"/>
      <c r="BT124" s="87"/>
      <c r="BU124" s="87"/>
      <c r="BV124" s="87"/>
      <c r="BW124" s="87"/>
      <c r="BX124" s="87"/>
      <c r="BY124" s="87"/>
    </row>
    <row r="125" spans="1:77" ht="15.75">
      <c r="A125" s="63">
        <v>1466</v>
      </c>
      <c r="B125" s="86">
        <v>57.7</v>
      </c>
      <c r="C125" s="86"/>
      <c r="D125" s="86"/>
      <c r="E125" s="86">
        <v>9.8</v>
      </c>
      <c r="F125" s="86">
        <v>85</v>
      </c>
      <c r="G125" s="86">
        <v>8.5</v>
      </c>
      <c r="H125" s="86"/>
      <c r="I125" s="86">
        <v>320</v>
      </c>
      <c r="J125" s="86">
        <v>94</v>
      </c>
      <c r="K125" s="86">
        <v>6.3</v>
      </c>
      <c r="L125" s="86">
        <v>14</v>
      </c>
      <c r="M125" s="86"/>
      <c r="N125" s="86"/>
      <c r="O125" s="86"/>
      <c r="P125" s="86"/>
      <c r="Q125" s="86"/>
      <c r="R125" s="86"/>
      <c r="S125" s="86"/>
      <c r="T125" s="86"/>
      <c r="U125" s="86">
        <f t="shared" si="13"/>
        <v>1.7223880597014927</v>
      </c>
      <c r="V125" s="86">
        <f t="shared" si="14"/>
        <v>0</v>
      </c>
      <c r="W125" s="86">
        <f t="shared" si="15"/>
        <v>0</v>
      </c>
      <c r="X125" s="86">
        <f t="shared" si="16"/>
        <v>0.9099350046425256</v>
      </c>
      <c r="Y125" s="86">
        <f t="shared" si="17"/>
        <v>7.124895222129086</v>
      </c>
      <c r="Z125" s="86">
        <f t="shared" si="18"/>
        <v>0.04228855721393035</v>
      </c>
      <c r="AA125" s="86"/>
      <c r="AB125" s="86">
        <f t="shared" si="19"/>
        <v>1.7825311942959001</v>
      </c>
      <c r="AC125" s="86">
        <f t="shared" si="20"/>
        <v>6.748025843503231</v>
      </c>
      <c r="AD125" s="86">
        <f t="shared" si="21"/>
        <v>18</v>
      </c>
      <c r="AE125" s="86">
        <f t="shared" si="22"/>
        <v>268.8</v>
      </c>
      <c r="AF125" s="86"/>
      <c r="AG125" s="86">
        <f>+'P''s 1351-1500'!N125/0.0375</f>
        <v>0</v>
      </c>
      <c r="AH125" s="86">
        <f t="shared" si="23"/>
        <v>0</v>
      </c>
      <c r="AI125" s="86">
        <f t="shared" si="24"/>
        <v>0</v>
      </c>
      <c r="AJ125" s="86">
        <f>+'P''s 1351-1500'!Q125/0.0375</f>
        <v>0</v>
      </c>
      <c r="AK125" s="86">
        <f>+'P''s 1351-1500'!R125/0.0375</f>
        <v>0</v>
      </c>
      <c r="AL125" s="86">
        <f t="shared" si="25"/>
        <v>0</v>
      </c>
      <c r="AM125" s="86"/>
      <c r="AN125" s="87">
        <f>+U125*'Silver Conversion'!$E125</f>
        <v>0.2883239030447762</v>
      </c>
      <c r="AO125" s="87">
        <f>+V125*'Silver Conversion'!$E125</f>
        <v>0</v>
      </c>
      <c r="AP125" s="87">
        <f>+W125*'Silver Conversion'!$E125</f>
        <v>0</v>
      </c>
      <c r="AQ125" s="87">
        <f>+X125*'Silver Conversion'!$E125</f>
        <v>0.1523210815227484</v>
      </c>
      <c r="AR125" s="87">
        <f>+Y125*'Silver Conversion'!$E125</f>
        <v>1.1926915004191114</v>
      </c>
      <c r="AS125" s="87">
        <f>+Z125*'Silver Conversion'!$E125</f>
        <v>0.007079009751243781</v>
      </c>
      <c r="AT125" s="86"/>
      <c r="AU125" s="87">
        <f>+AB125*'Silver Conversion'!$G125</f>
        <v>0.1784611705882353</v>
      </c>
      <c r="AV125" s="87">
        <f>+AC125*'Silver Conversion'!$G125</f>
        <v>0.6755901916582916</v>
      </c>
      <c r="AW125" s="87">
        <f>+AD125*'Silver Conversion'!$G125</f>
        <v>1.8021009006000002</v>
      </c>
      <c r="AX125" s="87">
        <f>+AE125*'Silver Conversion'!$G125</f>
        <v>26.911373448960003</v>
      </c>
      <c r="AY125" s="86"/>
      <c r="AZ125" s="87">
        <f>+AG125*'Silver Conversion'!$J125</f>
        <v>0</v>
      </c>
      <c r="BA125" s="87">
        <f>+AH125*'Silver Conversion'!$J125</f>
        <v>0</v>
      </c>
      <c r="BB125" s="87">
        <f>+AI125*'Silver Conversion'!$J125</f>
        <v>0</v>
      </c>
      <c r="BC125" s="87">
        <f>+AJ125*'Silver Conversion'!$J125</f>
        <v>0</v>
      </c>
      <c r="BD125" s="87">
        <f>+AK125*'Silver Conversion'!$J125</f>
        <v>0</v>
      </c>
      <c r="BE125" s="87">
        <f>+AL125*'Silver Conversion'!$J125</f>
        <v>0</v>
      </c>
      <c r="BF125" s="87"/>
      <c r="BG125" s="87"/>
      <c r="BH125" s="87"/>
      <c r="BI125" s="87"/>
      <c r="BJ125" s="87"/>
      <c r="BK125" s="87"/>
      <c r="BL125" s="87"/>
      <c r="BM125" s="87"/>
      <c r="BN125" s="87"/>
      <c r="BO125" s="87"/>
      <c r="BP125" s="87"/>
      <c r="BQ125" s="87"/>
      <c r="BR125" s="87"/>
      <c r="BS125" s="87"/>
      <c r="BT125" s="87"/>
      <c r="BU125" s="87"/>
      <c r="BV125" s="87"/>
      <c r="BW125" s="87"/>
      <c r="BX125" s="87"/>
      <c r="BY125" s="87"/>
    </row>
    <row r="126" spans="1:77" ht="15.75">
      <c r="A126" s="63">
        <v>1467</v>
      </c>
      <c r="B126" s="86">
        <v>73.6</v>
      </c>
      <c r="C126" s="86"/>
      <c r="D126" s="86"/>
      <c r="E126" s="86">
        <v>12</v>
      </c>
      <c r="F126" s="86">
        <v>124.9</v>
      </c>
      <c r="G126" s="86">
        <v>9</v>
      </c>
      <c r="H126" s="86"/>
      <c r="I126" s="86">
        <v>220</v>
      </c>
      <c r="J126" s="86">
        <v>85.8</v>
      </c>
      <c r="K126" s="86">
        <v>6</v>
      </c>
      <c r="L126" s="86">
        <v>12</v>
      </c>
      <c r="M126" s="86"/>
      <c r="N126" s="86"/>
      <c r="O126" s="86"/>
      <c r="P126" s="86"/>
      <c r="Q126" s="86"/>
      <c r="R126" s="86"/>
      <c r="S126" s="86"/>
      <c r="T126" s="86"/>
      <c r="U126" s="86">
        <f t="shared" si="13"/>
        <v>2.1970149253731344</v>
      </c>
      <c r="V126" s="86">
        <f t="shared" si="14"/>
        <v>0</v>
      </c>
      <c r="W126" s="86">
        <f t="shared" si="15"/>
        <v>0</v>
      </c>
      <c r="X126" s="86">
        <f t="shared" si="16"/>
        <v>1.1142061281337048</v>
      </c>
      <c r="Y126" s="86">
        <f t="shared" si="17"/>
        <v>10.469404861693212</v>
      </c>
      <c r="Z126" s="86">
        <f t="shared" si="18"/>
        <v>0.04477611940298507</v>
      </c>
      <c r="AA126" s="86"/>
      <c r="AB126" s="86">
        <f t="shared" si="19"/>
        <v>1.2254901960784312</v>
      </c>
      <c r="AC126" s="86">
        <f t="shared" si="20"/>
        <v>6.159368269921034</v>
      </c>
      <c r="AD126" s="86">
        <f t="shared" si="21"/>
        <v>17.142857142857142</v>
      </c>
      <c r="AE126" s="86">
        <f t="shared" si="22"/>
        <v>230.39999999999998</v>
      </c>
      <c r="AF126" s="86"/>
      <c r="AG126" s="86">
        <f>+'P''s 1351-1500'!N126/0.0375</f>
        <v>0</v>
      </c>
      <c r="AH126" s="86">
        <f t="shared" si="23"/>
        <v>0</v>
      </c>
      <c r="AI126" s="86">
        <f t="shared" si="24"/>
        <v>0</v>
      </c>
      <c r="AJ126" s="86">
        <f>+'P''s 1351-1500'!Q126/0.0375</f>
        <v>0</v>
      </c>
      <c r="AK126" s="86">
        <f>+'P''s 1351-1500'!R126/0.0375</f>
        <v>0</v>
      </c>
      <c r="AL126" s="86">
        <f t="shared" si="25"/>
        <v>0</v>
      </c>
      <c r="AM126" s="86"/>
      <c r="AN126" s="87">
        <f>+U126*'Silver Conversion'!$E126</f>
        <v>0.36777537719402986</v>
      </c>
      <c r="AO126" s="87">
        <f>+V126*'Silver Conversion'!$E126</f>
        <v>0</v>
      </c>
      <c r="AP126" s="87">
        <f>+W126*'Silver Conversion'!$E126</f>
        <v>0</v>
      </c>
      <c r="AQ126" s="87">
        <f>+X126*'Silver Conversion'!$E126</f>
        <v>0.18651561002785516</v>
      </c>
      <c r="AR126" s="87">
        <f>+Y126*'Silver Conversion'!$E126</f>
        <v>1.7525549223805534</v>
      </c>
      <c r="AS126" s="87">
        <f>+Z126*'Silver Conversion'!$E126</f>
        <v>0.007495422089552239</v>
      </c>
      <c r="AT126" s="86"/>
      <c r="AU126" s="87">
        <f>+AB126*'Silver Conversion'!$G126</f>
        <v>0.12269205477941177</v>
      </c>
      <c r="AV126" s="87">
        <f>+AC126*'Silver Conversion'!$G126</f>
        <v>0.6166557281306533</v>
      </c>
      <c r="AW126" s="87">
        <f>+AD126*'Silver Conversion'!$G126</f>
        <v>1.7162865720000002</v>
      </c>
      <c r="AX126" s="87">
        <f>+AE126*'Silver Conversion'!$G126</f>
        <v>23.06689152768</v>
      </c>
      <c r="AY126" s="86"/>
      <c r="AZ126" s="87">
        <f>+AG126*'Silver Conversion'!$J126</f>
        <v>0</v>
      </c>
      <c r="BA126" s="87">
        <f>+AH126*'Silver Conversion'!$J126</f>
        <v>0</v>
      </c>
      <c r="BB126" s="87">
        <f>+AI126*'Silver Conversion'!$J126</f>
        <v>0</v>
      </c>
      <c r="BC126" s="87">
        <f>+AJ126*'Silver Conversion'!$J126</f>
        <v>0</v>
      </c>
      <c r="BD126" s="87">
        <f>+AK126*'Silver Conversion'!$J126</f>
        <v>0</v>
      </c>
      <c r="BE126" s="87">
        <f>+AL126*'Silver Conversion'!$J126</f>
        <v>0</v>
      </c>
      <c r="BF126" s="87"/>
      <c r="BG126" s="87"/>
      <c r="BH126" s="87"/>
      <c r="BI126" s="87"/>
      <c r="BJ126" s="87"/>
      <c r="BK126" s="87"/>
      <c r="BL126" s="87"/>
      <c r="BM126" s="87"/>
      <c r="BN126" s="87"/>
      <c r="BO126" s="87"/>
      <c r="BP126" s="87"/>
      <c r="BQ126" s="87"/>
      <c r="BR126" s="87"/>
      <c r="BS126" s="87"/>
      <c r="BT126" s="87"/>
      <c r="BU126" s="87"/>
      <c r="BV126" s="87"/>
      <c r="BW126" s="87"/>
      <c r="BX126" s="87"/>
      <c r="BY126" s="87"/>
    </row>
    <row r="127" spans="1:77" ht="15.75">
      <c r="A127" s="63">
        <v>1468</v>
      </c>
      <c r="B127" s="86">
        <v>72</v>
      </c>
      <c r="C127" s="86"/>
      <c r="D127" s="86"/>
      <c r="E127" s="86">
        <v>13.5</v>
      </c>
      <c r="F127" s="86">
        <v>124.4</v>
      </c>
      <c r="G127" s="86">
        <v>9</v>
      </c>
      <c r="H127" s="86"/>
      <c r="I127" s="86">
        <v>186</v>
      </c>
      <c r="J127" s="86">
        <v>110</v>
      </c>
      <c r="K127" s="86"/>
      <c r="L127" s="86">
        <v>12</v>
      </c>
      <c r="M127" s="86"/>
      <c r="N127" s="86"/>
      <c r="O127" s="86"/>
      <c r="P127" s="86"/>
      <c r="Q127" s="86"/>
      <c r="R127" s="86"/>
      <c r="S127" s="86"/>
      <c r="T127" s="86"/>
      <c r="U127" s="86">
        <f t="shared" si="13"/>
        <v>2.1492537313432836</v>
      </c>
      <c r="V127" s="86">
        <f t="shared" si="14"/>
        <v>0</v>
      </c>
      <c r="W127" s="86">
        <f t="shared" si="15"/>
        <v>0</v>
      </c>
      <c r="X127" s="86">
        <f t="shared" si="16"/>
        <v>1.2534818941504178</v>
      </c>
      <c r="Y127" s="86">
        <f t="shared" si="17"/>
        <v>10.427493713327745</v>
      </c>
      <c r="Z127" s="86">
        <f t="shared" si="18"/>
        <v>0.04477611940298507</v>
      </c>
      <c r="AA127" s="86"/>
      <c r="AB127" s="86">
        <f t="shared" si="19"/>
        <v>1.036096256684492</v>
      </c>
      <c r="AC127" s="86">
        <f t="shared" si="20"/>
        <v>7.896625987078249</v>
      </c>
      <c r="AD127" s="86">
        <f t="shared" si="21"/>
        <v>0</v>
      </c>
      <c r="AE127" s="86">
        <f t="shared" si="22"/>
        <v>230.39999999999998</v>
      </c>
      <c r="AF127" s="86"/>
      <c r="AG127" s="86">
        <f>+'P''s 1351-1500'!N127/0.0375</f>
        <v>0</v>
      </c>
      <c r="AH127" s="86">
        <f t="shared" si="23"/>
        <v>0</v>
      </c>
      <c r="AI127" s="86">
        <f t="shared" si="24"/>
        <v>0</v>
      </c>
      <c r="AJ127" s="86">
        <f>+'P''s 1351-1500'!Q127/0.0375</f>
        <v>0</v>
      </c>
      <c r="AK127" s="86">
        <f>+'P''s 1351-1500'!R127/0.0375</f>
        <v>0</v>
      </c>
      <c r="AL127" s="86">
        <f t="shared" si="25"/>
        <v>0</v>
      </c>
      <c r="AM127" s="86"/>
      <c r="AN127" s="87">
        <f>+U127*'Silver Conversion'!$E127</f>
        <v>0.35978026029850746</v>
      </c>
      <c r="AO127" s="87">
        <f>+V127*'Silver Conversion'!$E127</f>
        <v>0</v>
      </c>
      <c r="AP127" s="87">
        <f>+W127*'Silver Conversion'!$E127</f>
        <v>0</v>
      </c>
      <c r="AQ127" s="87">
        <f>+X127*'Silver Conversion'!$E127</f>
        <v>0.20983006128133705</v>
      </c>
      <c r="AR127" s="87">
        <f>+Y127*'Silver Conversion'!$E127</f>
        <v>1.7455390900251468</v>
      </c>
      <c r="AS127" s="87">
        <f>+Z127*'Silver Conversion'!$E127</f>
        <v>0.007495422089552239</v>
      </c>
      <c r="AT127" s="86"/>
      <c r="AU127" s="87">
        <f>+AB127*'Silver Conversion'!$G127</f>
        <v>0.10373055540441178</v>
      </c>
      <c r="AV127" s="87">
        <f>+AC127*'Silver Conversion'!$G127</f>
        <v>0.7905842668341709</v>
      </c>
      <c r="AW127" s="87">
        <f>+AD127*'Silver Conversion'!$G127</f>
        <v>0</v>
      </c>
      <c r="AX127" s="87">
        <f>+AE127*'Silver Conversion'!$G127</f>
        <v>23.06689152768</v>
      </c>
      <c r="AY127" s="86"/>
      <c r="AZ127" s="87">
        <f>+AG127*'Silver Conversion'!$J127</f>
        <v>0</v>
      </c>
      <c r="BA127" s="87">
        <f>+AH127*'Silver Conversion'!$J127</f>
        <v>0</v>
      </c>
      <c r="BB127" s="87">
        <f>+AI127*'Silver Conversion'!$J127</f>
        <v>0</v>
      </c>
      <c r="BC127" s="87">
        <f>+AJ127*'Silver Conversion'!$J127</f>
        <v>0</v>
      </c>
      <c r="BD127" s="87">
        <f>+AK127*'Silver Conversion'!$J127</f>
        <v>0</v>
      </c>
      <c r="BE127" s="87">
        <f>+AL127*'Silver Conversion'!$J127</f>
        <v>0</v>
      </c>
      <c r="BF127" s="87"/>
      <c r="BG127" s="87"/>
      <c r="BH127" s="87"/>
      <c r="BI127" s="87"/>
      <c r="BJ127" s="87"/>
      <c r="BK127" s="87"/>
      <c r="BL127" s="87"/>
      <c r="BM127" s="87"/>
      <c r="BN127" s="87"/>
      <c r="BO127" s="87"/>
      <c r="BP127" s="87"/>
      <c r="BQ127" s="87"/>
      <c r="BR127" s="87"/>
      <c r="BS127" s="87"/>
      <c r="BT127" s="87"/>
      <c r="BU127" s="87"/>
      <c r="BV127" s="87"/>
      <c r="BW127" s="87"/>
      <c r="BX127" s="87"/>
      <c r="BY127" s="87"/>
    </row>
    <row r="128" spans="1:77" ht="15.75">
      <c r="A128" s="63">
        <v>1469</v>
      </c>
      <c r="B128" s="86">
        <v>77.6</v>
      </c>
      <c r="C128" s="86"/>
      <c r="D128" s="86"/>
      <c r="E128" s="86">
        <v>12</v>
      </c>
      <c r="F128" s="86">
        <v>115.2</v>
      </c>
      <c r="G128" s="86">
        <v>8.1</v>
      </c>
      <c r="H128" s="86"/>
      <c r="I128" s="86">
        <v>196</v>
      </c>
      <c r="J128" s="86"/>
      <c r="K128" s="86"/>
      <c r="L128" s="86">
        <v>12</v>
      </c>
      <c r="M128" s="86"/>
      <c r="N128" s="86"/>
      <c r="O128" s="86"/>
      <c r="P128" s="86"/>
      <c r="Q128" s="86"/>
      <c r="R128" s="86"/>
      <c r="S128" s="86"/>
      <c r="T128" s="86"/>
      <c r="U128" s="86">
        <f t="shared" si="13"/>
        <v>2.316417910447761</v>
      </c>
      <c r="V128" s="86">
        <f t="shared" si="14"/>
        <v>0</v>
      </c>
      <c r="W128" s="86">
        <f t="shared" si="15"/>
        <v>0</v>
      </c>
      <c r="X128" s="86">
        <f t="shared" si="16"/>
        <v>1.1142061281337048</v>
      </c>
      <c r="Y128" s="86">
        <f t="shared" si="17"/>
        <v>9.656328583403186</v>
      </c>
      <c r="Z128" s="86">
        <f t="shared" si="18"/>
        <v>0.04029850746268657</v>
      </c>
      <c r="AA128" s="86"/>
      <c r="AB128" s="86">
        <f t="shared" si="19"/>
        <v>1.0918003565062389</v>
      </c>
      <c r="AC128" s="86">
        <f t="shared" si="20"/>
        <v>0</v>
      </c>
      <c r="AD128" s="86">
        <f t="shared" si="21"/>
        <v>0</v>
      </c>
      <c r="AE128" s="86">
        <f t="shared" si="22"/>
        <v>230.39999999999998</v>
      </c>
      <c r="AF128" s="86"/>
      <c r="AG128" s="86">
        <f>+'P''s 1351-1500'!N128/0.0375</f>
        <v>0</v>
      </c>
      <c r="AH128" s="86">
        <f t="shared" si="23"/>
        <v>0</v>
      </c>
      <c r="AI128" s="86">
        <f t="shared" si="24"/>
        <v>0</v>
      </c>
      <c r="AJ128" s="86">
        <f>+'P''s 1351-1500'!Q128/0.0375</f>
        <v>0</v>
      </c>
      <c r="AK128" s="86">
        <f>+'P''s 1351-1500'!R128/0.0375</f>
        <v>0</v>
      </c>
      <c r="AL128" s="86">
        <f t="shared" si="25"/>
        <v>0</v>
      </c>
      <c r="AM128" s="86"/>
      <c r="AN128" s="87">
        <f>+U128*'Silver Conversion'!$E128</f>
        <v>0.38776316943283584</v>
      </c>
      <c r="AO128" s="87">
        <f>+V128*'Silver Conversion'!$E128</f>
        <v>0</v>
      </c>
      <c r="AP128" s="87">
        <f>+W128*'Silver Conversion'!$E128</f>
        <v>0</v>
      </c>
      <c r="AQ128" s="87">
        <f>+X128*'Silver Conversion'!$E128</f>
        <v>0.18651561002785516</v>
      </c>
      <c r="AR128" s="87">
        <f>+Y128*'Silver Conversion'!$E128</f>
        <v>1.6164477746856665</v>
      </c>
      <c r="AS128" s="87">
        <f>+Z128*'Silver Conversion'!$E128</f>
        <v>0.006745879880597015</v>
      </c>
      <c r="AT128" s="86"/>
      <c r="AU128" s="87">
        <f>+AB128*'Silver Conversion'!$G128</f>
        <v>0.10930746698529413</v>
      </c>
      <c r="AV128" s="87">
        <f>+AC128*'Silver Conversion'!$G128</f>
        <v>0</v>
      </c>
      <c r="AW128" s="87">
        <f>+AD128*'Silver Conversion'!$G128</f>
        <v>0</v>
      </c>
      <c r="AX128" s="87">
        <f>+AE128*'Silver Conversion'!$G128</f>
        <v>23.06689152768</v>
      </c>
      <c r="AY128" s="86"/>
      <c r="AZ128" s="87">
        <f>+AG128*'Silver Conversion'!$J128</f>
        <v>0</v>
      </c>
      <c r="BA128" s="87">
        <f>+AH128*'Silver Conversion'!$J128</f>
        <v>0</v>
      </c>
      <c r="BB128" s="87">
        <f>+AI128*'Silver Conversion'!$J128</f>
        <v>0</v>
      </c>
      <c r="BC128" s="87">
        <f>+AJ128*'Silver Conversion'!$J128</f>
        <v>0</v>
      </c>
      <c r="BD128" s="87">
        <f>+AK128*'Silver Conversion'!$J128</f>
        <v>0</v>
      </c>
      <c r="BE128" s="87">
        <f>+AL128*'Silver Conversion'!$J128</f>
        <v>0</v>
      </c>
      <c r="BF128" s="87"/>
      <c r="BG128" s="87"/>
      <c r="BH128" s="87"/>
      <c r="BI128" s="87"/>
      <c r="BJ128" s="87"/>
      <c r="BK128" s="87"/>
      <c r="BL128" s="87"/>
      <c r="BM128" s="87"/>
      <c r="BN128" s="87"/>
      <c r="BO128" s="87"/>
      <c r="BP128" s="87"/>
      <c r="BQ128" s="87"/>
      <c r="BR128" s="87"/>
      <c r="BS128" s="87"/>
      <c r="BT128" s="87"/>
      <c r="BU128" s="87"/>
      <c r="BV128" s="87"/>
      <c r="BW128" s="87"/>
      <c r="BX128" s="87"/>
      <c r="BY128" s="87"/>
    </row>
    <row r="129" spans="1:77" ht="15.75">
      <c r="A129" s="63">
        <v>1470</v>
      </c>
      <c r="B129" s="86">
        <v>75.2</v>
      </c>
      <c r="C129" s="86"/>
      <c r="D129" s="86"/>
      <c r="E129" s="86">
        <v>19.2</v>
      </c>
      <c r="F129" s="86">
        <v>104.7</v>
      </c>
      <c r="G129" s="86">
        <v>8</v>
      </c>
      <c r="H129" s="86"/>
      <c r="I129" s="86">
        <v>426</v>
      </c>
      <c r="L129" s="86">
        <v>12</v>
      </c>
      <c r="M129" s="86"/>
      <c r="N129" s="86"/>
      <c r="O129" s="86"/>
      <c r="P129" s="86"/>
      <c r="Q129" s="86"/>
      <c r="R129" s="86"/>
      <c r="S129" s="86"/>
      <c r="T129" s="86"/>
      <c r="U129" s="86">
        <f t="shared" si="13"/>
        <v>2.244776119402985</v>
      </c>
      <c r="V129" s="86">
        <f t="shared" si="14"/>
        <v>0</v>
      </c>
      <c r="W129" s="86">
        <f t="shared" si="15"/>
        <v>0</v>
      </c>
      <c r="X129" s="86">
        <f t="shared" si="16"/>
        <v>1.7827298050139275</v>
      </c>
      <c r="Y129" s="86">
        <f t="shared" si="17"/>
        <v>8.776194467728416</v>
      </c>
      <c r="Z129" s="86">
        <f t="shared" si="18"/>
        <v>0.03980099502487562</v>
      </c>
      <c r="AA129" s="86"/>
      <c r="AB129" s="86">
        <f t="shared" si="19"/>
        <v>2.372994652406417</v>
      </c>
      <c r="AC129" s="86">
        <f t="shared" si="20"/>
        <v>0</v>
      </c>
      <c r="AD129" s="86">
        <f t="shared" si="21"/>
        <v>0</v>
      </c>
      <c r="AE129" s="86">
        <f t="shared" si="22"/>
        <v>230.39999999999998</v>
      </c>
      <c r="AF129" s="86"/>
      <c r="AG129" s="86">
        <f>+'P''s 1351-1500'!N129/0.0375</f>
        <v>0</v>
      </c>
      <c r="AH129" s="86">
        <f t="shared" si="23"/>
        <v>0</v>
      </c>
      <c r="AI129" s="86">
        <f t="shared" si="24"/>
        <v>0</v>
      </c>
      <c r="AJ129" s="86">
        <f>+'P''s 1351-1500'!Q129/0.0375</f>
        <v>0</v>
      </c>
      <c r="AK129" s="86">
        <f>+'P''s 1351-1500'!R129/0.0375</f>
        <v>0</v>
      </c>
      <c r="AL129" s="86">
        <f t="shared" si="25"/>
        <v>0</v>
      </c>
      <c r="AM129" s="86"/>
      <c r="AN129" s="87">
        <f>+U129*'Silver Conversion'!$E129</f>
        <v>0.37577049408955226</v>
      </c>
      <c r="AO129" s="87">
        <f>+V129*'Silver Conversion'!$E129</f>
        <v>0</v>
      </c>
      <c r="AP129" s="87">
        <f>+W129*'Silver Conversion'!$E129</f>
        <v>0</v>
      </c>
      <c r="AQ129" s="87">
        <f>+X129*'Silver Conversion'!$E129</f>
        <v>0.29842497604456825</v>
      </c>
      <c r="AR129" s="87">
        <f>+Y129*'Silver Conversion'!$E129</f>
        <v>1.4691152952221291</v>
      </c>
      <c r="AS129" s="87">
        <f>+Z129*'Silver Conversion'!$E129</f>
        <v>0.006662597412935323</v>
      </c>
      <c r="AT129" s="86"/>
      <c r="AU129" s="87">
        <f>+AB129*'Silver Conversion'!$G129</f>
        <v>0.23757643334558826</v>
      </c>
      <c r="AV129" s="87">
        <f>+AC129*'Silver Conversion'!$G129</f>
        <v>0</v>
      </c>
      <c r="AW129" s="87">
        <f>+AD129*'Silver Conversion'!$G129</f>
        <v>0</v>
      </c>
      <c r="AX129" s="87">
        <f>+AE129*'Silver Conversion'!$G129</f>
        <v>23.06689152768</v>
      </c>
      <c r="AY129" s="86"/>
      <c r="AZ129" s="87">
        <f>+AG129*'Silver Conversion'!$J129</f>
        <v>0</v>
      </c>
      <c r="BA129" s="87">
        <f>+AH129*'Silver Conversion'!$J129</f>
        <v>0</v>
      </c>
      <c r="BB129" s="87">
        <f>+AI129*'Silver Conversion'!$J129</f>
        <v>0</v>
      </c>
      <c r="BC129" s="87">
        <f>+AJ129*'Silver Conversion'!$J129</f>
        <v>0</v>
      </c>
      <c r="BD129" s="87">
        <f>+AK129*'Silver Conversion'!$J129</f>
        <v>0</v>
      </c>
      <c r="BE129" s="87">
        <f>+AL129*'Silver Conversion'!$J129</f>
        <v>0</v>
      </c>
      <c r="BF129" s="87"/>
      <c r="BG129" s="87"/>
      <c r="BH129" s="87"/>
      <c r="BI129" s="87"/>
      <c r="BJ129" s="87"/>
      <c r="BK129" s="87"/>
      <c r="BL129" s="87"/>
      <c r="BM129" s="87"/>
      <c r="BN129" s="87"/>
      <c r="BO129" s="87"/>
      <c r="BP129" s="87"/>
      <c r="BQ129" s="87"/>
      <c r="BR129" s="87"/>
      <c r="BS129" s="87"/>
      <c r="BT129" s="87"/>
      <c r="BU129" s="87"/>
      <c r="BV129" s="87"/>
      <c r="BW129" s="87"/>
      <c r="BX129" s="87"/>
      <c r="BY129" s="87"/>
    </row>
    <row r="130" spans="1:77" ht="15.75">
      <c r="A130" s="63">
        <v>1471</v>
      </c>
      <c r="B130" s="86">
        <v>67.5</v>
      </c>
      <c r="C130" s="86"/>
      <c r="D130" s="86"/>
      <c r="E130" s="86">
        <v>20.3</v>
      </c>
      <c r="F130" s="86">
        <v>104.5</v>
      </c>
      <c r="G130" s="86">
        <v>8</v>
      </c>
      <c r="H130" s="86"/>
      <c r="I130" s="86">
        <v>337.4</v>
      </c>
      <c r="J130" s="86">
        <v>95.2</v>
      </c>
      <c r="K130" s="86">
        <v>6</v>
      </c>
      <c r="L130" s="86">
        <v>12</v>
      </c>
      <c r="M130" s="86"/>
      <c r="N130" s="86"/>
      <c r="O130" s="86"/>
      <c r="P130" s="86"/>
      <c r="Q130" s="86"/>
      <c r="R130" s="86"/>
      <c r="S130" s="86"/>
      <c r="T130" s="86"/>
      <c r="U130" s="86">
        <f t="shared" si="13"/>
        <v>2.014925373134328</v>
      </c>
      <c r="V130" s="86">
        <f t="shared" si="14"/>
        <v>0</v>
      </c>
      <c r="W130" s="86">
        <f t="shared" si="15"/>
        <v>0</v>
      </c>
      <c r="X130" s="86">
        <f t="shared" si="16"/>
        <v>1.8848653667595172</v>
      </c>
      <c r="Y130" s="86">
        <f t="shared" si="17"/>
        <v>8.75943000838223</v>
      </c>
      <c r="Z130" s="86">
        <f t="shared" si="18"/>
        <v>0.03980099502487562</v>
      </c>
      <c r="AA130" s="86"/>
      <c r="AB130" s="86">
        <f t="shared" si="19"/>
        <v>1.8794563279857395</v>
      </c>
      <c r="AC130" s="86">
        <f t="shared" si="20"/>
        <v>6.834170854271357</v>
      </c>
      <c r="AD130" s="86">
        <f t="shared" si="21"/>
        <v>17.142857142857142</v>
      </c>
      <c r="AE130" s="86">
        <f t="shared" si="22"/>
        <v>230.39999999999998</v>
      </c>
      <c r="AF130" s="86"/>
      <c r="AG130" s="86">
        <f>+'P''s 1351-1500'!N130/0.0375</f>
        <v>0</v>
      </c>
      <c r="AH130" s="86">
        <f t="shared" si="23"/>
        <v>0</v>
      </c>
      <c r="AI130" s="86">
        <f t="shared" si="24"/>
        <v>0</v>
      </c>
      <c r="AJ130" s="86">
        <f>+'P''s 1351-1500'!Q130/0.0375</f>
        <v>0</v>
      </c>
      <c r="AK130" s="86">
        <f>+'P''s 1351-1500'!R130/0.0375</f>
        <v>0</v>
      </c>
      <c r="AL130" s="86">
        <f t="shared" si="25"/>
        <v>0</v>
      </c>
      <c r="AM130" s="86"/>
      <c r="AN130" s="87">
        <f>+U130*'Silver Conversion'!$E130</f>
        <v>0.3372939940298507</v>
      </c>
      <c r="AO130" s="87">
        <f>+V130*'Silver Conversion'!$E130</f>
        <v>0</v>
      </c>
      <c r="AP130" s="87">
        <f>+W130*'Silver Conversion'!$E130</f>
        <v>0</v>
      </c>
      <c r="AQ130" s="87">
        <f>+X130*'Silver Conversion'!$E130</f>
        <v>0.31552224029712167</v>
      </c>
      <c r="AR130" s="87">
        <f>+Y130*'Silver Conversion'!$E130</f>
        <v>1.4663089622799665</v>
      </c>
      <c r="AS130" s="87">
        <f>+Z130*'Silver Conversion'!$E130</f>
        <v>0.006662597412935323</v>
      </c>
      <c r="AT130" s="86"/>
      <c r="AU130" s="87">
        <f>+AB130*'Silver Conversion'!$G130</f>
        <v>0.18816499673897058</v>
      </c>
      <c r="AV130" s="87">
        <f>+AC130*'Silver Conversion'!$G130</f>
        <v>0.6842147472964825</v>
      </c>
      <c r="AW130" s="87">
        <f>+AD130*'Silver Conversion'!$G130</f>
        <v>1.7162865720000002</v>
      </c>
      <c r="AX130" s="87">
        <f>+AE130*'Silver Conversion'!$G130</f>
        <v>23.06689152768</v>
      </c>
      <c r="AY130" s="86"/>
      <c r="AZ130" s="87">
        <f>+AG130*'Silver Conversion'!$J130</f>
        <v>0</v>
      </c>
      <c r="BA130" s="87">
        <f>+AH130*'Silver Conversion'!$J130</f>
        <v>0</v>
      </c>
      <c r="BB130" s="87">
        <f>+AI130*'Silver Conversion'!$J130</f>
        <v>0</v>
      </c>
      <c r="BC130" s="87">
        <f>+AJ130*'Silver Conversion'!$J130</f>
        <v>0</v>
      </c>
      <c r="BD130" s="87">
        <f>+AK130*'Silver Conversion'!$J130</f>
        <v>0</v>
      </c>
      <c r="BE130" s="87">
        <f>+AL130*'Silver Conversion'!$J130</f>
        <v>0</v>
      </c>
      <c r="BF130" s="87"/>
      <c r="BG130" s="87"/>
      <c r="BH130" s="87"/>
      <c r="BI130" s="87"/>
      <c r="BJ130" s="87"/>
      <c r="BK130" s="87"/>
      <c r="BL130" s="87"/>
      <c r="BM130" s="87"/>
      <c r="BN130" s="87"/>
      <c r="BO130" s="87"/>
      <c r="BP130" s="87"/>
      <c r="BQ130" s="87"/>
      <c r="BR130" s="87"/>
      <c r="BS130" s="87"/>
      <c r="BT130" s="87"/>
      <c r="BU130" s="87"/>
      <c r="BV130" s="87"/>
      <c r="BW130" s="87"/>
      <c r="BX130" s="87"/>
      <c r="BY130" s="87"/>
    </row>
    <row r="131" spans="1:77" ht="15.75">
      <c r="A131" s="63">
        <v>1472</v>
      </c>
      <c r="B131" s="86">
        <v>61.4</v>
      </c>
      <c r="C131" s="86"/>
      <c r="D131" s="86"/>
      <c r="E131" s="86">
        <v>16.3</v>
      </c>
      <c r="F131" s="86">
        <v>134</v>
      </c>
      <c r="G131" s="86"/>
      <c r="H131" s="86"/>
      <c r="I131" s="86"/>
      <c r="J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>
        <f t="shared" si="13"/>
        <v>1.8328358208955224</v>
      </c>
      <c r="V131" s="86">
        <f t="shared" si="14"/>
        <v>0</v>
      </c>
      <c r="W131" s="86">
        <f t="shared" si="15"/>
        <v>0</v>
      </c>
      <c r="X131" s="86">
        <f t="shared" si="16"/>
        <v>1.5134633240482824</v>
      </c>
      <c r="Y131" s="86">
        <f t="shared" si="17"/>
        <v>11.232187761944678</v>
      </c>
      <c r="Z131" s="86">
        <f t="shared" si="18"/>
        <v>0</v>
      </c>
      <c r="AA131" s="86"/>
      <c r="AB131" s="86">
        <f t="shared" si="19"/>
        <v>0</v>
      </c>
      <c r="AC131" s="86">
        <f t="shared" si="20"/>
        <v>0</v>
      </c>
      <c r="AD131" s="86">
        <f t="shared" si="21"/>
        <v>0</v>
      </c>
      <c r="AE131" s="86">
        <f t="shared" si="22"/>
        <v>0</v>
      </c>
      <c r="AF131" s="86"/>
      <c r="AG131" s="86">
        <f>+'P''s 1351-1500'!N131/0.0375</f>
        <v>0</v>
      </c>
      <c r="AH131" s="86">
        <f t="shared" si="23"/>
        <v>0</v>
      </c>
      <c r="AI131" s="86">
        <f t="shared" si="24"/>
        <v>0</v>
      </c>
      <c r="AJ131" s="86">
        <f>+'P''s 1351-1500'!Q131/0.0375</f>
        <v>0</v>
      </c>
      <c r="AK131" s="86">
        <f>+'P''s 1351-1500'!R131/0.0375</f>
        <v>0</v>
      </c>
      <c r="AL131" s="86">
        <f t="shared" si="25"/>
        <v>0</v>
      </c>
      <c r="AM131" s="86"/>
      <c r="AN131" s="87">
        <f>+U131*'Silver Conversion'!$E131</f>
        <v>0.3068126108656717</v>
      </c>
      <c r="AO131" s="87">
        <f>+V131*'Silver Conversion'!$E131</f>
        <v>0</v>
      </c>
      <c r="AP131" s="87">
        <f>+W131*'Silver Conversion'!$E131</f>
        <v>0</v>
      </c>
      <c r="AQ131" s="87">
        <f>+X131*'Silver Conversion'!$E131</f>
        <v>0.25335037028783663</v>
      </c>
      <c r="AR131" s="87">
        <f>+Y131*'Silver Conversion'!$E131</f>
        <v>1.8802430712489524</v>
      </c>
      <c r="AS131" s="87">
        <f>+Z131*'Silver Conversion'!$E131</f>
        <v>0</v>
      </c>
      <c r="AT131" s="86"/>
      <c r="AU131" s="87">
        <f>+AB131*'Silver Conversion'!$G131</f>
        <v>0</v>
      </c>
      <c r="AV131" s="87">
        <f>+AC131*'Silver Conversion'!$G131</f>
        <v>0</v>
      </c>
      <c r="AW131" s="87">
        <f>+AD131*'Silver Conversion'!$G131</f>
        <v>0</v>
      </c>
      <c r="AX131" s="87">
        <f>+AE131*'Silver Conversion'!$G131</f>
        <v>0</v>
      </c>
      <c r="AY131" s="86"/>
      <c r="AZ131" s="87">
        <f>+AG131*'Silver Conversion'!$J131</f>
        <v>0</v>
      </c>
      <c r="BA131" s="87">
        <f>+AH131*'Silver Conversion'!$J131</f>
        <v>0</v>
      </c>
      <c r="BB131" s="87">
        <f>+AI131*'Silver Conversion'!$J131</f>
        <v>0</v>
      </c>
      <c r="BC131" s="87">
        <f>+AJ131*'Silver Conversion'!$J131</f>
        <v>0</v>
      </c>
      <c r="BD131" s="87">
        <f>+AK131*'Silver Conversion'!$J131</f>
        <v>0</v>
      </c>
      <c r="BE131" s="87">
        <f>+AL131*'Silver Conversion'!$J131</f>
        <v>0</v>
      </c>
      <c r="BF131" s="87"/>
      <c r="BG131" s="87"/>
      <c r="BH131" s="87"/>
      <c r="BI131" s="87"/>
      <c r="BJ131" s="87"/>
      <c r="BK131" s="87"/>
      <c r="BL131" s="87"/>
      <c r="BM131" s="87"/>
      <c r="BN131" s="87"/>
      <c r="BO131" s="87"/>
      <c r="BP131" s="87"/>
      <c r="BQ131" s="87"/>
      <c r="BR131" s="87"/>
      <c r="BS131" s="87"/>
      <c r="BT131" s="87"/>
      <c r="BU131" s="87"/>
      <c r="BV131" s="87"/>
      <c r="BW131" s="87"/>
      <c r="BX131" s="87"/>
      <c r="BY131" s="87"/>
    </row>
    <row r="132" spans="1:77" ht="15.75">
      <c r="A132" s="63">
        <v>1473</v>
      </c>
      <c r="B132" s="86">
        <v>95.4</v>
      </c>
      <c r="C132" s="86"/>
      <c r="D132" s="86"/>
      <c r="E132" s="86">
        <v>13.1</v>
      </c>
      <c r="F132" s="86">
        <v>107.3</v>
      </c>
      <c r="G132" s="86">
        <v>8</v>
      </c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86"/>
      <c r="U132" s="86">
        <f t="shared" si="13"/>
        <v>2.847761194029851</v>
      </c>
      <c r="V132" s="86">
        <f t="shared" si="14"/>
        <v>0</v>
      </c>
      <c r="W132" s="86">
        <f t="shared" si="15"/>
        <v>0</v>
      </c>
      <c r="X132" s="86">
        <f t="shared" si="16"/>
        <v>1.2163416898792943</v>
      </c>
      <c r="Y132" s="86">
        <f t="shared" si="17"/>
        <v>8.994132439228835</v>
      </c>
      <c r="Z132" s="86">
        <f t="shared" si="18"/>
        <v>0.03980099502487562</v>
      </c>
      <c r="AA132" s="86"/>
      <c r="AB132" s="86">
        <f t="shared" si="19"/>
        <v>0</v>
      </c>
      <c r="AC132" s="86">
        <f t="shared" si="20"/>
        <v>0</v>
      </c>
      <c r="AD132" s="86">
        <f t="shared" si="21"/>
        <v>0</v>
      </c>
      <c r="AE132" s="86">
        <f t="shared" si="22"/>
        <v>0</v>
      </c>
      <c r="AF132" s="86"/>
      <c r="AG132" s="86">
        <f>+'P''s 1351-1500'!N132/0.0375</f>
        <v>0</v>
      </c>
      <c r="AH132" s="86">
        <f t="shared" si="23"/>
        <v>0</v>
      </c>
      <c r="AI132" s="86">
        <f t="shared" si="24"/>
        <v>0</v>
      </c>
      <c r="AJ132" s="86">
        <f>+'P''s 1351-1500'!Q132/0.0375</f>
        <v>0</v>
      </c>
      <c r="AK132" s="86">
        <f>+'P''s 1351-1500'!R132/0.0375</f>
        <v>0</v>
      </c>
      <c r="AL132" s="86">
        <f t="shared" si="25"/>
        <v>0</v>
      </c>
      <c r="AM132" s="86"/>
      <c r="AN132" s="87">
        <f>+U132*'Silver Conversion'!$E132</f>
        <v>0.47670884489552245</v>
      </c>
      <c r="AO132" s="87">
        <f>+V132*'Silver Conversion'!$E132</f>
        <v>0</v>
      </c>
      <c r="AP132" s="87">
        <f>+W132*'Silver Conversion'!$E132</f>
        <v>0</v>
      </c>
      <c r="AQ132" s="87">
        <f>+X132*'Silver Conversion'!$E132</f>
        <v>0.20361287428040853</v>
      </c>
      <c r="AR132" s="87">
        <f>+Y132*'Silver Conversion'!$E132</f>
        <v>1.5055976234702433</v>
      </c>
      <c r="AS132" s="87">
        <f>+Z132*'Silver Conversion'!$E132</f>
        <v>0.006662597412935323</v>
      </c>
      <c r="AT132" s="86"/>
      <c r="AU132" s="87">
        <f>+AB132*'Silver Conversion'!$G132</f>
        <v>0</v>
      </c>
      <c r="AV132" s="87">
        <f>+AC132*'Silver Conversion'!$G132</f>
        <v>0</v>
      </c>
      <c r="AW132" s="87">
        <f>+AD132*'Silver Conversion'!$G132</f>
        <v>0</v>
      </c>
      <c r="AX132" s="87">
        <f>+AE132*'Silver Conversion'!$G132</f>
        <v>0</v>
      </c>
      <c r="AY132" s="86"/>
      <c r="AZ132" s="87">
        <f>+AG132*'Silver Conversion'!$J132</f>
        <v>0</v>
      </c>
      <c r="BA132" s="87">
        <f>+AH132*'Silver Conversion'!$J132</f>
        <v>0</v>
      </c>
      <c r="BB132" s="87">
        <f>+AI132*'Silver Conversion'!$J132</f>
        <v>0</v>
      </c>
      <c r="BC132" s="87">
        <f>+AJ132*'Silver Conversion'!$J132</f>
        <v>0</v>
      </c>
      <c r="BD132" s="87">
        <f>+AK132*'Silver Conversion'!$J132</f>
        <v>0</v>
      </c>
      <c r="BE132" s="87">
        <f>+AL132*'Silver Conversion'!$J132</f>
        <v>0</v>
      </c>
      <c r="BF132" s="87"/>
      <c r="BG132" s="87"/>
      <c r="BH132" s="87"/>
      <c r="BI132" s="87"/>
      <c r="BJ132" s="87"/>
      <c r="BK132" s="87"/>
      <c r="BL132" s="87"/>
      <c r="BM132" s="87"/>
      <c r="BN132" s="87"/>
      <c r="BO132" s="87"/>
      <c r="BP132" s="87"/>
      <c r="BQ132" s="87"/>
      <c r="BR132" s="87"/>
      <c r="BS132" s="87"/>
      <c r="BT132" s="87"/>
      <c r="BU132" s="87"/>
      <c r="BV132" s="87"/>
      <c r="BW132" s="87"/>
      <c r="BX132" s="87"/>
      <c r="BY132" s="87"/>
    </row>
    <row r="133" spans="1:77" ht="15.75">
      <c r="A133" s="63">
        <v>1474</v>
      </c>
      <c r="B133" s="86">
        <v>112.4</v>
      </c>
      <c r="C133" s="86"/>
      <c r="D133" s="86"/>
      <c r="E133" s="86">
        <v>16.6</v>
      </c>
      <c r="F133" s="86">
        <v>115.4</v>
      </c>
      <c r="G133" s="86">
        <v>12</v>
      </c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86"/>
      <c r="U133" s="86">
        <f t="shared" si="13"/>
        <v>3.355223880597015</v>
      </c>
      <c r="V133" s="86">
        <f t="shared" si="14"/>
        <v>0</v>
      </c>
      <c r="W133" s="86">
        <f t="shared" si="15"/>
        <v>0</v>
      </c>
      <c r="X133" s="86">
        <f t="shared" si="16"/>
        <v>1.541318477251625</v>
      </c>
      <c r="Y133" s="86">
        <f t="shared" si="17"/>
        <v>9.673093042749372</v>
      </c>
      <c r="Z133" s="86">
        <f t="shared" si="18"/>
        <v>0.05970149253731343</v>
      </c>
      <c r="AA133" s="86"/>
      <c r="AB133" s="86">
        <f t="shared" si="19"/>
        <v>0</v>
      </c>
      <c r="AC133" s="86">
        <f t="shared" si="20"/>
        <v>0</v>
      </c>
      <c r="AD133" s="86">
        <f t="shared" si="21"/>
        <v>0</v>
      </c>
      <c r="AE133" s="86">
        <f t="shared" si="22"/>
        <v>0</v>
      </c>
      <c r="AF133" s="86"/>
      <c r="AG133" s="86">
        <f>+'P''s 1351-1500'!N133/0.0375</f>
        <v>0</v>
      </c>
      <c r="AH133" s="86">
        <f t="shared" si="23"/>
        <v>0</v>
      </c>
      <c r="AI133" s="86">
        <f t="shared" si="24"/>
        <v>0</v>
      </c>
      <c r="AJ133" s="86">
        <f>+'P''s 1351-1500'!Q133/0.0375</f>
        <v>0</v>
      </c>
      <c r="AK133" s="86">
        <f>+'P''s 1351-1500'!R133/0.0375</f>
        <v>0</v>
      </c>
      <c r="AL133" s="86">
        <f t="shared" si="25"/>
        <v>0</v>
      </c>
      <c r="AM133" s="86"/>
      <c r="AN133" s="87">
        <f>+U133*'Silver Conversion'!$E133</f>
        <v>0.5616569619104478</v>
      </c>
      <c r="AO133" s="87">
        <f>+V133*'Silver Conversion'!$E133</f>
        <v>0</v>
      </c>
      <c r="AP133" s="87">
        <f>+W133*'Silver Conversion'!$E133</f>
        <v>0</v>
      </c>
      <c r="AQ133" s="87">
        <f>+X133*'Silver Conversion'!$E133</f>
        <v>0.258013260538533</v>
      </c>
      <c r="AR133" s="87">
        <f>+Y133*'Silver Conversion'!$E133</f>
        <v>1.619254107627829</v>
      </c>
      <c r="AS133" s="87">
        <f>+Z133*'Silver Conversion'!$E133</f>
        <v>0.009993896119402986</v>
      </c>
      <c r="AT133" s="86"/>
      <c r="AU133" s="87">
        <f>+AB133*'Silver Conversion'!$G133</f>
        <v>0</v>
      </c>
      <c r="AV133" s="87">
        <f>+AC133*'Silver Conversion'!$G133</f>
        <v>0</v>
      </c>
      <c r="AW133" s="87">
        <f>+AD133*'Silver Conversion'!$G133</f>
        <v>0</v>
      </c>
      <c r="AX133" s="87">
        <f>+AE133*'Silver Conversion'!$G133</f>
        <v>0</v>
      </c>
      <c r="AY133" s="86"/>
      <c r="AZ133" s="87">
        <f>+AG133*'Silver Conversion'!$J133</f>
        <v>0</v>
      </c>
      <c r="BA133" s="87">
        <f>+AH133*'Silver Conversion'!$J133</f>
        <v>0</v>
      </c>
      <c r="BB133" s="87">
        <f>+AI133*'Silver Conversion'!$J133</f>
        <v>0</v>
      </c>
      <c r="BC133" s="87">
        <f>+AJ133*'Silver Conversion'!$J133</f>
        <v>0</v>
      </c>
      <c r="BD133" s="87">
        <f>+AK133*'Silver Conversion'!$J133</f>
        <v>0</v>
      </c>
      <c r="BE133" s="87">
        <f>+AL133*'Silver Conversion'!$J133</f>
        <v>0</v>
      </c>
      <c r="BF133" s="87"/>
      <c r="BG133" s="87"/>
      <c r="BH133" s="87"/>
      <c r="BI133" s="87"/>
      <c r="BJ133" s="87"/>
      <c r="BK133" s="87"/>
      <c r="BL133" s="87"/>
      <c r="BM133" s="87"/>
      <c r="BN133" s="87"/>
      <c r="BO133" s="87"/>
      <c r="BP133" s="87"/>
      <c r="BQ133" s="87"/>
      <c r="BR133" s="87"/>
      <c r="BS133" s="87"/>
      <c r="BT133" s="87"/>
      <c r="BU133" s="87"/>
      <c r="BV133" s="87"/>
      <c r="BW133" s="87"/>
      <c r="BX133" s="87"/>
      <c r="BY133" s="87"/>
    </row>
    <row r="134" spans="1:77" ht="15.75">
      <c r="A134" s="63">
        <v>1475</v>
      </c>
      <c r="B134" s="86">
        <v>76.3</v>
      </c>
      <c r="C134" s="86"/>
      <c r="D134" s="86"/>
      <c r="E134" s="86">
        <v>21.3</v>
      </c>
      <c r="F134" s="86">
        <v>88</v>
      </c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86"/>
      <c r="U134" s="86">
        <f t="shared" si="13"/>
        <v>2.2776119402985073</v>
      </c>
      <c r="V134" s="86">
        <f t="shared" si="14"/>
        <v>0</v>
      </c>
      <c r="W134" s="86">
        <f t="shared" si="15"/>
        <v>0</v>
      </c>
      <c r="X134" s="86">
        <f t="shared" si="16"/>
        <v>1.977715877437326</v>
      </c>
      <c r="Y134" s="86">
        <f t="shared" si="17"/>
        <v>7.376362112321877</v>
      </c>
      <c r="Z134" s="86">
        <f t="shared" si="18"/>
        <v>0</v>
      </c>
      <c r="AA134" s="86"/>
      <c r="AB134" s="86">
        <f t="shared" si="19"/>
        <v>0</v>
      </c>
      <c r="AC134" s="86">
        <f t="shared" si="20"/>
        <v>0</v>
      </c>
      <c r="AD134" s="86">
        <f t="shared" si="21"/>
        <v>0</v>
      </c>
      <c r="AE134" s="86">
        <f t="shared" si="22"/>
        <v>0</v>
      </c>
      <c r="AF134" s="86"/>
      <c r="AG134" s="86">
        <f>+'P''s 1351-1500'!N134/0.0375</f>
        <v>0</v>
      </c>
      <c r="AH134" s="86">
        <f t="shared" si="23"/>
        <v>0</v>
      </c>
      <c r="AI134" s="86">
        <f t="shared" si="24"/>
        <v>0</v>
      </c>
      <c r="AJ134" s="86">
        <f>+'P''s 1351-1500'!Q134/0.0375</f>
        <v>0</v>
      </c>
      <c r="AK134" s="86">
        <f>+'P''s 1351-1500'!R134/0.0375</f>
        <v>0</v>
      </c>
      <c r="AL134" s="86">
        <f t="shared" si="25"/>
        <v>0</v>
      </c>
      <c r="AM134" s="86"/>
      <c r="AN134" s="87">
        <f>+U134*'Silver Conversion'!$E134</f>
        <v>0.38126713695522385</v>
      </c>
      <c r="AO134" s="87">
        <f>+V134*'Silver Conversion'!$E134</f>
        <v>0</v>
      </c>
      <c r="AP134" s="87">
        <f>+W134*'Silver Conversion'!$E134</f>
        <v>0</v>
      </c>
      <c r="AQ134" s="87">
        <f>+X134*'Silver Conversion'!$E134</f>
        <v>0.33106520779944293</v>
      </c>
      <c r="AR134" s="87">
        <f>+Y134*'Silver Conversion'!$E134</f>
        <v>1.2347864945515508</v>
      </c>
      <c r="AS134" s="87">
        <f>+Z134*'Silver Conversion'!$E134</f>
        <v>0</v>
      </c>
      <c r="AT134" s="86"/>
      <c r="AU134" s="87">
        <f>+AB134*'Silver Conversion'!$G134</f>
        <v>0</v>
      </c>
      <c r="AV134" s="87">
        <f>+AC134*'Silver Conversion'!$G134</f>
        <v>0</v>
      </c>
      <c r="AW134" s="87">
        <f>+AD134*'Silver Conversion'!$G134</f>
        <v>0</v>
      </c>
      <c r="AX134" s="87">
        <f>+AE134*'Silver Conversion'!$G134</f>
        <v>0</v>
      </c>
      <c r="AY134" s="86"/>
      <c r="AZ134" s="87">
        <f>+AG134*'Silver Conversion'!$J134</f>
        <v>0</v>
      </c>
      <c r="BA134" s="87">
        <f>+AH134*'Silver Conversion'!$J134</f>
        <v>0</v>
      </c>
      <c r="BB134" s="87">
        <f>+AI134*'Silver Conversion'!$J134</f>
        <v>0</v>
      </c>
      <c r="BC134" s="87">
        <f>+AJ134*'Silver Conversion'!$J134</f>
        <v>0</v>
      </c>
      <c r="BD134" s="87">
        <f>+AK134*'Silver Conversion'!$J134</f>
        <v>0</v>
      </c>
      <c r="BE134" s="87">
        <f>+AL134*'Silver Conversion'!$J134</f>
        <v>0</v>
      </c>
      <c r="BF134" s="87"/>
      <c r="BG134" s="87"/>
      <c r="BH134" s="87"/>
      <c r="BI134" s="87"/>
      <c r="BJ134" s="87"/>
      <c r="BK134" s="87"/>
      <c r="BL134" s="87"/>
      <c r="BM134" s="87"/>
      <c r="BN134" s="87"/>
      <c r="BO134" s="87"/>
      <c r="BP134" s="87"/>
      <c r="BQ134" s="87"/>
      <c r="BR134" s="87"/>
      <c r="BS134" s="87"/>
      <c r="BT134" s="87"/>
      <c r="BU134" s="87"/>
      <c r="BV134" s="87"/>
      <c r="BW134" s="87"/>
      <c r="BX134" s="87"/>
      <c r="BY134" s="87"/>
    </row>
    <row r="135" spans="1:77" ht="15.75">
      <c r="A135" s="63">
        <v>1476</v>
      </c>
      <c r="B135" s="86">
        <v>69.3</v>
      </c>
      <c r="C135" s="86"/>
      <c r="D135" s="86"/>
      <c r="E135" s="86">
        <v>10.1</v>
      </c>
      <c r="F135" s="86">
        <v>88.6</v>
      </c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  <c r="S135" s="86"/>
      <c r="T135" s="86"/>
      <c r="U135" s="86">
        <f t="shared" si="13"/>
        <v>2.06865671641791</v>
      </c>
      <c r="V135" s="86">
        <f t="shared" si="14"/>
        <v>0</v>
      </c>
      <c r="W135" s="86">
        <f t="shared" si="15"/>
        <v>0</v>
      </c>
      <c r="X135" s="86">
        <f t="shared" si="16"/>
        <v>0.9377901578458682</v>
      </c>
      <c r="Y135" s="86">
        <f t="shared" si="17"/>
        <v>7.426655490360435</v>
      </c>
      <c r="Z135" s="86">
        <f t="shared" si="18"/>
        <v>0</v>
      </c>
      <c r="AA135" s="86"/>
      <c r="AB135" s="86">
        <f t="shared" si="19"/>
        <v>0</v>
      </c>
      <c r="AC135" s="86">
        <f t="shared" si="20"/>
        <v>0</v>
      </c>
      <c r="AD135" s="86">
        <f t="shared" si="21"/>
        <v>0</v>
      </c>
      <c r="AE135" s="86">
        <f t="shared" si="22"/>
        <v>0</v>
      </c>
      <c r="AF135" s="86"/>
      <c r="AG135" s="86">
        <f>+'P''s 1351-1500'!N135/0.0375</f>
        <v>0</v>
      </c>
      <c r="AH135" s="86">
        <f t="shared" si="23"/>
        <v>0</v>
      </c>
      <c r="AI135" s="86">
        <f t="shared" si="24"/>
        <v>0</v>
      </c>
      <c r="AJ135" s="86">
        <f>+'P''s 1351-1500'!Q135/0.0375</f>
        <v>0</v>
      </c>
      <c r="AK135" s="86">
        <f>+'P''s 1351-1500'!R135/0.0375</f>
        <v>0</v>
      </c>
      <c r="AL135" s="86">
        <f t="shared" si="25"/>
        <v>0</v>
      </c>
      <c r="AM135" s="86"/>
      <c r="AN135" s="87">
        <f>+U135*'Silver Conversion'!$E135</f>
        <v>0.3462885005373134</v>
      </c>
      <c r="AO135" s="87">
        <f>+V135*'Silver Conversion'!$E135</f>
        <v>0</v>
      </c>
      <c r="AP135" s="87">
        <f>+W135*'Silver Conversion'!$E135</f>
        <v>0</v>
      </c>
      <c r="AQ135" s="87">
        <f>+X135*'Silver Conversion'!$E135</f>
        <v>0.15698397177344475</v>
      </c>
      <c r="AR135" s="87">
        <f>+Y135*'Silver Conversion'!$E135</f>
        <v>1.2432054933780385</v>
      </c>
      <c r="AS135" s="87">
        <f>+Z135*'Silver Conversion'!$E135</f>
        <v>0</v>
      </c>
      <c r="AT135" s="86"/>
      <c r="AU135" s="87">
        <f>+AB135*'Silver Conversion'!$G135</f>
        <v>0</v>
      </c>
      <c r="AV135" s="87">
        <f>+AC135*'Silver Conversion'!$G135</f>
        <v>0</v>
      </c>
      <c r="AW135" s="87">
        <f>+AD135*'Silver Conversion'!$G135</f>
        <v>0</v>
      </c>
      <c r="AX135" s="87">
        <f>+AE135*'Silver Conversion'!$G135</f>
        <v>0</v>
      </c>
      <c r="AY135" s="86"/>
      <c r="AZ135" s="87">
        <f>+AG135*'Silver Conversion'!$J135</f>
        <v>0</v>
      </c>
      <c r="BA135" s="87">
        <f>+AH135*'Silver Conversion'!$J135</f>
        <v>0</v>
      </c>
      <c r="BB135" s="87">
        <f>+AI135*'Silver Conversion'!$J135</f>
        <v>0</v>
      </c>
      <c r="BC135" s="87">
        <f>+AJ135*'Silver Conversion'!$J135</f>
        <v>0</v>
      </c>
      <c r="BD135" s="87">
        <f>+AK135*'Silver Conversion'!$J135</f>
        <v>0</v>
      </c>
      <c r="BE135" s="87">
        <f>+AL135*'Silver Conversion'!$J135</f>
        <v>0</v>
      </c>
      <c r="BF135" s="87"/>
      <c r="BG135" s="87"/>
      <c r="BH135" s="87"/>
      <c r="BI135" s="87"/>
      <c r="BJ135" s="87"/>
      <c r="BK135" s="87"/>
      <c r="BL135" s="87"/>
      <c r="BM135" s="87"/>
      <c r="BN135" s="87"/>
      <c r="BO135" s="87"/>
      <c r="BP135" s="87"/>
      <c r="BQ135" s="87"/>
      <c r="BR135" s="87"/>
      <c r="BS135" s="87"/>
      <c r="BT135" s="87"/>
      <c r="BU135" s="87"/>
      <c r="BV135" s="87"/>
      <c r="BW135" s="87"/>
      <c r="BX135" s="87"/>
      <c r="BY135" s="87"/>
    </row>
    <row r="136" spans="1:77" ht="15.75">
      <c r="A136" s="63">
        <v>1477</v>
      </c>
      <c r="B136" s="86">
        <v>68.6</v>
      </c>
      <c r="C136" s="86"/>
      <c r="D136" s="86"/>
      <c r="E136" s="86">
        <v>10.1</v>
      </c>
      <c r="F136" s="86">
        <v>69</v>
      </c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  <c r="S136" s="86"/>
      <c r="T136" s="86"/>
      <c r="U136" s="86">
        <f t="shared" si="13"/>
        <v>2.047761194029851</v>
      </c>
      <c r="V136" s="86">
        <f t="shared" si="14"/>
        <v>0</v>
      </c>
      <c r="W136" s="86">
        <f t="shared" si="15"/>
        <v>0</v>
      </c>
      <c r="X136" s="86">
        <f t="shared" si="16"/>
        <v>0.9377901578458682</v>
      </c>
      <c r="Y136" s="86">
        <f t="shared" si="17"/>
        <v>5.7837384744342</v>
      </c>
      <c r="Z136" s="86">
        <f t="shared" si="18"/>
        <v>0</v>
      </c>
      <c r="AA136" s="86"/>
      <c r="AB136" s="86">
        <f t="shared" si="19"/>
        <v>0</v>
      </c>
      <c r="AC136" s="86">
        <f t="shared" si="20"/>
        <v>0</v>
      </c>
      <c r="AD136" s="86">
        <f t="shared" si="21"/>
        <v>0</v>
      </c>
      <c r="AE136" s="86">
        <f t="shared" si="22"/>
        <v>0</v>
      </c>
      <c r="AF136" s="86"/>
      <c r="AG136" s="86">
        <f>+'P''s 1351-1500'!N136/0.0375</f>
        <v>0</v>
      </c>
      <c r="AH136" s="86">
        <f t="shared" si="23"/>
        <v>0</v>
      </c>
      <c r="AI136" s="86">
        <f t="shared" si="24"/>
        <v>0</v>
      </c>
      <c r="AJ136" s="86">
        <f>+'P''s 1351-1500'!Q136/0.0375</f>
        <v>0</v>
      </c>
      <c r="AK136" s="86">
        <f>+'P''s 1351-1500'!R136/0.0375</f>
        <v>0</v>
      </c>
      <c r="AL136" s="86">
        <f t="shared" si="25"/>
        <v>0</v>
      </c>
      <c r="AM136" s="86"/>
      <c r="AN136" s="87">
        <f>+U136*'Silver Conversion'!$E136</f>
        <v>0.3427906368955224</v>
      </c>
      <c r="AO136" s="87">
        <f>+V136*'Silver Conversion'!$E136</f>
        <v>0</v>
      </c>
      <c r="AP136" s="87">
        <f>+W136*'Silver Conversion'!$E136</f>
        <v>0</v>
      </c>
      <c r="AQ136" s="87">
        <f>+X136*'Silver Conversion'!$E136</f>
        <v>0.15698397177344475</v>
      </c>
      <c r="AR136" s="87">
        <f>+Y136*'Silver Conversion'!$E136</f>
        <v>0.9681848650461023</v>
      </c>
      <c r="AS136" s="87">
        <f>+Z136*'Silver Conversion'!$E136</f>
        <v>0</v>
      </c>
      <c r="AT136" s="86"/>
      <c r="AU136" s="87">
        <f>+AB136*'Silver Conversion'!$G136</f>
        <v>0</v>
      </c>
      <c r="AV136" s="87">
        <f>+AC136*'Silver Conversion'!$G136</f>
        <v>0</v>
      </c>
      <c r="AW136" s="87">
        <f>+AD136*'Silver Conversion'!$G136</f>
        <v>0</v>
      </c>
      <c r="AX136" s="87">
        <f>+AE136*'Silver Conversion'!$G136</f>
        <v>0</v>
      </c>
      <c r="AY136" s="86"/>
      <c r="AZ136" s="87">
        <f>+AG136*'Silver Conversion'!$J136</f>
        <v>0</v>
      </c>
      <c r="BA136" s="87">
        <f>+AH136*'Silver Conversion'!$J136</f>
        <v>0</v>
      </c>
      <c r="BB136" s="87">
        <f>+AI136*'Silver Conversion'!$J136</f>
        <v>0</v>
      </c>
      <c r="BC136" s="87">
        <f>+AJ136*'Silver Conversion'!$J136</f>
        <v>0</v>
      </c>
      <c r="BD136" s="87">
        <f>+AK136*'Silver Conversion'!$J136</f>
        <v>0</v>
      </c>
      <c r="BE136" s="87">
        <f>+AL136*'Silver Conversion'!$J136</f>
        <v>0</v>
      </c>
      <c r="BF136" s="87"/>
      <c r="BG136" s="87"/>
      <c r="BH136" s="87"/>
      <c r="BI136" s="87"/>
      <c r="BJ136" s="87"/>
      <c r="BK136" s="87"/>
      <c r="BL136" s="87"/>
      <c r="BM136" s="87"/>
      <c r="BN136" s="87"/>
      <c r="BO136" s="87"/>
      <c r="BP136" s="87"/>
      <c r="BQ136" s="87"/>
      <c r="BR136" s="87"/>
      <c r="BS136" s="87"/>
      <c r="BT136" s="87"/>
      <c r="BU136" s="87"/>
      <c r="BV136" s="87"/>
      <c r="BW136" s="87"/>
      <c r="BX136" s="87"/>
      <c r="BY136" s="87"/>
    </row>
    <row r="137" spans="1:77" ht="15.75">
      <c r="A137" s="63">
        <v>1478</v>
      </c>
      <c r="B137" s="86">
        <v>89.5</v>
      </c>
      <c r="C137" s="86"/>
      <c r="D137" s="86"/>
      <c r="E137" s="86">
        <v>10.2</v>
      </c>
      <c r="F137" s="86">
        <v>70.8</v>
      </c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  <c r="S137" s="86"/>
      <c r="T137" s="86"/>
      <c r="U137" s="86">
        <f t="shared" si="13"/>
        <v>2.671641791044776</v>
      </c>
      <c r="V137" s="86">
        <f t="shared" si="14"/>
        <v>0</v>
      </c>
      <c r="W137" s="86">
        <f t="shared" si="15"/>
        <v>0</v>
      </c>
      <c r="X137" s="86">
        <f t="shared" si="16"/>
        <v>0.947075208913649</v>
      </c>
      <c r="Y137" s="86">
        <f t="shared" si="17"/>
        <v>5.934618608549874</v>
      </c>
      <c r="Z137" s="86">
        <f t="shared" si="18"/>
        <v>0</v>
      </c>
      <c r="AA137" s="86"/>
      <c r="AB137" s="86">
        <f t="shared" si="19"/>
        <v>0</v>
      </c>
      <c r="AC137" s="86">
        <f t="shared" si="20"/>
        <v>0</v>
      </c>
      <c r="AD137" s="86">
        <f t="shared" si="21"/>
        <v>0</v>
      </c>
      <c r="AE137" s="86">
        <f t="shared" si="22"/>
        <v>0</v>
      </c>
      <c r="AF137" s="86"/>
      <c r="AG137" s="86">
        <f>+'P''s 1351-1500'!N137/0.0375</f>
        <v>0</v>
      </c>
      <c r="AH137" s="86">
        <f t="shared" si="23"/>
        <v>0</v>
      </c>
      <c r="AI137" s="86">
        <f t="shared" si="24"/>
        <v>0</v>
      </c>
      <c r="AJ137" s="86">
        <f>+'P''s 1351-1500'!Q137/0.0375</f>
        <v>0</v>
      </c>
      <c r="AK137" s="86">
        <f>+'P''s 1351-1500'!R137/0.0375</f>
        <v>0</v>
      </c>
      <c r="AL137" s="86">
        <f t="shared" si="25"/>
        <v>0</v>
      </c>
      <c r="AM137" s="86"/>
      <c r="AN137" s="87">
        <f>+U137*'Silver Conversion'!$E137</f>
        <v>0.4472268513432836</v>
      </c>
      <c r="AO137" s="87">
        <f>+V137*'Silver Conversion'!$E137</f>
        <v>0</v>
      </c>
      <c r="AP137" s="87">
        <f>+W137*'Silver Conversion'!$E137</f>
        <v>0</v>
      </c>
      <c r="AQ137" s="87">
        <f>+X137*'Silver Conversion'!$E137</f>
        <v>0.1585382685236769</v>
      </c>
      <c r="AR137" s="87">
        <f>+Y137*'Silver Conversion'!$E137</f>
        <v>0.9934418615255658</v>
      </c>
      <c r="AS137" s="87">
        <f>+Z137*'Silver Conversion'!$E137</f>
        <v>0</v>
      </c>
      <c r="AT137" s="86"/>
      <c r="AU137" s="87">
        <f>+AB137*'Silver Conversion'!$G137</f>
        <v>0</v>
      </c>
      <c r="AV137" s="87">
        <f>+AC137*'Silver Conversion'!$G137</f>
        <v>0</v>
      </c>
      <c r="AW137" s="87">
        <f>+AD137*'Silver Conversion'!$G137</f>
        <v>0</v>
      </c>
      <c r="AX137" s="87">
        <f>+AE137*'Silver Conversion'!$G137</f>
        <v>0</v>
      </c>
      <c r="AY137" s="86"/>
      <c r="AZ137" s="87">
        <f>+AG137*'Silver Conversion'!$J137</f>
        <v>0</v>
      </c>
      <c r="BA137" s="87">
        <f>+AH137*'Silver Conversion'!$J137</f>
        <v>0</v>
      </c>
      <c r="BB137" s="87">
        <f>+AI137*'Silver Conversion'!$J137</f>
        <v>0</v>
      </c>
      <c r="BC137" s="87">
        <f>+AJ137*'Silver Conversion'!$J137</f>
        <v>0</v>
      </c>
      <c r="BD137" s="87">
        <f>+AK137*'Silver Conversion'!$J137</f>
        <v>0</v>
      </c>
      <c r="BE137" s="87">
        <f>+AL137*'Silver Conversion'!$J137</f>
        <v>0</v>
      </c>
      <c r="BF137" s="87"/>
      <c r="BG137" s="87"/>
      <c r="BH137" s="87"/>
      <c r="BI137" s="87"/>
      <c r="BJ137" s="87"/>
      <c r="BK137" s="87"/>
      <c r="BL137" s="87"/>
      <c r="BM137" s="87"/>
      <c r="BN137" s="87"/>
      <c r="BO137" s="87"/>
      <c r="BP137" s="87"/>
      <c r="BQ137" s="87"/>
      <c r="BR137" s="87"/>
      <c r="BS137" s="87"/>
      <c r="BT137" s="87"/>
      <c r="BU137" s="87"/>
      <c r="BV137" s="87"/>
      <c r="BW137" s="87"/>
      <c r="BX137" s="87"/>
      <c r="BY137" s="87"/>
    </row>
    <row r="138" spans="1:77" ht="15.75">
      <c r="A138" s="63">
        <v>1479</v>
      </c>
      <c r="B138" s="86">
        <v>82.2</v>
      </c>
      <c r="C138" s="86"/>
      <c r="D138" s="86"/>
      <c r="E138" s="86">
        <v>18.8</v>
      </c>
      <c r="F138" s="86">
        <v>85.1</v>
      </c>
      <c r="G138" s="86"/>
      <c r="H138" s="86"/>
      <c r="I138" s="86">
        <v>220</v>
      </c>
      <c r="K138" s="86">
        <v>6</v>
      </c>
      <c r="L138" s="86"/>
      <c r="M138" s="86"/>
      <c r="N138" s="86"/>
      <c r="O138" s="86"/>
      <c r="P138" s="86"/>
      <c r="Q138" s="86"/>
      <c r="R138" s="86"/>
      <c r="S138" s="86"/>
      <c r="T138" s="86"/>
      <c r="U138" s="86">
        <f t="shared" si="13"/>
        <v>2.4537313432835823</v>
      </c>
      <c r="V138" s="86">
        <f t="shared" si="14"/>
        <v>0</v>
      </c>
      <c r="W138" s="86">
        <f t="shared" si="15"/>
        <v>0</v>
      </c>
      <c r="X138" s="86">
        <f t="shared" si="16"/>
        <v>1.7455896007428042</v>
      </c>
      <c r="Y138" s="86">
        <f t="shared" si="17"/>
        <v>7.133277451802179</v>
      </c>
      <c r="Z138" s="86">
        <f t="shared" si="18"/>
        <v>0</v>
      </c>
      <c r="AA138" s="86"/>
      <c r="AB138" s="86">
        <f t="shared" si="19"/>
        <v>1.2254901960784312</v>
      </c>
      <c r="AC138" s="86">
        <f t="shared" si="20"/>
        <v>0</v>
      </c>
      <c r="AD138" s="86">
        <f t="shared" si="21"/>
        <v>17.142857142857142</v>
      </c>
      <c r="AE138" s="86">
        <f t="shared" si="22"/>
        <v>0</v>
      </c>
      <c r="AF138" s="86"/>
      <c r="AG138" s="86">
        <f>+'P''s 1351-1500'!N138/0.0375</f>
        <v>0</v>
      </c>
      <c r="AH138" s="86">
        <f t="shared" si="23"/>
        <v>0</v>
      </c>
      <c r="AI138" s="86">
        <f t="shared" si="24"/>
        <v>0</v>
      </c>
      <c r="AJ138" s="86">
        <f>+'P''s 1351-1500'!Q138/0.0375</f>
        <v>0</v>
      </c>
      <c r="AK138" s="86">
        <f>+'P''s 1351-1500'!R138/0.0375</f>
        <v>0</v>
      </c>
      <c r="AL138" s="86">
        <f t="shared" si="25"/>
        <v>0</v>
      </c>
      <c r="AM138" s="86"/>
      <c r="AN138" s="87">
        <f>+U138*'Silver Conversion'!$E138</f>
        <v>0.41074913050746276</v>
      </c>
      <c r="AO138" s="87">
        <f>+V138*'Silver Conversion'!$E138</f>
        <v>0</v>
      </c>
      <c r="AP138" s="87">
        <f>+W138*'Silver Conversion'!$E138</f>
        <v>0</v>
      </c>
      <c r="AQ138" s="87">
        <f>+X138*'Silver Conversion'!$E138</f>
        <v>0.29220778904363975</v>
      </c>
      <c r="AR138" s="87">
        <f>+Y138*'Silver Conversion'!$E138</f>
        <v>1.1940946668901928</v>
      </c>
      <c r="AS138" s="87">
        <f>+Z138*'Silver Conversion'!$E138</f>
        <v>0</v>
      </c>
      <c r="AT138" s="86"/>
      <c r="AU138" s="87">
        <f>+AB138*'Silver Conversion'!$G138</f>
        <v>0.1145126156862745</v>
      </c>
      <c r="AV138" s="87">
        <f>+AC138*'Silver Conversion'!$G138</f>
        <v>0</v>
      </c>
      <c r="AW138" s="87">
        <f>+AD138*'Silver Conversion'!$G138</f>
        <v>1.601867904</v>
      </c>
      <c r="AX138" s="87">
        <f>+AE138*'Silver Conversion'!$G138</f>
        <v>0</v>
      </c>
      <c r="AY138" s="86"/>
      <c r="AZ138" s="87">
        <f>+AG138*'Silver Conversion'!$J138</f>
        <v>0</v>
      </c>
      <c r="BA138" s="87">
        <f>+AH138*'Silver Conversion'!$J138</f>
        <v>0</v>
      </c>
      <c r="BB138" s="87">
        <f>+AI138*'Silver Conversion'!$J138</f>
        <v>0</v>
      </c>
      <c r="BC138" s="87">
        <f>+AJ138*'Silver Conversion'!$J138</f>
        <v>0</v>
      </c>
      <c r="BD138" s="87">
        <f>+AK138*'Silver Conversion'!$J138</f>
        <v>0</v>
      </c>
      <c r="BE138" s="87">
        <f>+AL138*'Silver Conversion'!$J138</f>
        <v>0</v>
      </c>
      <c r="BF138" s="87"/>
      <c r="BG138" s="87"/>
      <c r="BH138" s="87"/>
      <c r="BI138" s="87"/>
      <c r="BJ138" s="87"/>
      <c r="BK138" s="87"/>
      <c r="BL138" s="87"/>
      <c r="BM138" s="87"/>
      <c r="BN138" s="87"/>
      <c r="BO138" s="87"/>
      <c r="BP138" s="87"/>
      <c r="BQ138" s="87"/>
      <c r="BR138" s="87"/>
      <c r="BS138" s="87"/>
      <c r="BT138" s="87"/>
      <c r="BU138" s="87"/>
      <c r="BV138" s="87"/>
      <c r="BW138" s="87"/>
      <c r="BX138" s="87"/>
      <c r="BY138" s="87"/>
    </row>
    <row r="139" spans="1:77" ht="15.75">
      <c r="A139" s="63">
        <v>1480</v>
      </c>
      <c r="B139" s="86">
        <v>64.7</v>
      </c>
      <c r="C139" s="86"/>
      <c r="D139" s="86"/>
      <c r="E139" s="86">
        <v>24.2</v>
      </c>
      <c r="F139" s="86">
        <v>100.1</v>
      </c>
      <c r="G139" s="86">
        <v>7</v>
      </c>
      <c r="H139" s="86"/>
      <c r="I139" s="86">
        <v>209.6</v>
      </c>
      <c r="J139" s="86">
        <v>72</v>
      </c>
      <c r="L139" s="86">
        <v>11.5</v>
      </c>
      <c r="M139" s="86"/>
      <c r="N139" s="86"/>
      <c r="O139" s="86"/>
      <c r="P139" s="86"/>
      <c r="Q139" s="86"/>
      <c r="R139" s="86"/>
      <c r="S139" s="86"/>
      <c r="T139" s="86"/>
      <c r="U139" s="86">
        <f aca="true" t="shared" si="26" ref="U139:U159">+B139/33.5</f>
        <v>1.9313432835820896</v>
      </c>
      <c r="V139" s="86">
        <f aca="true" t="shared" si="27" ref="V139:V159">+C139/0.355</f>
        <v>0</v>
      </c>
      <c r="W139" s="86">
        <f aca="true" t="shared" si="28" ref="W139:W159">+D139/1.065</f>
        <v>0</v>
      </c>
      <c r="X139" s="86">
        <f aca="true" t="shared" si="29" ref="X139:X159">+E139/10.77</f>
        <v>2.2469823584029713</v>
      </c>
      <c r="Y139" s="86">
        <f aca="true" t="shared" si="30" ref="Y139:Y159">+F139/11.93</f>
        <v>8.390611902766135</v>
      </c>
      <c r="Z139" s="86">
        <f aca="true" t="shared" si="31" ref="Z139:Z159">+G139/201</f>
        <v>0.03482587064676617</v>
      </c>
      <c r="AA139" s="86"/>
      <c r="AB139" s="86">
        <f aca="true" t="shared" si="32" ref="AB139:AB159">+I139/179.52</f>
        <v>1.1675579322638145</v>
      </c>
      <c r="AC139" s="86">
        <f aca="true" t="shared" si="33" ref="AC139:AC159">+J139/13.93</f>
        <v>5.168700646087581</v>
      </c>
      <c r="AD139" s="86">
        <f aca="true" t="shared" si="34" ref="AD139:AD159">+K139/0.35</f>
        <v>0</v>
      </c>
      <c r="AE139" s="86">
        <f aca="true" t="shared" si="35" ref="AE139:AE159">+L139*19.2</f>
        <v>220.79999999999998</v>
      </c>
      <c r="AF139" s="86"/>
      <c r="AG139" s="86">
        <f>+'P''s 1351-1500'!N139/0.0375</f>
        <v>0</v>
      </c>
      <c r="AH139" s="86">
        <f aca="true" t="shared" si="36" ref="AH139:AH159">+O139/1.125</f>
        <v>0</v>
      </c>
      <c r="AI139" s="86">
        <f aca="true" t="shared" si="37" ref="AI139:AI159">+P139/11.7</f>
        <v>0</v>
      </c>
      <c r="AJ139" s="86">
        <f>+'P''s 1351-1500'!Q139/0.0375</f>
        <v>0</v>
      </c>
      <c r="AK139" s="86">
        <f>+'P''s 1351-1500'!R139/0.0375</f>
        <v>0</v>
      </c>
      <c r="AL139" s="86">
        <f aca="true" t="shared" si="38" ref="AL139:AL159">+S139*24</f>
        <v>0</v>
      </c>
      <c r="AM139" s="86"/>
      <c r="AN139" s="87">
        <f>+U139*'Silver Conversion'!$E139</f>
        <v>0.3233025394626866</v>
      </c>
      <c r="AO139" s="87">
        <f>+V139*'Silver Conversion'!$E139</f>
        <v>0</v>
      </c>
      <c r="AP139" s="87">
        <f>+W139*'Silver Conversion'!$E139</f>
        <v>0</v>
      </c>
      <c r="AQ139" s="87">
        <f>+X139*'Silver Conversion'!$E139</f>
        <v>0.3761398135561746</v>
      </c>
      <c r="AR139" s="87">
        <f>+Y139*'Silver Conversion'!$E139</f>
        <v>1.4045696375523888</v>
      </c>
      <c r="AS139" s="87">
        <f>+Z139*'Silver Conversion'!$E139</f>
        <v>0.005829772736318409</v>
      </c>
      <c r="AT139" s="86"/>
      <c r="AU139" s="87">
        <f>+AB139*'Silver Conversion'!$G139</f>
        <v>0.10909929203565062</v>
      </c>
      <c r="AV139" s="87">
        <f>+AC139*'Silver Conversion'!$G139</f>
        <v>0.48297524743718595</v>
      </c>
      <c r="AW139" s="87">
        <f>+AD139*'Silver Conversion'!$G139</f>
        <v>0</v>
      </c>
      <c r="AX139" s="87">
        <f>+AE139*'Silver Conversion'!$G139</f>
        <v>20.632058603519997</v>
      </c>
      <c r="AY139" s="86"/>
      <c r="AZ139" s="87">
        <f>+AG139*'Silver Conversion'!$J139</f>
        <v>0</v>
      </c>
      <c r="BA139" s="87">
        <f>+AH139*'Silver Conversion'!$J139</f>
        <v>0</v>
      </c>
      <c r="BB139" s="87">
        <f>+AI139*'Silver Conversion'!$J139</f>
        <v>0</v>
      </c>
      <c r="BC139" s="87">
        <f>+AJ139*'Silver Conversion'!$J139</f>
        <v>0</v>
      </c>
      <c r="BD139" s="87">
        <f>+AK139*'Silver Conversion'!$J139</f>
        <v>0</v>
      </c>
      <c r="BE139" s="87">
        <f>+AL139*'Silver Conversion'!$J139</f>
        <v>0</v>
      </c>
      <c r="BF139" s="87"/>
      <c r="BG139" s="87"/>
      <c r="BH139" s="87"/>
      <c r="BI139" s="87"/>
      <c r="BJ139" s="87"/>
      <c r="BK139" s="87"/>
      <c r="BL139" s="87"/>
      <c r="BM139" s="87"/>
      <c r="BN139" s="87"/>
      <c r="BO139" s="87"/>
      <c r="BP139" s="87"/>
      <c r="BQ139" s="87"/>
      <c r="BR139" s="87"/>
      <c r="BS139" s="87"/>
      <c r="BT139" s="87"/>
      <c r="BU139" s="87"/>
      <c r="BV139" s="87"/>
      <c r="BW139" s="87"/>
      <c r="BX139" s="87"/>
      <c r="BY139" s="87"/>
    </row>
    <row r="140" spans="1:77" ht="15.75">
      <c r="A140" s="63">
        <v>1481</v>
      </c>
      <c r="B140" s="86">
        <v>61.4</v>
      </c>
      <c r="C140" s="86"/>
      <c r="D140" s="86"/>
      <c r="E140" s="86">
        <v>13.6</v>
      </c>
      <c r="F140" s="86">
        <v>98.3</v>
      </c>
      <c r="G140" s="86">
        <v>6.9</v>
      </c>
      <c r="H140" s="86"/>
      <c r="I140" s="86"/>
      <c r="J140" s="86">
        <v>100.7</v>
      </c>
      <c r="K140" s="86">
        <v>5.3</v>
      </c>
      <c r="L140" s="86">
        <v>11.3</v>
      </c>
      <c r="M140" s="86"/>
      <c r="N140" s="86"/>
      <c r="O140" s="86"/>
      <c r="P140" s="86"/>
      <c r="Q140" s="86"/>
      <c r="R140" s="86"/>
      <c r="S140" s="86"/>
      <c r="T140" s="86"/>
      <c r="U140" s="86">
        <f t="shared" si="26"/>
        <v>1.8328358208955224</v>
      </c>
      <c r="V140" s="86">
        <f t="shared" si="27"/>
        <v>0</v>
      </c>
      <c r="W140" s="86">
        <f t="shared" si="28"/>
        <v>0</v>
      </c>
      <c r="X140" s="86">
        <f t="shared" si="29"/>
        <v>1.2627669452181987</v>
      </c>
      <c r="Y140" s="86">
        <f t="shared" si="30"/>
        <v>8.239731768650461</v>
      </c>
      <c r="Z140" s="86">
        <f t="shared" si="31"/>
        <v>0.034328358208955224</v>
      </c>
      <c r="AA140" s="86"/>
      <c r="AB140" s="86">
        <f t="shared" si="32"/>
        <v>0</v>
      </c>
      <c r="AC140" s="86">
        <f t="shared" si="33"/>
        <v>7.229002153625269</v>
      </c>
      <c r="AD140" s="86">
        <f t="shared" si="34"/>
        <v>15.142857142857144</v>
      </c>
      <c r="AE140" s="86">
        <f t="shared" si="35"/>
        <v>216.96</v>
      </c>
      <c r="AF140" s="86"/>
      <c r="AG140" s="86">
        <f>+'P''s 1351-1500'!N140/0.0375</f>
        <v>0</v>
      </c>
      <c r="AH140" s="86">
        <f t="shared" si="36"/>
        <v>0</v>
      </c>
      <c r="AI140" s="86">
        <f t="shared" si="37"/>
        <v>0</v>
      </c>
      <c r="AJ140" s="86">
        <f>+'P''s 1351-1500'!Q140/0.0375</f>
        <v>0</v>
      </c>
      <c r="AK140" s="86">
        <f>+'P''s 1351-1500'!R140/0.0375</f>
        <v>0</v>
      </c>
      <c r="AL140" s="86">
        <f t="shared" si="38"/>
        <v>0</v>
      </c>
      <c r="AM140" s="86"/>
      <c r="AN140" s="87">
        <f>+U140*'Silver Conversion'!$E140</f>
        <v>0.3068126108656717</v>
      </c>
      <c r="AO140" s="87">
        <f>+V140*'Silver Conversion'!$E140</f>
        <v>0</v>
      </c>
      <c r="AP140" s="87">
        <f>+W140*'Silver Conversion'!$E140</f>
        <v>0</v>
      </c>
      <c r="AQ140" s="87">
        <f>+X140*'Silver Conversion'!$E140</f>
        <v>0.2113843580315692</v>
      </c>
      <c r="AR140" s="87">
        <f>+Y140*'Silver Conversion'!$E140</f>
        <v>1.3793126410729255</v>
      </c>
      <c r="AS140" s="87">
        <f>+Z140*'Silver Conversion'!$E140</f>
        <v>0.005746490268656717</v>
      </c>
      <c r="AT140" s="86"/>
      <c r="AU140" s="87">
        <f>+AB140*'Silver Conversion'!$G140</f>
        <v>0</v>
      </c>
      <c r="AV140" s="87">
        <f>+AC140*'Silver Conversion'!$G140</f>
        <v>1.007078065994257</v>
      </c>
      <c r="AW140" s="87">
        <f>+AD140*'Silver Conversion'!$G140</f>
        <v>2.109563527714286</v>
      </c>
      <c r="AX140" s="87">
        <f>+AE140*'Silver Conversion'!$G140</f>
        <v>30.224870951040003</v>
      </c>
      <c r="AY140" s="86"/>
      <c r="AZ140" s="87">
        <f>+AG140*'Silver Conversion'!$J140</f>
        <v>0</v>
      </c>
      <c r="BA140" s="87">
        <f>+AH140*'Silver Conversion'!$J140</f>
        <v>0</v>
      </c>
      <c r="BB140" s="87">
        <f>+AI140*'Silver Conversion'!$J140</f>
        <v>0</v>
      </c>
      <c r="BC140" s="87">
        <f>+AJ140*'Silver Conversion'!$J140</f>
        <v>0</v>
      </c>
      <c r="BD140" s="87">
        <f>+AK140*'Silver Conversion'!$J140</f>
        <v>0</v>
      </c>
      <c r="BE140" s="87">
        <f>+AL140*'Silver Conversion'!$J140</f>
        <v>0</v>
      </c>
      <c r="BF140" s="87"/>
      <c r="BG140" s="87"/>
      <c r="BH140" s="87"/>
      <c r="BI140" s="87"/>
      <c r="BJ140" s="87"/>
      <c r="BK140" s="87"/>
      <c r="BL140" s="87"/>
      <c r="BM140" s="87"/>
      <c r="BN140" s="87"/>
      <c r="BO140" s="87"/>
      <c r="BP140" s="87"/>
      <c r="BQ140" s="87"/>
      <c r="BR140" s="87"/>
      <c r="BS140" s="87"/>
      <c r="BT140" s="87"/>
      <c r="BU140" s="87"/>
      <c r="BV140" s="87"/>
      <c r="BW140" s="87"/>
      <c r="BX140" s="87"/>
      <c r="BY140" s="87"/>
    </row>
    <row r="141" spans="1:77" ht="15.75">
      <c r="A141" s="63">
        <v>1482</v>
      </c>
      <c r="B141" s="86">
        <v>63.6</v>
      </c>
      <c r="C141" s="86"/>
      <c r="D141" s="86"/>
      <c r="E141" s="86">
        <v>15.4</v>
      </c>
      <c r="F141" s="86">
        <v>120.4</v>
      </c>
      <c r="G141" s="86">
        <v>7</v>
      </c>
      <c r="H141" s="86"/>
      <c r="I141" s="86">
        <v>230.4</v>
      </c>
      <c r="J141" s="86">
        <v>105.7</v>
      </c>
      <c r="K141" s="86">
        <v>5</v>
      </c>
      <c r="L141" s="86">
        <v>12</v>
      </c>
      <c r="M141" s="86"/>
      <c r="N141" s="86"/>
      <c r="O141" s="86"/>
      <c r="P141" s="86"/>
      <c r="Q141" s="86"/>
      <c r="R141" s="86"/>
      <c r="S141" s="86"/>
      <c r="T141" s="86"/>
      <c r="U141" s="86">
        <f t="shared" si="26"/>
        <v>1.8985074626865672</v>
      </c>
      <c r="V141" s="86">
        <f t="shared" si="27"/>
        <v>0</v>
      </c>
      <c r="W141" s="86">
        <f t="shared" si="28"/>
        <v>0</v>
      </c>
      <c r="X141" s="86">
        <f t="shared" si="29"/>
        <v>1.4298978644382545</v>
      </c>
      <c r="Y141" s="86">
        <f t="shared" si="30"/>
        <v>10.092204526404025</v>
      </c>
      <c r="Z141" s="86">
        <f t="shared" si="31"/>
        <v>0.03482587064676617</v>
      </c>
      <c r="AA141" s="86"/>
      <c r="AB141" s="86">
        <f t="shared" si="32"/>
        <v>1.2834224598930482</v>
      </c>
      <c r="AC141" s="86">
        <f t="shared" si="33"/>
        <v>7.5879396984924625</v>
      </c>
      <c r="AD141" s="86">
        <f t="shared" si="34"/>
        <v>14.285714285714286</v>
      </c>
      <c r="AE141" s="86">
        <f t="shared" si="35"/>
        <v>230.39999999999998</v>
      </c>
      <c r="AF141" s="86"/>
      <c r="AG141" s="86">
        <f>+'P''s 1351-1500'!N141/0.0375</f>
        <v>0</v>
      </c>
      <c r="AH141" s="86">
        <f t="shared" si="36"/>
        <v>0</v>
      </c>
      <c r="AI141" s="86">
        <f t="shared" si="37"/>
        <v>0</v>
      </c>
      <c r="AJ141" s="86">
        <f>+'P''s 1351-1500'!Q141/0.0375</f>
        <v>0</v>
      </c>
      <c r="AK141" s="86">
        <f>+'P''s 1351-1500'!R141/0.0375</f>
        <v>0</v>
      </c>
      <c r="AL141" s="86">
        <f t="shared" si="38"/>
        <v>0</v>
      </c>
      <c r="AM141" s="86"/>
      <c r="AN141" s="87">
        <f>+U141*'Silver Conversion'!$E141</f>
        <v>0.31780589659701497</v>
      </c>
      <c r="AO141" s="87">
        <f>+V141*'Silver Conversion'!$E141</f>
        <v>0</v>
      </c>
      <c r="AP141" s="87">
        <f>+W141*'Silver Conversion'!$E141</f>
        <v>0</v>
      </c>
      <c r="AQ141" s="87">
        <f>+X141*'Silver Conversion'!$E141</f>
        <v>0.23936169953574749</v>
      </c>
      <c r="AR141" s="87">
        <f>+Y141*'Silver Conversion'!$E141</f>
        <v>1.6894124311818948</v>
      </c>
      <c r="AS141" s="87">
        <f>+Z141*'Silver Conversion'!$E141</f>
        <v>0.005829772736318409</v>
      </c>
      <c r="AT141" s="86"/>
      <c r="AU141" s="87">
        <f>+AB141*'Silver Conversion'!$G141</f>
        <v>0.178794608342246</v>
      </c>
      <c r="AV141" s="87">
        <f>+AC141*'Silver Conversion'!$G141</f>
        <v>1.0570819421608042</v>
      </c>
      <c r="AW141" s="87">
        <f>+AD141*'Silver Conversion'!$G141</f>
        <v>1.9901542714285718</v>
      </c>
      <c r="AX141" s="87">
        <f>+AE141*'Silver Conversion'!$G141</f>
        <v>32.0972080896</v>
      </c>
      <c r="AY141" s="86"/>
      <c r="AZ141" s="87">
        <f>+AG141*'Silver Conversion'!$J141</f>
        <v>0</v>
      </c>
      <c r="BA141" s="87">
        <f>+AH141*'Silver Conversion'!$J141</f>
        <v>0</v>
      </c>
      <c r="BB141" s="87">
        <f>+AI141*'Silver Conversion'!$J141</f>
        <v>0</v>
      </c>
      <c r="BC141" s="87">
        <f>+AJ141*'Silver Conversion'!$J141</f>
        <v>0</v>
      </c>
      <c r="BD141" s="87">
        <f>+AK141*'Silver Conversion'!$J141</f>
        <v>0</v>
      </c>
      <c r="BE141" s="87">
        <f>+AL141*'Silver Conversion'!$J141</f>
        <v>0</v>
      </c>
      <c r="BF141" s="87"/>
      <c r="BG141" s="87"/>
      <c r="BH141" s="87"/>
      <c r="BI141" s="87"/>
      <c r="BJ141" s="87"/>
      <c r="BK141" s="87"/>
      <c r="BL141" s="87"/>
      <c r="BM141" s="87"/>
      <c r="BN141" s="87"/>
      <c r="BO141" s="87"/>
      <c r="BP141" s="87"/>
      <c r="BQ141" s="87"/>
      <c r="BR141" s="87"/>
      <c r="BS141" s="87"/>
      <c r="BT141" s="87"/>
      <c r="BU141" s="87"/>
      <c r="BV141" s="87"/>
      <c r="BW141" s="87"/>
      <c r="BX141" s="87"/>
      <c r="BY141" s="87"/>
    </row>
    <row r="142" spans="1:77" ht="15.75">
      <c r="A142" s="63">
        <v>1483</v>
      </c>
      <c r="B142" s="86">
        <v>71.6</v>
      </c>
      <c r="C142" s="86"/>
      <c r="D142" s="86"/>
      <c r="E142" s="86">
        <v>10.4</v>
      </c>
      <c r="F142" s="86">
        <v>123.9</v>
      </c>
      <c r="G142" s="86"/>
      <c r="H142" s="86"/>
      <c r="I142" s="86">
        <v>224</v>
      </c>
      <c r="J142" s="86">
        <v>72</v>
      </c>
      <c r="K142" s="86"/>
      <c r="L142" s="86">
        <v>12</v>
      </c>
      <c r="M142" s="86"/>
      <c r="N142" s="86"/>
      <c r="O142" s="86"/>
      <c r="P142" s="86"/>
      <c r="Q142" s="86"/>
      <c r="R142" s="86"/>
      <c r="S142" s="86"/>
      <c r="T142" s="86"/>
      <c r="U142" s="86">
        <f t="shared" si="26"/>
        <v>2.1373134328358208</v>
      </c>
      <c r="V142" s="86">
        <f t="shared" si="27"/>
        <v>0</v>
      </c>
      <c r="W142" s="86">
        <f t="shared" si="28"/>
        <v>0</v>
      </c>
      <c r="X142" s="86">
        <f t="shared" si="29"/>
        <v>0.9656453110492108</v>
      </c>
      <c r="Y142" s="86">
        <f t="shared" si="30"/>
        <v>10.38558256496228</v>
      </c>
      <c r="Z142" s="86">
        <f t="shared" si="31"/>
        <v>0</v>
      </c>
      <c r="AA142" s="86"/>
      <c r="AB142" s="86">
        <f t="shared" si="32"/>
        <v>1.2477718360071302</v>
      </c>
      <c r="AC142" s="86">
        <f t="shared" si="33"/>
        <v>5.168700646087581</v>
      </c>
      <c r="AD142" s="86">
        <f t="shared" si="34"/>
        <v>0</v>
      </c>
      <c r="AE142" s="86">
        <f t="shared" si="35"/>
        <v>230.39999999999998</v>
      </c>
      <c r="AF142" s="86"/>
      <c r="AG142" s="86">
        <f>+'P''s 1351-1500'!N142/0.0375</f>
        <v>0</v>
      </c>
      <c r="AH142" s="86">
        <f t="shared" si="36"/>
        <v>0</v>
      </c>
      <c r="AI142" s="86">
        <f t="shared" si="37"/>
        <v>0</v>
      </c>
      <c r="AJ142" s="86">
        <f>+'P''s 1351-1500'!Q142/0.0375</f>
        <v>0</v>
      </c>
      <c r="AK142" s="86">
        <f>+'P''s 1351-1500'!R142/0.0375</f>
        <v>0</v>
      </c>
      <c r="AL142" s="86">
        <f t="shared" si="38"/>
        <v>0</v>
      </c>
      <c r="AM142" s="86"/>
      <c r="AN142" s="87">
        <f>+U142*'Silver Conversion'!$E142</f>
        <v>0.3577814810746269</v>
      </c>
      <c r="AO142" s="87">
        <f>+V142*'Silver Conversion'!$E142</f>
        <v>0</v>
      </c>
      <c r="AP142" s="87">
        <f>+W142*'Silver Conversion'!$E142</f>
        <v>0</v>
      </c>
      <c r="AQ142" s="87">
        <f>+X142*'Silver Conversion'!$E142</f>
        <v>0.16164686202414114</v>
      </c>
      <c r="AR142" s="87">
        <f>+Y142*'Silver Conversion'!$E142</f>
        <v>1.7385232576697405</v>
      </c>
      <c r="AS142" s="87">
        <f>+Z142*'Silver Conversion'!$E142</f>
        <v>0</v>
      </c>
      <c r="AT142" s="86"/>
      <c r="AU142" s="87">
        <f>+AB142*'Silver Conversion'!$G142</f>
        <v>0.17382809144385028</v>
      </c>
      <c r="AV142" s="87">
        <f>+AC142*'Silver Conversion'!$G142</f>
        <v>0.7200558167982772</v>
      </c>
      <c r="AW142" s="87">
        <f>+AD142*'Silver Conversion'!$G142</f>
        <v>0</v>
      </c>
      <c r="AX142" s="87">
        <f>+AE142*'Silver Conversion'!$G142</f>
        <v>32.0972080896</v>
      </c>
      <c r="AY142" s="86"/>
      <c r="AZ142" s="87">
        <f>+AG142*'Silver Conversion'!$J142</f>
        <v>0</v>
      </c>
      <c r="BA142" s="87">
        <f>+AH142*'Silver Conversion'!$J142</f>
        <v>0</v>
      </c>
      <c r="BB142" s="87">
        <f>+AI142*'Silver Conversion'!$J142</f>
        <v>0</v>
      </c>
      <c r="BC142" s="87">
        <f>+AJ142*'Silver Conversion'!$J142</f>
        <v>0</v>
      </c>
      <c r="BD142" s="87">
        <f>+AK142*'Silver Conversion'!$J142</f>
        <v>0</v>
      </c>
      <c r="BE142" s="87">
        <f>+AL142*'Silver Conversion'!$J142</f>
        <v>0</v>
      </c>
      <c r="BF142" s="87"/>
      <c r="BG142" s="87"/>
      <c r="BH142" s="87"/>
      <c r="BI142" s="87"/>
      <c r="BJ142" s="87"/>
      <c r="BK142" s="87"/>
      <c r="BL142" s="87"/>
      <c r="BM142" s="87"/>
      <c r="BN142" s="87"/>
      <c r="BO142" s="87"/>
      <c r="BP142" s="87"/>
      <c r="BQ142" s="87"/>
      <c r="BR142" s="87"/>
      <c r="BS142" s="87"/>
      <c r="BT142" s="87"/>
      <c r="BU142" s="87"/>
      <c r="BV142" s="87"/>
      <c r="BW142" s="87"/>
      <c r="BX142" s="87"/>
      <c r="BY142" s="87"/>
    </row>
    <row r="143" spans="1:77" ht="15.75">
      <c r="A143" s="63">
        <v>1484</v>
      </c>
      <c r="B143" s="86">
        <v>79.7</v>
      </c>
      <c r="C143" s="86"/>
      <c r="D143" s="86"/>
      <c r="E143" s="86">
        <v>12.6</v>
      </c>
      <c r="F143" s="86">
        <v>111.4</v>
      </c>
      <c r="G143" s="86"/>
      <c r="H143" s="86"/>
      <c r="I143" s="86">
        <v>336</v>
      </c>
      <c r="J143" s="86">
        <v>84</v>
      </c>
      <c r="K143" s="86"/>
      <c r="L143" s="86"/>
      <c r="M143" s="86"/>
      <c r="N143" s="86"/>
      <c r="O143" s="86"/>
      <c r="P143" s="86"/>
      <c r="Q143" s="86"/>
      <c r="R143" s="86"/>
      <c r="S143" s="86"/>
      <c r="T143" s="86"/>
      <c r="U143" s="86">
        <f t="shared" si="26"/>
        <v>2.3791044776119405</v>
      </c>
      <c r="V143" s="86">
        <f t="shared" si="27"/>
        <v>0</v>
      </c>
      <c r="W143" s="86">
        <f t="shared" si="28"/>
        <v>0</v>
      </c>
      <c r="X143" s="86">
        <f t="shared" si="29"/>
        <v>1.16991643454039</v>
      </c>
      <c r="Y143" s="86">
        <f t="shared" si="30"/>
        <v>9.33780385582565</v>
      </c>
      <c r="Z143" s="86">
        <f t="shared" si="31"/>
        <v>0</v>
      </c>
      <c r="AA143" s="86"/>
      <c r="AB143" s="86">
        <f t="shared" si="32"/>
        <v>1.8716577540106951</v>
      </c>
      <c r="AC143" s="86">
        <f t="shared" si="33"/>
        <v>6.030150753768845</v>
      </c>
      <c r="AD143" s="86">
        <f t="shared" si="34"/>
        <v>0</v>
      </c>
      <c r="AE143" s="86">
        <f t="shared" si="35"/>
        <v>0</v>
      </c>
      <c r="AF143" s="86"/>
      <c r="AG143" s="86">
        <f>+'P''s 1351-1500'!N143/0.0375</f>
        <v>0</v>
      </c>
      <c r="AH143" s="86">
        <f t="shared" si="36"/>
        <v>0</v>
      </c>
      <c r="AI143" s="86">
        <f t="shared" si="37"/>
        <v>0</v>
      </c>
      <c r="AJ143" s="86">
        <f>+'P''s 1351-1500'!Q143/0.0375</f>
        <v>0</v>
      </c>
      <c r="AK143" s="86">
        <f>+'P''s 1351-1500'!R143/0.0375</f>
        <v>0</v>
      </c>
      <c r="AL143" s="86">
        <f t="shared" si="38"/>
        <v>0</v>
      </c>
      <c r="AM143" s="86"/>
      <c r="AN143" s="87">
        <f>+U143*'Silver Conversion'!$E143</f>
        <v>0.398256760358209</v>
      </c>
      <c r="AO143" s="87">
        <f>+V143*'Silver Conversion'!$E143</f>
        <v>0</v>
      </c>
      <c r="AP143" s="87">
        <f>+W143*'Silver Conversion'!$E143</f>
        <v>0</v>
      </c>
      <c r="AQ143" s="87">
        <f>+X143*'Silver Conversion'!$E143</f>
        <v>0.19584139052924793</v>
      </c>
      <c r="AR143" s="87">
        <f>+Y143*'Silver Conversion'!$E143</f>
        <v>1.5631274487845768</v>
      </c>
      <c r="AS143" s="87">
        <f>+Z143*'Silver Conversion'!$E143</f>
        <v>0</v>
      </c>
      <c r="AT143" s="86"/>
      <c r="AU143" s="87">
        <f>+AB143*'Silver Conversion'!$G143</f>
        <v>0.2664048489304813</v>
      </c>
      <c r="AV143" s="87">
        <f>+AC143*'Silver Conversion'!$G143</f>
        <v>0.8583093768844221</v>
      </c>
      <c r="AW143" s="87">
        <f>+AD143*'Silver Conversion'!$G143</f>
        <v>0</v>
      </c>
      <c r="AX143" s="87">
        <f>+AE143*'Silver Conversion'!$G143</f>
        <v>0</v>
      </c>
      <c r="AY143" s="86"/>
      <c r="AZ143" s="87">
        <f>+AG143*'Silver Conversion'!$J143</f>
        <v>0</v>
      </c>
      <c r="BA143" s="87">
        <f>+AH143*'Silver Conversion'!$J143</f>
        <v>0</v>
      </c>
      <c r="BB143" s="87">
        <f>+AI143*'Silver Conversion'!$J143</f>
        <v>0</v>
      </c>
      <c r="BC143" s="87">
        <f>+AJ143*'Silver Conversion'!$J143</f>
        <v>0</v>
      </c>
      <c r="BD143" s="87">
        <f>+AK143*'Silver Conversion'!$J143</f>
        <v>0</v>
      </c>
      <c r="BE143" s="87">
        <f>+AL143*'Silver Conversion'!$J143</f>
        <v>0</v>
      </c>
      <c r="BF143" s="87"/>
      <c r="BG143" s="87"/>
      <c r="BH143" s="87"/>
      <c r="BI143" s="87"/>
      <c r="BJ143" s="87"/>
      <c r="BK143" s="87"/>
      <c r="BL143" s="87"/>
      <c r="BM143" s="87"/>
      <c r="BN143" s="87"/>
      <c r="BO143" s="87"/>
      <c r="BP143" s="87"/>
      <c r="BQ143" s="87"/>
      <c r="BR143" s="87"/>
      <c r="BS143" s="87"/>
      <c r="BT143" s="87"/>
      <c r="BU143" s="87"/>
      <c r="BV143" s="87"/>
      <c r="BW143" s="87"/>
      <c r="BX143" s="87"/>
      <c r="BY143" s="87"/>
    </row>
    <row r="144" spans="1:77" ht="15.75">
      <c r="A144" s="63">
        <v>1485</v>
      </c>
      <c r="B144" s="86">
        <v>85.8</v>
      </c>
      <c r="C144" s="86"/>
      <c r="D144" s="86"/>
      <c r="E144" s="86">
        <v>13.3</v>
      </c>
      <c r="F144" s="86">
        <v>118.5</v>
      </c>
      <c r="G144" s="86">
        <v>6</v>
      </c>
      <c r="H144" s="86"/>
      <c r="I144" s="86">
        <v>240</v>
      </c>
      <c r="J144" s="86"/>
      <c r="K144" s="86">
        <v>5</v>
      </c>
      <c r="L144" s="86">
        <v>10</v>
      </c>
      <c r="M144" s="86"/>
      <c r="N144" s="86"/>
      <c r="O144" s="86"/>
      <c r="P144" s="86"/>
      <c r="Q144" s="86"/>
      <c r="R144" s="86"/>
      <c r="S144" s="86"/>
      <c r="T144" s="86"/>
      <c r="U144" s="86">
        <f t="shared" si="26"/>
        <v>2.5611940298507463</v>
      </c>
      <c r="V144" s="86">
        <f t="shared" si="27"/>
        <v>0</v>
      </c>
      <c r="W144" s="86">
        <f t="shared" si="28"/>
        <v>0</v>
      </c>
      <c r="X144" s="86">
        <f t="shared" si="29"/>
        <v>1.2349117920148562</v>
      </c>
      <c r="Y144" s="86">
        <f t="shared" si="30"/>
        <v>9.932942162615255</v>
      </c>
      <c r="Z144" s="86">
        <f t="shared" si="31"/>
        <v>0.029850746268656716</v>
      </c>
      <c r="AA144" s="86"/>
      <c r="AB144" s="86">
        <f t="shared" si="32"/>
        <v>1.3368983957219251</v>
      </c>
      <c r="AC144" s="86">
        <f t="shared" si="33"/>
        <v>0</v>
      </c>
      <c r="AD144" s="86">
        <f t="shared" si="34"/>
        <v>14.285714285714286</v>
      </c>
      <c r="AE144" s="86">
        <f t="shared" si="35"/>
        <v>192</v>
      </c>
      <c r="AF144" s="86"/>
      <c r="AG144" s="86">
        <f>+'P''s 1351-1500'!N144/0.0375</f>
        <v>0</v>
      </c>
      <c r="AH144" s="86">
        <f t="shared" si="36"/>
        <v>0</v>
      </c>
      <c r="AI144" s="86">
        <f t="shared" si="37"/>
        <v>0</v>
      </c>
      <c r="AJ144" s="86">
        <f>+'P''s 1351-1500'!Q144/0.0375</f>
        <v>0</v>
      </c>
      <c r="AK144" s="86">
        <f>+'P''s 1351-1500'!R144/0.0375</f>
        <v>0</v>
      </c>
      <c r="AL144" s="86">
        <f t="shared" si="38"/>
        <v>0</v>
      </c>
      <c r="AM144" s="86"/>
      <c r="AN144" s="87">
        <f>+U144*'Silver Conversion'!$E144</f>
        <v>0.4287381435223881</v>
      </c>
      <c r="AO144" s="87">
        <f>+V144*'Silver Conversion'!$E144</f>
        <v>0</v>
      </c>
      <c r="AP144" s="87">
        <f>+W144*'Silver Conversion'!$E144</f>
        <v>0</v>
      </c>
      <c r="AQ144" s="87">
        <f>+X144*'Silver Conversion'!$E144</f>
        <v>0.20672146778087283</v>
      </c>
      <c r="AR144" s="87">
        <f>+Y144*'Silver Conversion'!$E144</f>
        <v>1.6627522682313496</v>
      </c>
      <c r="AS144" s="87">
        <f>+Z144*'Silver Conversion'!$E144</f>
        <v>0.004996948059701493</v>
      </c>
      <c r="AT144" s="86"/>
      <c r="AU144" s="87">
        <f>+AB144*'Silver Conversion'!$G144</f>
        <v>0.19028917780748664</v>
      </c>
      <c r="AV144" s="87">
        <f>+AC144*'Silver Conversion'!$G144</f>
        <v>0</v>
      </c>
      <c r="AW144" s="87">
        <f>+AD144*'Silver Conversion'!$G144</f>
        <v>2.0333757857142856</v>
      </c>
      <c r="AX144" s="87">
        <f>+AE144*'Silver Conversion'!$G144</f>
        <v>27.32857056</v>
      </c>
      <c r="AY144" s="86"/>
      <c r="AZ144" s="87">
        <f>+AG144*'Silver Conversion'!$J144</f>
        <v>0</v>
      </c>
      <c r="BA144" s="87">
        <f>+AH144*'Silver Conversion'!$J144</f>
        <v>0</v>
      </c>
      <c r="BB144" s="87">
        <f>+AI144*'Silver Conversion'!$J144</f>
        <v>0</v>
      </c>
      <c r="BC144" s="87">
        <f>+AJ144*'Silver Conversion'!$J144</f>
        <v>0</v>
      </c>
      <c r="BD144" s="87">
        <f>+AK144*'Silver Conversion'!$J144</f>
        <v>0</v>
      </c>
      <c r="BE144" s="87">
        <f>+AL144*'Silver Conversion'!$J144</f>
        <v>0</v>
      </c>
      <c r="BF144" s="87"/>
      <c r="BG144" s="87"/>
      <c r="BH144" s="87"/>
      <c r="BI144" s="87"/>
      <c r="BJ144" s="87"/>
      <c r="BK144" s="87"/>
      <c r="BL144" s="87"/>
      <c r="BM144" s="87"/>
      <c r="BN144" s="87"/>
      <c r="BO144" s="87"/>
      <c r="BP144" s="87"/>
      <c r="BQ144" s="87"/>
      <c r="BR144" s="87"/>
      <c r="BS144" s="87"/>
      <c r="BT144" s="87"/>
      <c r="BU144" s="87"/>
      <c r="BV144" s="87"/>
      <c r="BW144" s="87"/>
      <c r="BX144" s="87"/>
      <c r="BY144" s="87"/>
    </row>
    <row r="145" spans="1:77" ht="15.75">
      <c r="A145" s="63">
        <v>1486</v>
      </c>
      <c r="B145" s="86">
        <v>75.4</v>
      </c>
      <c r="C145" s="86"/>
      <c r="D145" s="86"/>
      <c r="E145" s="86">
        <v>12</v>
      </c>
      <c r="F145" s="86">
        <v>124.8</v>
      </c>
      <c r="G145" s="86"/>
      <c r="H145" s="86"/>
      <c r="I145" s="86">
        <v>252</v>
      </c>
      <c r="J145" s="86"/>
      <c r="K145" s="86"/>
      <c r="L145" s="86"/>
      <c r="M145" s="86"/>
      <c r="N145" s="86"/>
      <c r="O145" s="86"/>
      <c r="P145" s="86"/>
      <c r="Q145" s="86"/>
      <c r="R145" s="86"/>
      <c r="S145" s="86"/>
      <c r="T145" s="86"/>
      <c r="U145" s="86">
        <f t="shared" si="26"/>
        <v>2.250746268656717</v>
      </c>
      <c r="V145" s="86">
        <f t="shared" si="27"/>
        <v>0</v>
      </c>
      <c r="W145" s="86">
        <f t="shared" si="28"/>
        <v>0</v>
      </c>
      <c r="X145" s="86">
        <f t="shared" si="29"/>
        <v>1.1142061281337048</v>
      </c>
      <c r="Y145" s="86">
        <f t="shared" si="30"/>
        <v>10.461022632020118</v>
      </c>
      <c r="Z145" s="86">
        <f t="shared" si="31"/>
        <v>0</v>
      </c>
      <c r="AA145" s="86"/>
      <c r="AB145" s="86">
        <f t="shared" si="32"/>
        <v>1.4037433155080212</v>
      </c>
      <c r="AC145" s="86">
        <f t="shared" si="33"/>
        <v>0</v>
      </c>
      <c r="AD145" s="86">
        <f t="shared" si="34"/>
        <v>0</v>
      </c>
      <c r="AE145" s="86">
        <f t="shared" si="35"/>
        <v>0</v>
      </c>
      <c r="AF145" s="86"/>
      <c r="AG145" s="86">
        <f>+'P''s 1351-1500'!N145/0.0375</f>
        <v>0</v>
      </c>
      <c r="AH145" s="86">
        <f t="shared" si="36"/>
        <v>0</v>
      </c>
      <c r="AI145" s="86">
        <f t="shared" si="37"/>
        <v>0</v>
      </c>
      <c r="AJ145" s="86">
        <f>+'P''s 1351-1500'!Q145/0.0375</f>
        <v>0</v>
      </c>
      <c r="AK145" s="86">
        <f>+'P''s 1351-1500'!R145/0.0375</f>
        <v>0</v>
      </c>
      <c r="AL145" s="86">
        <f t="shared" si="38"/>
        <v>0</v>
      </c>
      <c r="AM145" s="86"/>
      <c r="AN145" s="87">
        <f>+U145*'Silver Conversion'!$E145</f>
        <v>0.3767698837014926</v>
      </c>
      <c r="AO145" s="87">
        <f>+V145*'Silver Conversion'!$E145</f>
        <v>0</v>
      </c>
      <c r="AP145" s="87">
        <f>+W145*'Silver Conversion'!$E145</f>
        <v>0</v>
      </c>
      <c r="AQ145" s="87">
        <f>+X145*'Silver Conversion'!$E145</f>
        <v>0.18651561002785516</v>
      </c>
      <c r="AR145" s="87">
        <f>+Y145*'Silver Conversion'!$E145</f>
        <v>1.751151755909472</v>
      </c>
      <c r="AS145" s="87">
        <f>+Z145*'Silver Conversion'!$E145</f>
        <v>0</v>
      </c>
      <c r="AT145" s="86"/>
      <c r="AU145" s="87">
        <f>+AB145*'Silver Conversion'!$G145</f>
        <v>0.20405067052139036</v>
      </c>
      <c r="AV145" s="87">
        <f>+AC145*'Silver Conversion'!$G145</f>
        <v>0</v>
      </c>
      <c r="AW145" s="87">
        <f>+AD145*'Silver Conversion'!$G145</f>
        <v>0</v>
      </c>
      <c r="AX145" s="87">
        <f>+AE145*'Silver Conversion'!$G145</f>
        <v>0</v>
      </c>
      <c r="AY145" s="86"/>
      <c r="AZ145" s="87">
        <f>+AG145*'Silver Conversion'!$J145</f>
        <v>0</v>
      </c>
      <c r="BA145" s="87">
        <f>+AH145*'Silver Conversion'!$J145</f>
        <v>0</v>
      </c>
      <c r="BB145" s="87">
        <f>+AI145*'Silver Conversion'!$J145</f>
        <v>0</v>
      </c>
      <c r="BC145" s="87">
        <f>+AJ145*'Silver Conversion'!$J145</f>
        <v>0</v>
      </c>
      <c r="BD145" s="87">
        <f>+AK145*'Silver Conversion'!$J145</f>
        <v>0</v>
      </c>
      <c r="BE145" s="87">
        <f>+AL145*'Silver Conversion'!$J145</f>
        <v>0</v>
      </c>
      <c r="BF145" s="87"/>
      <c r="BG145" s="87"/>
      <c r="BH145" s="87"/>
      <c r="BI145" s="87"/>
      <c r="BJ145" s="87"/>
      <c r="BK145" s="87"/>
      <c r="BL145" s="87"/>
      <c r="BM145" s="87"/>
      <c r="BN145" s="87"/>
      <c r="BO145" s="87"/>
      <c r="BP145" s="87"/>
      <c r="BQ145" s="87"/>
      <c r="BR145" s="87"/>
      <c r="BS145" s="87"/>
      <c r="BT145" s="87"/>
      <c r="BU145" s="87"/>
      <c r="BV145" s="87"/>
      <c r="BW145" s="87"/>
      <c r="BX145" s="87"/>
      <c r="BY145" s="87"/>
    </row>
    <row r="146" spans="1:77" ht="15.75">
      <c r="A146" s="63">
        <v>1487</v>
      </c>
      <c r="B146" s="86">
        <v>73.5</v>
      </c>
      <c r="C146" s="86"/>
      <c r="D146" s="86"/>
      <c r="E146" s="86">
        <v>14.9</v>
      </c>
      <c r="F146" s="86">
        <v>91.5</v>
      </c>
      <c r="G146" s="86"/>
      <c r="H146" s="86"/>
      <c r="I146" s="86">
        <v>272.4</v>
      </c>
      <c r="J146" s="86">
        <v>86</v>
      </c>
      <c r="K146" s="86">
        <v>6</v>
      </c>
      <c r="L146" s="86">
        <v>9.5</v>
      </c>
      <c r="M146" s="86"/>
      <c r="N146" s="86"/>
      <c r="O146" s="86"/>
      <c r="P146" s="86"/>
      <c r="Q146" s="86"/>
      <c r="R146" s="86"/>
      <c r="S146" s="86"/>
      <c r="T146" s="86"/>
      <c r="U146" s="86">
        <f t="shared" si="26"/>
        <v>2.1940298507462686</v>
      </c>
      <c r="V146" s="86">
        <f t="shared" si="27"/>
        <v>0</v>
      </c>
      <c r="W146" s="86">
        <f t="shared" si="28"/>
        <v>0</v>
      </c>
      <c r="X146" s="86">
        <f t="shared" si="29"/>
        <v>1.38347260909935</v>
      </c>
      <c r="Y146" s="86">
        <f t="shared" si="30"/>
        <v>7.669740150880134</v>
      </c>
      <c r="Z146" s="86">
        <f t="shared" si="31"/>
        <v>0</v>
      </c>
      <c r="AA146" s="86"/>
      <c r="AB146" s="86">
        <f t="shared" si="32"/>
        <v>1.5173796791443848</v>
      </c>
      <c r="AC146" s="86">
        <f t="shared" si="33"/>
        <v>6.173725771715722</v>
      </c>
      <c r="AD146" s="86">
        <f t="shared" si="34"/>
        <v>17.142857142857142</v>
      </c>
      <c r="AE146" s="86">
        <f t="shared" si="35"/>
        <v>182.4</v>
      </c>
      <c r="AF146" s="86"/>
      <c r="AG146" s="86">
        <f>+'P''s 1351-1500'!N146/0.0375</f>
        <v>0</v>
      </c>
      <c r="AH146" s="86">
        <f t="shared" si="36"/>
        <v>0</v>
      </c>
      <c r="AI146" s="86">
        <f t="shared" si="37"/>
        <v>0</v>
      </c>
      <c r="AJ146" s="86">
        <f>+'P''s 1351-1500'!Q146/0.0375</f>
        <v>0</v>
      </c>
      <c r="AK146" s="86">
        <f>+'P''s 1351-1500'!R146/0.0375</f>
        <v>0</v>
      </c>
      <c r="AL146" s="86">
        <f t="shared" si="38"/>
        <v>0</v>
      </c>
      <c r="AM146" s="86"/>
      <c r="AN146" s="87">
        <f>+U146*'Silver Conversion'!$E146</f>
        <v>0.3672756823880597</v>
      </c>
      <c r="AO146" s="87">
        <f>+V146*'Silver Conversion'!$E146</f>
        <v>0</v>
      </c>
      <c r="AP146" s="87">
        <f>+W146*'Silver Conversion'!$E146</f>
        <v>0</v>
      </c>
      <c r="AQ146" s="87">
        <f>+X146*'Silver Conversion'!$E146</f>
        <v>0.23159021578458683</v>
      </c>
      <c r="AR146" s="87">
        <f>+Y146*'Silver Conversion'!$E146</f>
        <v>1.2838973210393965</v>
      </c>
      <c r="AS146" s="87">
        <f>+Z146*'Silver Conversion'!$E146</f>
        <v>0</v>
      </c>
      <c r="AT146" s="86"/>
      <c r="AU146" s="87">
        <f>+AB146*'Silver Conversion'!$G146</f>
        <v>0.24894880449866305</v>
      </c>
      <c r="AV146" s="87">
        <f>+AC146*'Silver Conversion'!$G146</f>
        <v>1.0128919421392677</v>
      </c>
      <c r="AW146" s="87">
        <f>+AD146*'Silver Conversion'!$G146</f>
        <v>2.8125418114285714</v>
      </c>
      <c r="AX146" s="87">
        <f>+AE146*'Silver Conversion'!$G146</f>
        <v>29.9254448736</v>
      </c>
      <c r="AY146" s="86"/>
      <c r="AZ146" s="87">
        <f>+AG146*'Silver Conversion'!$J146</f>
        <v>0</v>
      </c>
      <c r="BA146" s="87">
        <f>+AH146*'Silver Conversion'!$J146</f>
        <v>0</v>
      </c>
      <c r="BB146" s="87">
        <f>+AI146*'Silver Conversion'!$J146</f>
        <v>0</v>
      </c>
      <c r="BC146" s="87">
        <f>+AJ146*'Silver Conversion'!$J146</f>
        <v>0</v>
      </c>
      <c r="BD146" s="87">
        <f>+AK146*'Silver Conversion'!$J146</f>
        <v>0</v>
      </c>
      <c r="BE146" s="87">
        <f>+AL146*'Silver Conversion'!$J146</f>
        <v>0</v>
      </c>
      <c r="BF146" s="87"/>
      <c r="BG146" s="87"/>
      <c r="BH146" s="87"/>
      <c r="BI146" s="87"/>
      <c r="BJ146" s="87"/>
      <c r="BK146" s="87"/>
      <c r="BL146" s="87"/>
      <c r="BM146" s="87"/>
      <c r="BN146" s="87"/>
      <c r="BO146" s="87"/>
      <c r="BP146" s="87"/>
      <c r="BQ146" s="87"/>
      <c r="BR146" s="87"/>
      <c r="BS146" s="87"/>
      <c r="BT146" s="87"/>
      <c r="BU146" s="87"/>
      <c r="BV146" s="87"/>
      <c r="BW146" s="87"/>
      <c r="BX146" s="87"/>
      <c r="BY146" s="87"/>
    </row>
    <row r="147" spans="1:77" ht="15.75">
      <c r="A147" s="63">
        <v>1488</v>
      </c>
      <c r="B147" s="86">
        <v>69.5</v>
      </c>
      <c r="C147" s="86"/>
      <c r="D147" s="86"/>
      <c r="E147" s="86">
        <v>15</v>
      </c>
      <c r="F147" s="86">
        <v>85.1</v>
      </c>
      <c r="G147" s="86">
        <v>7</v>
      </c>
      <c r="H147" s="86"/>
      <c r="I147" s="86">
        <v>240</v>
      </c>
      <c r="J147" s="86">
        <v>82.3</v>
      </c>
      <c r="K147" s="86">
        <v>5</v>
      </c>
      <c r="L147" s="86">
        <v>9</v>
      </c>
      <c r="M147" s="86"/>
      <c r="N147" s="86"/>
      <c r="O147" s="86"/>
      <c r="P147" s="86"/>
      <c r="Q147" s="86"/>
      <c r="R147" s="86"/>
      <c r="S147" s="86"/>
      <c r="T147" s="86"/>
      <c r="U147" s="86">
        <f t="shared" si="26"/>
        <v>2.074626865671642</v>
      </c>
      <c r="V147" s="86">
        <f t="shared" si="27"/>
        <v>0</v>
      </c>
      <c r="W147" s="86">
        <f t="shared" si="28"/>
        <v>0</v>
      </c>
      <c r="X147" s="86">
        <f t="shared" si="29"/>
        <v>1.392757660167131</v>
      </c>
      <c r="Y147" s="86">
        <f t="shared" si="30"/>
        <v>7.133277451802179</v>
      </c>
      <c r="Z147" s="86">
        <f t="shared" si="31"/>
        <v>0.03482587064676617</v>
      </c>
      <c r="AA147" s="86"/>
      <c r="AB147" s="86">
        <f t="shared" si="32"/>
        <v>1.3368983957219251</v>
      </c>
      <c r="AC147" s="86">
        <f t="shared" si="33"/>
        <v>5.9081119885139985</v>
      </c>
      <c r="AD147" s="86">
        <f t="shared" si="34"/>
        <v>14.285714285714286</v>
      </c>
      <c r="AE147" s="86">
        <f t="shared" si="35"/>
        <v>172.79999999999998</v>
      </c>
      <c r="AF147" s="86"/>
      <c r="AG147" s="86">
        <f>+'P''s 1351-1500'!N147/0.0375</f>
        <v>0</v>
      </c>
      <c r="AH147" s="86">
        <f t="shared" si="36"/>
        <v>0</v>
      </c>
      <c r="AI147" s="86">
        <f t="shared" si="37"/>
        <v>0</v>
      </c>
      <c r="AJ147" s="86">
        <f>+'P''s 1351-1500'!Q147/0.0375</f>
        <v>0</v>
      </c>
      <c r="AK147" s="86">
        <f>+'P''s 1351-1500'!R147/0.0375</f>
        <v>0</v>
      </c>
      <c r="AL147" s="86">
        <f t="shared" si="38"/>
        <v>0</v>
      </c>
      <c r="AM147" s="86"/>
      <c r="AN147" s="87">
        <f>+U147*'Silver Conversion'!$E147</f>
        <v>0.34728789014925376</v>
      </c>
      <c r="AO147" s="87">
        <f>+V147*'Silver Conversion'!$E147</f>
        <v>0</v>
      </c>
      <c r="AP147" s="87">
        <f>+W147*'Silver Conversion'!$E147</f>
        <v>0</v>
      </c>
      <c r="AQ147" s="87">
        <f>+X147*'Silver Conversion'!$E147</f>
        <v>0.23314451253481897</v>
      </c>
      <c r="AR147" s="87">
        <f>+Y147*'Silver Conversion'!$E147</f>
        <v>1.1940946668901928</v>
      </c>
      <c r="AS147" s="87">
        <f>+Z147*'Silver Conversion'!$E147</f>
        <v>0.005829772736318409</v>
      </c>
      <c r="AT147" s="86"/>
      <c r="AU147" s="87">
        <f>+AB147*'Silver Conversion'!$G147</f>
        <v>0.2193381537433155</v>
      </c>
      <c r="AV147" s="87">
        <f>+AC147*'Silver Conversion'!$G147</f>
        <v>0.9693140330007178</v>
      </c>
      <c r="AW147" s="87">
        <f>+AD147*'Silver Conversion'!$G147</f>
        <v>2.343784842857143</v>
      </c>
      <c r="AX147" s="87">
        <f>+AE147*'Silver Conversion'!$G147</f>
        <v>28.350421459199996</v>
      </c>
      <c r="AY147" s="86"/>
      <c r="AZ147" s="87">
        <f>+AG147*'Silver Conversion'!$J147</f>
        <v>0</v>
      </c>
      <c r="BA147" s="87">
        <f>+AH147*'Silver Conversion'!$J147</f>
        <v>0</v>
      </c>
      <c r="BB147" s="87">
        <f>+AI147*'Silver Conversion'!$J147</f>
        <v>0</v>
      </c>
      <c r="BC147" s="87">
        <f>+AJ147*'Silver Conversion'!$J147</f>
        <v>0</v>
      </c>
      <c r="BD147" s="87">
        <f>+AK147*'Silver Conversion'!$J147</f>
        <v>0</v>
      </c>
      <c r="BE147" s="87">
        <f>+AL147*'Silver Conversion'!$J147</f>
        <v>0</v>
      </c>
      <c r="BF147" s="87"/>
      <c r="BG147" s="87"/>
      <c r="BH147" s="87"/>
      <c r="BI147" s="87"/>
      <c r="BJ147" s="87"/>
      <c r="BK147" s="87"/>
      <c r="BL147" s="87"/>
      <c r="BM147" s="87"/>
      <c r="BN147" s="87"/>
      <c r="BO147" s="87"/>
      <c r="BP147" s="87"/>
      <c r="BQ147" s="87"/>
      <c r="BR147" s="87"/>
      <c r="BS147" s="87"/>
      <c r="BT147" s="87"/>
      <c r="BU147" s="87"/>
      <c r="BV147" s="87"/>
      <c r="BW147" s="87"/>
      <c r="BX147" s="87"/>
      <c r="BY147" s="87"/>
    </row>
    <row r="148" spans="1:77" ht="15.75">
      <c r="A148" s="63">
        <v>1489</v>
      </c>
      <c r="B148" s="86">
        <v>79.1</v>
      </c>
      <c r="C148" s="86"/>
      <c r="D148" s="86"/>
      <c r="E148" s="86">
        <v>11.8</v>
      </c>
      <c r="F148" s="86">
        <v>83.7</v>
      </c>
      <c r="G148" s="86">
        <v>6.8</v>
      </c>
      <c r="H148" s="86"/>
      <c r="I148" s="86">
        <v>222</v>
      </c>
      <c r="J148" s="86">
        <v>79.3</v>
      </c>
      <c r="K148" s="86">
        <v>5.8</v>
      </c>
      <c r="L148" s="86">
        <v>9</v>
      </c>
      <c r="M148" s="86"/>
      <c r="N148" s="86"/>
      <c r="O148" s="86"/>
      <c r="P148" s="86"/>
      <c r="Q148" s="86"/>
      <c r="R148" s="86"/>
      <c r="S148" s="86"/>
      <c r="T148" s="86"/>
      <c r="U148" s="86">
        <f t="shared" si="26"/>
        <v>2.361194029850746</v>
      </c>
      <c r="V148" s="86">
        <f t="shared" si="27"/>
        <v>0</v>
      </c>
      <c r="W148" s="86">
        <f t="shared" si="28"/>
        <v>0</v>
      </c>
      <c r="X148" s="86">
        <f t="shared" si="29"/>
        <v>1.095636025998143</v>
      </c>
      <c r="Y148" s="86">
        <f t="shared" si="30"/>
        <v>7.015926236378877</v>
      </c>
      <c r="Z148" s="86">
        <f t="shared" si="31"/>
        <v>0.03383084577114428</v>
      </c>
      <c r="AA148" s="86"/>
      <c r="AB148" s="86">
        <f t="shared" si="32"/>
        <v>1.2366310160427807</v>
      </c>
      <c r="AC148" s="86">
        <f t="shared" si="33"/>
        <v>5.6927494615936824</v>
      </c>
      <c r="AD148" s="86">
        <f t="shared" si="34"/>
        <v>16.571428571428573</v>
      </c>
      <c r="AE148" s="86">
        <f t="shared" si="35"/>
        <v>172.79999999999998</v>
      </c>
      <c r="AF148" s="86"/>
      <c r="AG148" s="86">
        <f>+'P''s 1351-1500'!N148/0.0375</f>
        <v>0</v>
      </c>
      <c r="AH148" s="86">
        <f t="shared" si="36"/>
        <v>0</v>
      </c>
      <c r="AI148" s="86">
        <f t="shared" si="37"/>
        <v>0</v>
      </c>
      <c r="AJ148" s="86">
        <f>+'P''s 1351-1500'!Q148/0.0375</f>
        <v>0</v>
      </c>
      <c r="AK148" s="86">
        <f>+'P''s 1351-1500'!R148/0.0375</f>
        <v>0</v>
      </c>
      <c r="AL148" s="86">
        <f t="shared" si="38"/>
        <v>0</v>
      </c>
      <c r="AM148" s="86"/>
      <c r="AN148" s="87">
        <f>+U148*'Silver Conversion'!$E148</f>
        <v>0.39525859152238807</v>
      </c>
      <c r="AO148" s="87">
        <f>+V148*'Silver Conversion'!$E148</f>
        <v>0</v>
      </c>
      <c r="AP148" s="87">
        <f>+W148*'Silver Conversion'!$E148</f>
        <v>0</v>
      </c>
      <c r="AQ148" s="87">
        <f>+X148*'Silver Conversion'!$E148</f>
        <v>0.18340701652739091</v>
      </c>
      <c r="AR148" s="87">
        <f>+Y148*'Silver Conversion'!$E148</f>
        <v>1.1744503362950545</v>
      </c>
      <c r="AS148" s="87">
        <f>+Z148*'Silver Conversion'!$E148</f>
        <v>0.0056632078009950255</v>
      </c>
      <c r="AT148" s="86"/>
      <c r="AU148" s="87">
        <f>+AB148*'Silver Conversion'!$G148</f>
        <v>0.20288779221256684</v>
      </c>
      <c r="AV148" s="87">
        <f>+AC148*'Silver Conversion'!$G148</f>
        <v>0.9339805931586503</v>
      </c>
      <c r="AW148" s="87">
        <f>+AD148*'Silver Conversion'!$G148</f>
        <v>2.7187904177142856</v>
      </c>
      <c r="AX148" s="87">
        <f>+AE148*'Silver Conversion'!$G148</f>
        <v>28.350421459199996</v>
      </c>
      <c r="AY148" s="86"/>
      <c r="AZ148" s="87">
        <f>+AG148*'Silver Conversion'!$J148</f>
        <v>0</v>
      </c>
      <c r="BA148" s="87">
        <f>+AH148*'Silver Conversion'!$J148</f>
        <v>0</v>
      </c>
      <c r="BB148" s="87">
        <f>+AI148*'Silver Conversion'!$J148</f>
        <v>0</v>
      </c>
      <c r="BC148" s="87">
        <f>+AJ148*'Silver Conversion'!$J148</f>
        <v>0</v>
      </c>
      <c r="BD148" s="87">
        <f>+AK148*'Silver Conversion'!$J148</f>
        <v>0</v>
      </c>
      <c r="BE148" s="87">
        <f>+AL148*'Silver Conversion'!$J148</f>
        <v>0</v>
      </c>
      <c r="BF148" s="87"/>
      <c r="BG148" s="87"/>
      <c r="BH148" s="87"/>
      <c r="BI148" s="87"/>
      <c r="BJ148" s="87"/>
      <c r="BK148" s="87"/>
      <c r="BL148" s="87"/>
      <c r="BM148" s="87"/>
      <c r="BN148" s="87"/>
      <c r="BO148" s="87"/>
      <c r="BP148" s="87"/>
      <c r="BQ148" s="87"/>
      <c r="BR148" s="87"/>
      <c r="BS148" s="87"/>
      <c r="BT148" s="87"/>
      <c r="BU148" s="87"/>
      <c r="BV148" s="87"/>
      <c r="BW148" s="87"/>
      <c r="BX148" s="87"/>
      <c r="BY148" s="87"/>
    </row>
    <row r="149" spans="1:77" ht="15.75">
      <c r="A149" s="63">
        <v>1490</v>
      </c>
      <c r="B149" s="86"/>
      <c r="C149" s="86"/>
      <c r="D149" s="86"/>
      <c r="E149" s="86"/>
      <c r="F149" s="86"/>
      <c r="G149" s="86"/>
      <c r="H149" s="86"/>
      <c r="I149" s="86">
        <v>240</v>
      </c>
      <c r="J149" s="86">
        <v>78</v>
      </c>
      <c r="K149" s="86"/>
      <c r="L149" s="86">
        <v>10</v>
      </c>
      <c r="M149" s="86"/>
      <c r="N149" s="86"/>
      <c r="O149" s="86"/>
      <c r="P149" s="86"/>
      <c r="Q149" s="86"/>
      <c r="R149" s="86"/>
      <c r="S149" s="86"/>
      <c r="T149" s="86"/>
      <c r="U149" s="86">
        <f t="shared" si="26"/>
        <v>0</v>
      </c>
      <c r="V149" s="86">
        <f t="shared" si="27"/>
        <v>0</v>
      </c>
      <c r="W149" s="86">
        <f t="shared" si="28"/>
        <v>0</v>
      </c>
      <c r="X149" s="86">
        <f t="shared" si="29"/>
        <v>0</v>
      </c>
      <c r="Y149" s="86">
        <f t="shared" si="30"/>
        <v>0</v>
      </c>
      <c r="Z149" s="86">
        <f t="shared" si="31"/>
        <v>0</v>
      </c>
      <c r="AA149" s="86"/>
      <c r="AB149" s="86">
        <f t="shared" si="32"/>
        <v>1.3368983957219251</v>
      </c>
      <c r="AC149" s="86">
        <f t="shared" si="33"/>
        <v>5.599425699928212</v>
      </c>
      <c r="AD149" s="86">
        <f t="shared" si="34"/>
        <v>0</v>
      </c>
      <c r="AE149" s="86">
        <f t="shared" si="35"/>
        <v>192</v>
      </c>
      <c r="AF149" s="86"/>
      <c r="AG149" s="86">
        <f>+'P''s 1351-1500'!N149/0.0375</f>
        <v>0</v>
      </c>
      <c r="AH149" s="86">
        <f t="shared" si="36"/>
        <v>0</v>
      </c>
      <c r="AI149" s="86">
        <f t="shared" si="37"/>
        <v>0</v>
      </c>
      <c r="AJ149" s="86">
        <f>+'P''s 1351-1500'!Q149/0.0375</f>
        <v>0</v>
      </c>
      <c r="AK149" s="86">
        <f>+'P''s 1351-1500'!R149/0.0375</f>
        <v>0</v>
      </c>
      <c r="AL149" s="86">
        <f t="shared" si="38"/>
        <v>0</v>
      </c>
      <c r="AM149" s="86"/>
      <c r="AN149" s="87">
        <f>+U149*'Silver Conversion'!$E149</f>
        <v>0</v>
      </c>
      <c r="AO149" s="87">
        <f>+V149*'Silver Conversion'!$E149</f>
        <v>0</v>
      </c>
      <c r="AP149" s="87">
        <f>+W149*'Silver Conversion'!$E149</f>
        <v>0</v>
      </c>
      <c r="AQ149" s="87">
        <f>+X149*'Silver Conversion'!$E149</f>
        <v>0</v>
      </c>
      <c r="AR149" s="87">
        <f>+Y149*'Silver Conversion'!$E149</f>
        <v>0</v>
      </c>
      <c r="AS149" s="87">
        <f>+Z149*'Silver Conversion'!$E149</f>
        <v>0</v>
      </c>
      <c r="AT149" s="86"/>
      <c r="AU149" s="87">
        <f>+AB149*'Silver Conversion'!$G149</f>
        <v>0.2193381537433155</v>
      </c>
      <c r="AV149" s="87">
        <f>+AC149*'Silver Conversion'!$G149</f>
        <v>0.9186694358937544</v>
      </c>
      <c r="AW149" s="87">
        <f>+AD149*'Silver Conversion'!$G149</f>
        <v>0</v>
      </c>
      <c r="AX149" s="87">
        <f>+AE149*'Silver Conversion'!$G149</f>
        <v>31.500468288</v>
      </c>
      <c r="AY149" s="86"/>
      <c r="AZ149" s="87">
        <f>+AG149*'Silver Conversion'!$J149</f>
        <v>0</v>
      </c>
      <c r="BA149" s="87">
        <f>+AH149*'Silver Conversion'!$J149</f>
        <v>0</v>
      </c>
      <c r="BB149" s="87">
        <f>+AI149*'Silver Conversion'!$J149</f>
        <v>0</v>
      </c>
      <c r="BC149" s="87">
        <f>+AJ149*'Silver Conversion'!$J149</f>
        <v>0</v>
      </c>
      <c r="BD149" s="87">
        <f>+AK149*'Silver Conversion'!$J149</f>
        <v>0</v>
      </c>
      <c r="BE149" s="87">
        <f>+AL149*'Silver Conversion'!$J149</f>
        <v>0</v>
      </c>
      <c r="BF149" s="87"/>
      <c r="BG149" s="87"/>
      <c r="BH149" s="87"/>
      <c r="BI149" s="87"/>
      <c r="BJ149" s="87"/>
      <c r="BK149" s="87"/>
      <c r="BL149" s="87"/>
      <c r="BM149" s="87"/>
      <c r="BN149" s="87"/>
      <c r="BO149" s="87"/>
      <c r="BP149" s="87"/>
      <c r="BQ149" s="87"/>
      <c r="BR149" s="87"/>
      <c r="BS149" s="87"/>
      <c r="BT149" s="87"/>
      <c r="BU149" s="87"/>
      <c r="BV149" s="87"/>
      <c r="BW149" s="87"/>
      <c r="BX149" s="87"/>
      <c r="BY149" s="87"/>
    </row>
    <row r="150" spans="1:77" ht="15.75">
      <c r="A150" s="63">
        <v>1491</v>
      </c>
      <c r="B150" s="86">
        <v>80.2</v>
      </c>
      <c r="C150" s="86"/>
      <c r="D150" s="86"/>
      <c r="E150" s="86">
        <v>10.6</v>
      </c>
      <c r="F150" s="86">
        <v>79.7</v>
      </c>
      <c r="G150" s="86">
        <v>6.5</v>
      </c>
      <c r="H150" s="86"/>
      <c r="I150" s="86">
        <v>324</v>
      </c>
      <c r="J150" s="86">
        <v>68</v>
      </c>
      <c r="K150" s="86"/>
      <c r="L150" s="86">
        <v>12</v>
      </c>
      <c r="M150" s="86"/>
      <c r="N150" s="86"/>
      <c r="O150" s="86"/>
      <c r="P150" s="86"/>
      <c r="Q150" s="86"/>
      <c r="R150" s="86"/>
      <c r="S150" s="86"/>
      <c r="T150" s="86"/>
      <c r="U150" s="86">
        <f t="shared" si="26"/>
        <v>2.3940298507462687</v>
      </c>
      <c r="V150" s="86">
        <f t="shared" si="27"/>
        <v>0</v>
      </c>
      <c r="W150" s="86">
        <f t="shared" si="28"/>
        <v>0</v>
      </c>
      <c r="X150" s="86">
        <f t="shared" si="29"/>
        <v>0.9842154131847726</v>
      </c>
      <c r="Y150" s="86">
        <f t="shared" si="30"/>
        <v>6.6806370494551555</v>
      </c>
      <c r="Z150" s="86">
        <f t="shared" si="31"/>
        <v>0.03233830845771144</v>
      </c>
      <c r="AA150" s="86"/>
      <c r="AB150" s="86">
        <f t="shared" si="32"/>
        <v>1.8048128342245988</v>
      </c>
      <c r="AC150" s="86">
        <f t="shared" si="33"/>
        <v>4.881550610193826</v>
      </c>
      <c r="AD150" s="86">
        <f t="shared" si="34"/>
        <v>0</v>
      </c>
      <c r="AE150" s="86">
        <f t="shared" si="35"/>
        <v>230.39999999999998</v>
      </c>
      <c r="AF150" s="86"/>
      <c r="AG150" s="86">
        <f>+'P''s 1351-1500'!N150/0.0375</f>
        <v>0</v>
      </c>
      <c r="AH150" s="86">
        <f t="shared" si="36"/>
        <v>0</v>
      </c>
      <c r="AI150" s="86">
        <f t="shared" si="37"/>
        <v>0</v>
      </c>
      <c r="AJ150" s="86">
        <f>+'P''s 1351-1500'!Q150/0.0375</f>
        <v>0</v>
      </c>
      <c r="AK150" s="86">
        <f>+'P''s 1351-1500'!R150/0.0375</f>
        <v>0</v>
      </c>
      <c r="AL150" s="86">
        <f t="shared" si="38"/>
        <v>0</v>
      </c>
      <c r="AM150" s="86"/>
      <c r="AN150" s="87">
        <f>+U150*'Silver Conversion'!$E150</f>
        <v>0.4007552343880597</v>
      </c>
      <c r="AO150" s="87">
        <f>+V150*'Silver Conversion'!$E150</f>
        <v>0</v>
      </c>
      <c r="AP150" s="87">
        <f>+W150*'Silver Conversion'!$E150</f>
        <v>0</v>
      </c>
      <c r="AQ150" s="87">
        <f>+X150*'Silver Conversion'!$E150</f>
        <v>0.1647554555246054</v>
      </c>
      <c r="AR150" s="87">
        <f>+Y150*'Silver Conversion'!$E150</f>
        <v>1.1183236774518024</v>
      </c>
      <c r="AS150" s="87">
        <f>+Z150*'Silver Conversion'!$E150</f>
        <v>0.00541336039800995</v>
      </c>
      <c r="AT150" s="86"/>
      <c r="AU150" s="87">
        <f>+AB150*'Silver Conversion'!$G150</f>
        <v>0.2961065075534759</v>
      </c>
      <c r="AV150" s="87">
        <f>+AC150*'Silver Conversion'!$G150</f>
        <v>0.8008913030868628</v>
      </c>
      <c r="AW150" s="87">
        <f>+AD150*'Silver Conversion'!$G150</f>
        <v>0</v>
      </c>
      <c r="AX150" s="87">
        <f>+AE150*'Silver Conversion'!$G150</f>
        <v>37.800561945599995</v>
      </c>
      <c r="AY150" s="86"/>
      <c r="AZ150" s="87">
        <f>+AG150*'Silver Conversion'!$J150</f>
        <v>0</v>
      </c>
      <c r="BA150" s="87">
        <f>+AH150*'Silver Conversion'!$J150</f>
        <v>0</v>
      </c>
      <c r="BB150" s="87">
        <f>+AI150*'Silver Conversion'!$J150</f>
        <v>0</v>
      </c>
      <c r="BC150" s="87">
        <f>+AJ150*'Silver Conversion'!$J150</f>
        <v>0</v>
      </c>
      <c r="BD150" s="87">
        <f>+AK150*'Silver Conversion'!$J150</f>
        <v>0</v>
      </c>
      <c r="BE150" s="87">
        <f>+AL150*'Silver Conversion'!$J150</f>
        <v>0</v>
      </c>
      <c r="BF150" s="87"/>
      <c r="BG150" s="87"/>
      <c r="BH150" s="87"/>
      <c r="BI150" s="87"/>
      <c r="BJ150" s="87"/>
      <c r="BK150" s="87"/>
      <c r="BL150" s="87"/>
      <c r="BM150" s="87"/>
      <c r="BN150" s="87"/>
      <c r="BO150" s="87"/>
      <c r="BP150" s="87"/>
      <c r="BQ150" s="87"/>
      <c r="BR150" s="87"/>
      <c r="BS150" s="87"/>
      <c r="BT150" s="87"/>
      <c r="BU150" s="87"/>
      <c r="BV150" s="87"/>
      <c r="BW150" s="87"/>
      <c r="BX150" s="87"/>
      <c r="BY150" s="87"/>
    </row>
    <row r="151" spans="1:77" ht="15.75">
      <c r="A151" s="63">
        <v>1492</v>
      </c>
      <c r="B151" s="86">
        <v>57.1</v>
      </c>
      <c r="C151" s="86"/>
      <c r="D151" s="86"/>
      <c r="E151" s="86">
        <v>14.1</v>
      </c>
      <c r="F151" s="86">
        <v>89.8</v>
      </c>
      <c r="G151" s="86">
        <v>7</v>
      </c>
      <c r="H151" s="86"/>
      <c r="I151" s="86">
        <v>272</v>
      </c>
      <c r="J151" s="86">
        <v>69.3</v>
      </c>
      <c r="K151" s="86">
        <v>4</v>
      </c>
      <c r="L151" s="86">
        <v>10</v>
      </c>
      <c r="M151" s="86"/>
      <c r="N151" s="86"/>
      <c r="O151" s="86"/>
      <c r="P151" s="86"/>
      <c r="Q151" s="86"/>
      <c r="R151" s="86"/>
      <c r="S151" s="86"/>
      <c r="T151" s="86"/>
      <c r="U151" s="86">
        <f t="shared" si="26"/>
        <v>1.7044776119402985</v>
      </c>
      <c r="V151" s="86">
        <f t="shared" si="27"/>
        <v>0</v>
      </c>
      <c r="W151" s="86">
        <f t="shared" si="28"/>
        <v>0</v>
      </c>
      <c r="X151" s="86">
        <f t="shared" si="29"/>
        <v>1.309192200557103</v>
      </c>
      <c r="Y151" s="86">
        <f t="shared" si="30"/>
        <v>7.527242246437552</v>
      </c>
      <c r="Z151" s="86">
        <f t="shared" si="31"/>
        <v>0.03482587064676617</v>
      </c>
      <c r="AA151" s="86"/>
      <c r="AB151" s="86">
        <f t="shared" si="32"/>
        <v>1.5151515151515151</v>
      </c>
      <c r="AC151" s="86">
        <f t="shared" si="33"/>
        <v>4.974874371859296</v>
      </c>
      <c r="AD151" s="86">
        <f t="shared" si="34"/>
        <v>11.428571428571429</v>
      </c>
      <c r="AE151" s="86">
        <f t="shared" si="35"/>
        <v>192</v>
      </c>
      <c r="AF151" s="86"/>
      <c r="AG151" s="86">
        <f>+'P''s 1351-1500'!N151/0.0375</f>
        <v>0</v>
      </c>
      <c r="AH151" s="86">
        <f t="shared" si="36"/>
        <v>0</v>
      </c>
      <c r="AI151" s="86">
        <f t="shared" si="37"/>
        <v>0</v>
      </c>
      <c r="AJ151" s="86">
        <f>+'P''s 1351-1500'!Q151/0.0375</f>
        <v>0</v>
      </c>
      <c r="AK151" s="86">
        <f>+'P''s 1351-1500'!R151/0.0375</f>
        <v>0</v>
      </c>
      <c r="AL151" s="86">
        <f t="shared" si="38"/>
        <v>0</v>
      </c>
      <c r="AM151" s="86"/>
      <c r="AN151" s="87">
        <f>+U151*'Silver Conversion'!$E151</f>
        <v>0.28532573420895524</v>
      </c>
      <c r="AO151" s="87">
        <f>+V151*'Silver Conversion'!$E151</f>
        <v>0</v>
      </c>
      <c r="AP151" s="87">
        <f>+W151*'Silver Conversion'!$E151</f>
        <v>0</v>
      </c>
      <c r="AQ151" s="87">
        <f>+X151*'Silver Conversion'!$E151</f>
        <v>0.21915584178272982</v>
      </c>
      <c r="AR151" s="87">
        <f>+Y151*'Silver Conversion'!$E151</f>
        <v>1.2600434910310143</v>
      </c>
      <c r="AS151" s="87">
        <f>+Z151*'Silver Conversion'!$E151</f>
        <v>0.005829772736318409</v>
      </c>
      <c r="AT151" s="86"/>
      <c r="AU151" s="87">
        <f>+AB151*'Silver Conversion'!$G151</f>
        <v>0.2485832409090909</v>
      </c>
      <c r="AV151" s="87">
        <f>+AC151*'Silver Conversion'!$G151</f>
        <v>0.8162024603517587</v>
      </c>
      <c r="AW151" s="87">
        <f>+AD151*'Silver Conversion'!$G151</f>
        <v>1.8750278742857143</v>
      </c>
      <c r="AX151" s="87">
        <f>+AE151*'Silver Conversion'!$G151</f>
        <v>31.500468288</v>
      </c>
      <c r="AY151" s="86"/>
      <c r="AZ151" s="87">
        <f>+AG151*'Silver Conversion'!$J151</f>
        <v>0</v>
      </c>
      <c r="BA151" s="87">
        <f>+AH151*'Silver Conversion'!$J151</f>
        <v>0</v>
      </c>
      <c r="BB151" s="87">
        <f>+AI151*'Silver Conversion'!$J151</f>
        <v>0</v>
      </c>
      <c r="BC151" s="87">
        <f>+AJ151*'Silver Conversion'!$J151</f>
        <v>0</v>
      </c>
      <c r="BD151" s="87">
        <f>+AK151*'Silver Conversion'!$J151</f>
        <v>0</v>
      </c>
      <c r="BE151" s="87">
        <f>+AL151*'Silver Conversion'!$J151</f>
        <v>0</v>
      </c>
      <c r="BF151" s="87"/>
      <c r="BG151" s="87"/>
      <c r="BH151" s="87"/>
      <c r="BI151" s="87"/>
      <c r="BJ151" s="87"/>
      <c r="BK151" s="87"/>
      <c r="BL151" s="87"/>
      <c r="BM151" s="87"/>
      <c r="BN151" s="87"/>
      <c r="BO151" s="87"/>
      <c r="BP151" s="87"/>
      <c r="BQ151" s="87"/>
      <c r="BR151" s="87"/>
      <c r="BS151" s="87"/>
      <c r="BT151" s="87"/>
      <c r="BU151" s="87"/>
      <c r="BV151" s="87"/>
      <c r="BW151" s="87"/>
      <c r="BX151" s="87"/>
      <c r="BY151" s="87"/>
    </row>
    <row r="152" spans="1:77" ht="15.75">
      <c r="A152" s="63">
        <v>1493</v>
      </c>
      <c r="B152" s="86">
        <v>61.9</v>
      </c>
      <c r="C152" s="86"/>
      <c r="D152" s="86"/>
      <c r="E152" s="86">
        <v>18.8</v>
      </c>
      <c r="F152" s="86">
        <v>76.2</v>
      </c>
      <c r="G152" s="86"/>
      <c r="H152" s="86"/>
      <c r="I152" s="86">
        <v>288</v>
      </c>
      <c r="J152" s="86">
        <v>94</v>
      </c>
      <c r="K152" s="86"/>
      <c r="L152" s="86">
        <v>9</v>
      </c>
      <c r="M152" s="86"/>
      <c r="N152" s="86"/>
      <c r="O152" s="86"/>
      <c r="P152" s="86"/>
      <c r="Q152" s="86"/>
      <c r="R152" s="86"/>
      <c r="S152" s="86"/>
      <c r="T152" s="86"/>
      <c r="U152" s="86">
        <f t="shared" si="26"/>
        <v>1.8477611940298506</v>
      </c>
      <c r="V152" s="86">
        <f t="shared" si="27"/>
        <v>0</v>
      </c>
      <c r="W152" s="86">
        <f t="shared" si="28"/>
        <v>0</v>
      </c>
      <c r="X152" s="86">
        <f t="shared" si="29"/>
        <v>1.7455896007428042</v>
      </c>
      <c r="Y152" s="86">
        <f t="shared" si="30"/>
        <v>6.387259010896899</v>
      </c>
      <c r="Z152" s="86">
        <f t="shared" si="31"/>
        <v>0</v>
      </c>
      <c r="AA152" s="86"/>
      <c r="AB152" s="86">
        <f t="shared" si="32"/>
        <v>1.6042780748663101</v>
      </c>
      <c r="AC152" s="86">
        <f t="shared" si="33"/>
        <v>6.748025843503231</v>
      </c>
      <c r="AD152" s="86">
        <f t="shared" si="34"/>
        <v>0</v>
      </c>
      <c r="AE152" s="86">
        <f t="shared" si="35"/>
        <v>172.79999999999998</v>
      </c>
      <c r="AF152" s="86"/>
      <c r="AG152" s="86">
        <f>+'P''s 1351-1500'!N152/0.0375</f>
        <v>0</v>
      </c>
      <c r="AH152" s="86">
        <f t="shared" si="36"/>
        <v>0</v>
      </c>
      <c r="AI152" s="86">
        <f t="shared" si="37"/>
        <v>0</v>
      </c>
      <c r="AJ152" s="86">
        <f>+'P''s 1351-1500'!Q152/0.0375</f>
        <v>0</v>
      </c>
      <c r="AK152" s="86">
        <f>+'P''s 1351-1500'!R152/0.0375</f>
        <v>0</v>
      </c>
      <c r="AL152" s="86">
        <f t="shared" si="38"/>
        <v>0</v>
      </c>
      <c r="AM152" s="86"/>
      <c r="AN152" s="87">
        <f>+U152*'Silver Conversion'!$E152</f>
        <v>0.3093110848955224</v>
      </c>
      <c r="AO152" s="87">
        <f>+V152*'Silver Conversion'!$E152</f>
        <v>0</v>
      </c>
      <c r="AP152" s="87">
        <f>+W152*'Silver Conversion'!$E152</f>
        <v>0</v>
      </c>
      <c r="AQ152" s="87">
        <f>+X152*'Silver Conversion'!$E152</f>
        <v>0.29220778904363975</v>
      </c>
      <c r="AR152" s="87">
        <f>+Y152*'Silver Conversion'!$E152</f>
        <v>1.0692128509639565</v>
      </c>
      <c r="AS152" s="87">
        <f>+Z152*'Silver Conversion'!$E152</f>
        <v>0</v>
      </c>
      <c r="AT152" s="86"/>
      <c r="AU152" s="87">
        <f>+AB152*'Silver Conversion'!$G152</f>
        <v>0.26320578449197857</v>
      </c>
      <c r="AV152" s="87">
        <f>+AC152*'Silver Conversion'!$G152</f>
        <v>1.107114448384781</v>
      </c>
      <c r="AW152" s="87">
        <f>+AD152*'Silver Conversion'!$G152</f>
        <v>0</v>
      </c>
      <c r="AX152" s="87">
        <f>+AE152*'Silver Conversion'!$G152</f>
        <v>28.350421459199996</v>
      </c>
      <c r="AY152" s="86"/>
      <c r="AZ152" s="87">
        <f>+AG152*'Silver Conversion'!$J152</f>
        <v>0</v>
      </c>
      <c r="BA152" s="87">
        <f>+AH152*'Silver Conversion'!$J152</f>
        <v>0</v>
      </c>
      <c r="BB152" s="87">
        <f>+AI152*'Silver Conversion'!$J152</f>
        <v>0</v>
      </c>
      <c r="BC152" s="87">
        <f>+AJ152*'Silver Conversion'!$J152</f>
        <v>0</v>
      </c>
      <c r="BD152" s="87">
        <f>+AK152*'Silver Conversion'!$J152</f>
        <v>0</v>
      </c>
      <c r="BE152" s="87">
        <f>+AL152*'Silver Conversion'!$J152</f>
        <v>0</v>
      </c>
      <c r="BF152" s="87"/>
      <c r="BG152" s="87"/>
      <c r="BH152" s="87"/>
      <c r="BI152" s="87"/>
      <c r="BJ152" s="87"/>
      <c r="BK152" s="87"/>
      <c r="BL152" s="87"/>
      <c r="BM152" s="87"/>
      <c r="BN152" s="87"/>
      <c r="BO152" s="87"/>
      <c r="BP152" s="87"/>
      <c r="BQ152" s="87"/>
      <c r="BR152" s="87"/>
      <c r="BS152" s="87"/>
      <c r="BT152" s="87"/>
      <c r="BU152" s="87"/>
      <c r="BV152" s="87"/>
      <c r="BW152" s="87"/>
      <c r="BX152" s="87"/>
      <c r="BY152" s="87"/>
    </row>
    <row r="153" spans="1:77" ht="15.75">
      <c r="A153" s="63">
        <v>1494</v>
      </c>
      <c r="B153" s="86">
        <v>66.8</v>
      </c>
      <c r="C153" s="86"/>
      <c r="D153" s="86"/>
      <c r="E153" s="86">
        <v>23</v>
      </c>
      <c r="F153" s="86">
        <v>91.2</v>
      </c>
      <c r="G153" s="86"/>
      <c r="H153" s="86"/>
      <c r="I153" s="86">
        <v>240</v>
      </c>
      <c r="J153" s="86">
        <v>88.7</v>
      </c>
      <c r="K153" s="86">
        <v>5</v>
      </c>
      <c r="L153" s="86"/>
      <c r="M153" s="86"/>
      <c r="N153" s="86"/>
      <c r="O153" s="86"/>
      <c r="P153" s="86"/>
      <c r="Q153" s="86"/>
      <c r="R153" s="86"/>
      <c r="S153" s="86"/>
      <c r="T153" s="86"/>
      <c r="U153" s="86">
        <f t="shared" si="26"/>
        <v>1.9940298507462686</v>
      </c>
      <c r="V153" s="86">
        <f t="shared" si="27"/>
        <v>0</v>
      </c>
      <c r="W153" s="86">
        <f t="shared" si="28"/>
        <v>0</v>
      </c>
      <c r="X153" s="86">
        <f t="shared" si="29"/>
        <v>2.1355617455896008</v>
      </c>
      <c r="Y153" s="86">
        <f t="shared" si="30"/>
        <v>7.644593461860856</v>
      </c>
      <c r="Z153" s="86">
        <f t="shared" si="31"/>
        <v>0</v>
      </c>
      <c r="AA153" s="86"/>
      <c r="AB153" s="86">
        <f t="shared" si="32"/>
        <v>1.3368983957219251</v>
      </c>
      <c r="AC153" s="86">
        <f t="shared" si="33"/>
        <v>6.367552045944006</v>
      </c>
      <c r="AD153" s="86">
        <f t="shared" si="34"/>
        <v>14.285714285714286</v>
      </c>
      <c r="AE153" s="86">
        <f t="shared" si="35"/>
        <v>0</v>
      </c>
      <c r="AF153" s="86"/>
      <c r="AG153" s="86">
        <f>+'P''s 1351-1500'!N153/0.0375</f>
        <v>0</v>
      </c>
      <c r="AH153" s="86">
        <f t="shared" si="36"/>
        <v>0</v>
      </c>
      <c r="AI153" s="86">
        <f t="shared" si="37"/>
        <v>0</v>
      </c>
      <c r="AJ153" s="86">
        <f>+'P''s 1351-1500'!Q153/0.0375</f>
        <v>0</v>
      </c>
      <c r="AK153" s="86">
        <f>+'P''s 1351-1500'!R153/0.0375</f>
        <v>0</v>
      </c>
      <c r="AL153" s="86">
        <f t="shared" si="38"/>
        <v>0</v>
      </c>
      <c r="AM153" s="86"/>
      <c r="AN153" s="87">
        <f>+U153*'Silver Conversion'!$E153</f>
        <v>0.3337961303880597</v>
      </c>
      <c r="AO153" s="87">
        <f>+V153*'Silver Conversion'!$E153</f>
        <v>0</v>
      </c>
      <c r="AP153" s="87">
        <f>+W153*'Silver Conversion'!$E153</f>
        <v>0</v>
      </c>
      <c r="AQ153" s="87">
        <f>+X153*'Silver Conversion'!$E153</f>
        <v>0.35748825255338906</v>
      </c>
      <c r="AR153" s="87">
        <f>+Y153*'Silver Conversion'!$E153</f>
        <v>1.2796878216261527</v>
      </c>
      <c r="AS153" s="87">
        <f>+Z153*'Silver Conversion'!$E153</f>
        <v>0</v>
      </c>
      <c r="AT153" s="86"/>
      <c r="AU153" s="87">
        <f>+AB153*'Silver Conversion'!$G153</f>
        <v>0.2193381537433155</v>
      </c>
      <c r="AV153" s="87">
        <f>+AC153*'Silver Conversion'!$G153</f>
        <v>1.0446920379971285</v>
      </c>
      <c r="AW153" s="87">
        <f>+AD153*'Silver Conversion'!$G153</f>
        <v>2.343784842857143</v>
      </c>
      <c r="AX153" s="87">
        <f>+AE153*'Silver Conversion'!$G153</f>
        <v>0</v>
      </c>
      <c r="AY153" s="86"/>
      <c r="AZ153" s="87">
        <f>+AG153*'Silver Conversion'!$J153</f>
        <v>0</v>
      </c>
      <c r="BA153" s="87">
        <f>+AH153*'Silver Conversion'!$J153</f>
        <v>0</v>
      </c>
      <c r="BB153" s="87">
        <f>+AI153*'Silver Conversion'!$J153</f>
        <v>0</v>
      </c>
      <c r="BC153" s="87">
        <f>+AJ153*'Silver Conversion'!$J153</f>
        <v>0</v>
      </c>
      <c r="BD153" s="87">
        <f>+AK153*'Silver Conversion'!$J153</f>
        <v>0</v>
      </c>
      <c r="BE153" s="87">
        <f>+AL153*'Silver Conversion'!$J153</f>
        <v>0</v>
      </c>
      <c r="BF153" s="87"/>
      <c r="BG153" s="87"/>
      <c r="BH153" s="87"/>
      <c r="BI153" s="87"/>
      <c r="BJ153" s="87"/>
      <c r="BK153" s="87"/>
      <c r="BL153" s="87"/>
      <c r="BM153" s="87"/>
      <c r="BN153" s="87"/>
      <c r="BO153" s="87"/>
      <c r="BP153" s="87"/>
      <c r="BQ153" s="87"/>
      <c r="BR153" s="87"/>
      <c r="BS153" s="87"/>
      <c r="BT153" s="87"/>
      <c r="BU153" s="87"/>
      <c r="BV153" s="87"/>
      <c r="BW153" s="87"/>
      <c r="BX153" s="87"/>
      <c r="BY153" s="87"/>
    </row>
    <row r="154" spans="1:77" ht="15.75">
      <c r="A154" s="63">
        <v>1495</v>
      </c>
      <c r="B154" s="86">
        <v>65.7</v>
      </c>
      <c r="C154" s="86"/>
      <c r="D154" s="86"/>
      <c r="E154" s="86">
        <v>20.8</v>
      </c>
      <c r="F154" s="86">
        <v>101.9</v>
      </c>
      <c r="G154" s="86">
        <v>7</v>
      </c>
      <c r="H154" s="86"/>
      <c r="I154" s="86">
        <v>240</v>
      </c>
      <c r="J154" s="86">
        <v>74</v>
      </c>
      <c r="K154" s="86">
        <v>5.8</v>
      </c>
      <c r="L154" s="86">
        <v>10</v>
      </c>
      <c r="M154" s="86"/>
      <c r="N154" s="86"/>
      <c r="O154" s="86"/>
      <c r="P154" s="86"/>
      <c r="Q154" s="86"/>
      <c r="R154" s="86"/>
      <c r="S154" s="86"/>
      <c r="T154" s="86"/>
      <c r="U154" s="86">
        <f t="shared" si="26"/>
        <v>1.9611940298507464</v>
      </c>
      <c r="V154" s="86">
        <f t="shared" si="27"/>
        <v>0</v>
      </c>
      <c r="W154" s="86">
        <f t="shared" si="28"/>
        <v>0</v>
      </c>
      <c r="X154" s="86">
        <f t="shared" si="29"/>
        <v>1.9312906220984216</v>
      </c>
      <c r="Y154" s="86">
        <f t="shared" si="30"/>
        <v>8.541492036881811</v>
      </c>
      <c r="Z154" s="86">
        <f t="shared" si="31"/>
        <v>0.03482587064676617</v>
      </c>
      <c r="AA154" s="86"/>
      <c r="AB154" s="86">
        <f t="shared" si="32"/>
        <v>1.3368983957219251</v>
      </c>
      <c r="AC154" s="86">
        <f t="shared" si="33"/>
        <v>5.312275664034458</v>
      </c>
      <c r="AD154" s="86">
        <f t="shared" si="34"/>
        <v>16.571428571428573</v>
      </c>
      <c r="AE154" s="86">
        <f t="shared" si="35"/>
        <v>192</v>
      </c>
      <c r="AF154" s="86"/>
      <c r="AG154" s="86">
        <f>+'P''s 1351-1500'!N154/0.0375</f>
        <v>0</v>
      </c>
      <c r="AH154" s="86">
        <f t="shared" si="36"/>
        <v>0</v>
      </c>
      <c r="AI154" s="86">
        <f t="shared" si="37"/>
        <v>0</v>
      </c>
      <c r="AJ154" s="86">
        <f>+'P''s 1351-1500'!Q154/0.0375</f>
        <v>0</v>
      </c>
      <c r="AK154" s="86">
        <f>+'P''s 1351-1500'!R154/0.0375</f>
        <v>0</v>
      </c>
      <c r="AL154" s="86">
        <f t="shared" si="38"/>
        <v>0</v>
      </c>
      <c r="AM154" s="86"/>
      <c r="AN154" s="87">
        <f>+U154*'Silver Conversion'!$E154</f>
        <v>0.3282994875223881</v>
      </c>
      <c r="AO154" s="87">
        <f>+V154*'Silver Conversion'!$E154</f>
        <v>0</v>
      </c>
      <c r="AP154" s="87">
        <f>+W154*'Silver Conversion'!$E154</f>
        <v>0</v>
      </c>
      <c r="AQ154" s="87">
        <f>+X154*'Silver Conversion'!$E154</f>
        <v>0.32329372404828227</v>
      </c>
      <c r="AR154" s="87">
        <f>+Y154*'Silver Conversion'!$E154</f>
        <v>1.4298266340318526</v>
      </c>
      <c r="AS154" s="87">
        <f>+Z154*'Silver Conversion'!$E154</f>
        <v>0.005829772736318409</v>
      </c>
      <c r="AT154" s="86"/>
      <c r="AU154" s="87">
        <f>+AB154*'Silver Conversion'!$G154</f>
        <v>0.2193381537433155</v>
      </c>
      <c r="AV154" s="87">
        <f>+AC154*'Silver Conversion'!$G154</f>
        <v>0.8715581827709978</v>
      </c>
      <c r="AW154" s="87">
        <f>+AD154*'Silver Conversion'!$G154</f>
        <v>2.7187904177142856</v>
      </c>
      <c r="AX154" s="87">
        <f>+AE154*'Silver Conversion'!$G154</f>
        <v>31.500468288</v>
      </c>
      <c r="AY154" s="86"/>
      <c r="AZ154" s="87">
        <f>+AG154*'Silver Conversion'!$J154</f>
        <v>0</v>
      </c>
      <c r="BA154" s="87">
        <f>+AH154*'Silver Conversion'!$J154</f>
        <v>0</v>
      </c>
      <c r="BB154" s="87">
        <f>+AI154*'Silver Conversion'!$J154</f>
        <v>0</v>
      </c>
      <c r="BC154" s="87">
        <f>+AJ154*'Silver Conversion'!$J154</f>
        <v>0</v>
      </c>
      <c r="BD154" s="87">
        <f>+AK154*'Silver Conversion'!$J154</f>
        <v>0</v>
      </c>
      <c r="BE154" s="87">
        <f>+AL154*'Silver Conversion'!$J154</f>
        <v>0</v>
      </c>
      <c r="BF154" s="87"/>
      <c r="BG154" s="87"/>
      <c r="BH154" s="87"/>
      <c r="BI154" s="87"/>
      <c r="BJ154" s="87"/>
      <c r="BK154" s="87"/>
      <c r="BL154" s="87"/>
      <c r="BM154" s="87"/>
      <c r="BN154" s="87"/>
      <c r="BO154" s="87"/>
      <c r="BP154" s="87"/>
      <c r="BQ154" s="87"/>
      <c r="BR154" s="87"/>
      <c r="BS154" s="87"/>
      <c r="BT154" s="87"/>
      <c r="BU154" s="87"/>
      <c r="BV154" s="87"/>
      <c r="BW154" s="87"/>
      <c r="BX154" s="87"/>
      <c r="BY154" s="87"/>
    </row>
    <row r="155" spans="1:77" ht="15.75">
      <c r="A155" s="63">
        <v>1496</v>
      </c>
      <c r="B155" s="86">
        <v>67.1</v>
      </c>
      <c r="C155" s="86"/>
      <c r="D155" s="86"/>
      <c r="E155" s="86">
        <v>21.1</v>
      </c>
      <c r="F155" s="86">
        <v>134.9</v>
      </c>
      <c r="G155" s="86">
        <v>6.7</v>
      </c>
      <c r="H155" s="86"/>
      <c r="I155" s="86">
        <v>240</v>
      </c>
      <c r="J155" s="86">
        <v>93</v>
      </c>
      <c r="K155" s="86">
        <v>5.4</v>
      </c>
      <c r="L155" s="86">
        <v>9</v>
      </c>
      <c r="M155" s="86"/>
      <c r="N155" s="86"/>
      <c r="O155" s="86"/>
      <c r="P155" s="86"/>
      <c r="Q155" s="86"/>
      <c r="R155" s="86"/>
      <c r="S155" s="86"/>
      <c r="T155" s="86"/>
      <c r="U155" s="86">
        <f t="shared" si="26"/>
        <v>2.0029850746268654</v>
      </c>
      <c r="V155" s="86">
        <f t="shared" si="27"/>
        <v>0</v>
      </c>
      <c r="W155" s="86">
        <f t="shared" si="28"/>
        <v>0</v>
      </c>
      <c r="X155" s="86">
        <f t="shared" si="29"/>
        <v>1.9591457753017643</v>
      </c>
      <c r="Y155" s="86">
        <f t="shared" si="30"/>
        <v>11.307627829002515</v>
      </c>
      <c r="Z155" s="86">
        <f t="shared" si="31"/>
        <v>0.03333333333333333</v>
      </c>
      <c r="AA155" s="86"/>
      <c r="AB155" s="86">
        <f t="shared" si="32"/>
        <v>1.3368983957219251</v>
      </c>
      <c r="AC155" s="86">
        <f t="shared" si="33"/>
        <v>6.676238334529792</v>
      </c>
      <c r="AD155" s="86">
        <f t="shared" si="34"/>
        <v>15.42857142857143</v>
      </c>
      <c r="AE155" s="86">
        <f t="shared" si="35"/>
        <v>172.79999999999998</v>
      </c>
      <c r="AF155" s="86"/>
      <c r="AG155" s="86">
        <f>+'P''s 1351-1500'!N155/0.0375</f>
        <v>0</v>
      </c>
      <c r="AH155" s="86">
        <f t="shared" si="36"/>
        <v>0</v>
      </c>
      <c r="AI155" s="86">
        <f t="shared" si="37"/>
        <v>0</v>
      </c>
      <c r="AJ155" s="86">
        <f>+'P''s 1351-1500'!Q155/0.0375</f>
        <v>0</v>
      </c>
      <c r="AK155" s="86">
        <f>+'P''s 1351-1500'!R155/0.0375</f>
        <v>0</v>
      </c>
      <c r="AL155" s="86">
        <f t="shared" si="38"/>
        <v>0</v>
      </c>
      <c r="AM155" s="86"/>
      <c r="AN155" s="87">
        <f>+U155*'Silver Conversion'!$E155</f>
        <v>0.33529521480597013</v>
      </c>
      <c r="AO155" s="87">
        <f>+V155*'Silver Conversion'!$E155</f>
        <v>0</v>
      </c>
      <c r="AP155" s="87">
        <f>+W155*'Silver Conversion'!$E155</f>
        <v>0</v>
      </c>
      <c r="AQ155" s="87">
        <f>+X155*'Silver Conversion'!$E155</f>
        <v>0.32795661429897865</v>
      </c>
      <c r="AR155" s="87">
        <f>+Y155*'Silver Conversion'!$E155</f>
        <v>1.8928715694886842</v>
      </c>
      <c r="AS155" s="87">
        <f>+Z155*'Silver Conversion'!$E155</f>
        <v>0.0055799253333333335</v>
      </c>
      <c r="AT155" s="86"/>
      <c r="AU155" s="87">
        <f>+AB155*'Silver Conversion'!$G155</f>
        <v>0.2193381537433155</v>
      </c>
      <c r="AV155" s="87">
        <f>+AC155*'Silver Conversion'!$G155</f>
        <v>1.0953366351040918</v>
      </c>
      <c r="AW155" s="87">
        <f>+AD155*'Silver Conversion'!$G155</f>
        <v>2.5312876302857146</v>
      </c>
      <c r="AX155" s="87">
        <f>+AE155*'Silver Conversion'!$G155</f>
        <v>28.350421459199996</v>
      </c>
      <c r="AY155" s="86"/>
      <c r="AZ155" s="87">
        <f>+AG155*'Silver Conversion'!$J155</f>
        <v>0</v>
      </c>
      <c r="BA155" s="87">
        <f>+AH155*'Silver Conversion'!$J155</f>
        <v>0</v>
      </c>
      <c r="BB155" s="87">
        <f>+AI155*'Silver Conversion'!$J155</f>
        <v>0</v>
      </c>
      <c r="BC155" s="87">
        <f>+AJ155*'Silver Conversion'!$J155</f>
        <v>0</v>
      </c>
      <c r="BD155" s="87">
        <f>+AK155*'Silver Conversion'!$J155</f>
        <v>0</v>
      </c>
      <c r="BE155" s="87">
        <f>+AL155*'Silver Conversion'!$J155</f>
        <v>0</v>
      </c>
      <c r="BF155" s="87"/>
      <c r="BG155" s="87"/>
      <c r="BH155" s="87"/>
      <c r="BI155" s="87"/>
      <c r="BJ155" s="87"/>
      <c r="BK155" s="87"/>
      <c r="BL155" s="87"/>
      <c r="BM155" s="87"/>
      <c r="BN155" s="87"/>
      <c r="BO155" s="87"/>
      <c r="BP155" s="87"/>
      <c r="BQ155" s="87"/>
      <c r="BR155" s="87"/>
      <c r="BS155" s="87"/>
      <c r="BT155" s="87"/>
      <c r="BU155" s="87"/>
      <c r="BV155" s="87"/>
      <c r="BW155" s="87"/>
      <c r="BX155" s="87"/>
      <c r="BY155" s="87"/>
    </row>
    <row r="156" spans="1:77" ht="15.75">
      <c r="A156" s="63">
        <v>1497</v>
      </c>
      <c r="B156" s="86">
        <v>70.2</v>
      </c>
      <c r="C156" s="86"/>
      <c r="D156" s="86"/>
      <c r="E156" s="86">
        <v>17.4</v>
      </c>
      <c r="F156" s="86">
        <v>121.5</v>
      </c>
      <c r="G156" s="86"/>
      <c r="H156" s="86"/>
      <c r="I156" s="86">
        <v>292</v>
      </c>
      <c r="J156" s="86"/>
      <c r="K156" s="86">
        <v>5.8</v>
      </c>
      <c r="L156" s="86">
        <v>10.6</v>
      </c>
      <c r="M156" s="86"/>
      <c r="N156" s="86"/>
      <c r="O156" s="86"/>
      <c r="P156" s="86"/>
      <c r="Q156" s="86"/>
      <c r="R156" s="86"/>
      <c r="S156" s="86"/>
      <c r="T156" s="86"/>
      <c r="U156" s="86">
        <f t="shared" si="26"/>
        <v>2.0955223880597016</v>
      </c>
      <c r="V156" s="86">
        <f t="shared" si="27"/>
        <v>0</v>
      </c>
      <c r="W156" s="86">
        <f t="shared" si="28"/>
        <v>0</v>
      </c>
      <c r="X156" s="86">
        <f t="shared" si="29"/>
        <v>1.615598885793872</v>
      </c>
      <c r="Y156" s="86">
        <f t="shared" si="30"/>
        <v>10.184409052808046</v>
      </c>
      <c r="Z156" s="86">
        <f t="shared" si="31"/>
        <v>0</v>
      </c>
      <c r="AA156" s="86"/>
      <c r="AB156" s="86">
        <f t="shared" si="32"/>
        <v>1.6265597147950088</v>
      </c>
      <c r="AC156" s="86">
        <f t="shared" si="33"/>
        <v>0</v>
      </c>
      <c r="AD156" s="86">
        <f t="shared" si="34"/>
        <v>16.571428571428573</v>
      </c>
      <c r="AE156" s="86">
        <f t="shared" si="35"/>
        <v>203.51999999999998</v>
      </c>
      <c r="AF156" s="86"/>
      <c r="AG156" s="86">
        <f>+'P''s 1351-1500'!N156/0.0375</f>
        <v>0</v>
      </c>
      <c r="AH156" s="86">
        <f t="shared" si="36"/>
        <v>0</v>
      </c>
      <c r="AI156" s="86">
        <f t="shared" si="37"/>
        <v>0</v>
      </c>
      <c r="AJ156" s="86">
        <f>+'P''s 1351-1500'!Q156/0.0375</f>
        <v>0</v>
      </c>
      <c r="AK156" s="86">
        <f>+'P''s 1351-1500'!R156/0.0375</f>
        <v>0</v>
      </c>
      <c r="AL156" s="86">
        <f t="shared" si="38"/>
        <v>0</v>
      </c>
      <c r="AM156" s="86"/>
      <c r="AN156" s="87">
        <f>+U156*'Silver Conversion'!$E156</f>
        <v>0.3507857537910448</v>
      </c>
      <c r="AO156" s="87">
        <f>+V156*'Silver Conversion'!$E156</f>
        <v>0</v>
      </c>
      <c r="AP156" s="87">
        <f>+W156*'Silver Conversion'!$E156</f>
        <v>0</v>
      </c>
      <c r="AQ156" s="87">
        <f>+X156*'Silver Conversion'!$E156</f>
        <v>0.27044763454039</v>
      </c>
      <c r="AR156" s="87">
        <f>+Y156*'Silver Conversion'!$E156</f>
        <v>1.7048472623637887</v>
      </c>
      <c r="AS156" s="87">
        <f>+Z156*'Silver Conversion'!$E156</f>
        <v>0</v>
      </c>
      <c r="AT156" s="86"/>
      <c r="AU156" s="87">
        <f>+AB156*'Silver Conversion'!$G156</f>
        <v>0.2668614203877005</v>
      </c>
      <c r="AV156" s="87">
        <f>+AC156*'Silver Conversion'!$G156</f>
        <v>0</v>
      </c>
      <c r="AW156" s="87">
        <f>+AD156*'Silver Conversion'!$G156</f>
        <v>2.7187904177142856</v>
      </c>
      <c r="AX156" s="87">
        <f>+AE156*'Silver Conversion'!$G156</f>
        <v>33.390496385279995</v>
      </c>
      <c r="AY156" s="86"/>
      <c r="AZ156" s="87">
        <f>+AG156*'Silver Conversion'!$J156</f>
        <v>0</v>
      </c>
      <c r="BA156" s="87">
        <f>+AH156*'Silver Conversion'!$J156</f>
        <v>0</v>
      </c>
      <c r="BB156" s="87">
        <f>+AI156*'Silver Conversion'!$J156</f>
        <v>0</v>
      </c>
      <c r="BC156" s="87">
        <f>+AJ156*'Silver Conversion'!$J156</f>
        <v>0</v>
      </c>
      <c r="BD156" s="87">
        <f>+AK156*'Silver Conversion'!$J156</f>
        <v>0</v>
      </c>
      <c r="BE156" s="87">
        <f>+AL156*'Silver Conversion'!$J156</f>
        <v>0</v>
      </c>
      <c r="BF156" s="87"/>
      <c r="BG156" s="87"/>
      <c r="BH156" s="87"/>
      <c r="BI156" s="87"/>
      <c r="BJ156" s="87"/>
      <c r="BK156" s="87"/>
      <c r="BL156" s="87"/>
      <c r="BM156" s="87"/>
      <c r="BN156" s="87"/>
      <c r="BO156" s="87"/>
      <c r="BP156" s="87"/>
      <c r="BQ156" s="87"/>
      <c r="BR156" s="87"/>
      <c r="BS156" s="87"/>
      <c r="BT156" s="87"/>
      <c r="BU156" s="87"/>
      <c r="BV156" s="87"/>
      <c r="BW156" s="87"/>
      <c r="BX156" s="87"/>
      <c r="BY156" s="87"/>
    </row>
    <row r="157" spans="1:77" ht="15.75">
      <c r="A157" s="63">
        <v>1498</v>
      </c>
      <c r="B157" s="86">
        <v>74.4</v>
      </c>
      <c r="C157" s="86"/>
      <c r="D157" s="86"/>
      <c r="E157" s="86">
        <v>12.8</v>
      </c>
      <c r="F157" s="86">
        <v>117</v>
      </c>
      <c r="G157" s="86">
        <v>8</v>
      </c>
      <c r="H157" s="86"/>
      <c r="I157" s="86"/>
      <c r="J157" s="86"/>
      <c r="K157" s="86"/>
      <c r="L157" s="86">
        <v>11</v>
      </c>
      <c r="M157" s="86"/>
      <c r="N157" s="86"/>
      <c r="O157" s="86"/>
      <c r="P157" s="86"/>
      <c r="Q157" s="86"/>
      <c r="R157" s="86"/>
      <c r="S157" s="86"/>
      <c r="T157" s="86"/>
      <c r="U157" s="86">
        <f t="shared" si="26"/>
        <v>2.22089552238806</v>
      </c>
      <c r="V157" s="86">
        <f t="shared" si="27"/>
        <v>0</v>
      </c>
      <c r="W157" s="86">
        <f t="shared" si="28"/>
        <v>0</v>
      </c>
      <c r="X157" s="86">
        <f t="shared" si="29"/>
        <v>1.1884865366759518</v>
      </c>
      <c r="Y157" s="86">
        <f t="shared" si="30"/>
        <v>9.80720871751886</v>
      </c>
      <c r="Z157" s="86">
        <f t="shared" si="31"/>
        <v>0.03980099502487562</v>
      </c>
      <c r="AA157" s="86"/>
      <c r="AB157" s="86">
        <f t="shared" si="32"/>
        <v>0</v>
      </c>
      <c r="AC157" s="86">
        <f t="shared" si="33"/>
        <v>0</v>
      </c>
      <c r="AD157" s="86">
        <f t="shared" si="34"/>
        <v>0</v>
      </c>
      <c r="AE157" s="86">
        <f t="shared" si="35"/>
        <v>211.2</v>
      </c>
      <c r="AF157" s="86"/>
      <c r="AG157" s="86">
        <f>+'P''s 1351-1500'!N157/0.0375</f>
        <v>0</v>
      </c>
      <c r="AH157" s="86">
        <f t="shared" si="36"/>
        <v>0</v>
      </c>
      <c r="AI157" s="86">
        <f t="shared" si="37"/>
        <v>0</v>
      </c>
      <c r="AJ157" s="86">
        <f>+'P''s 1351-1500'!Q157/0.0375</f>
        <v>0</v>
      </c>
      <c r="AK157" s="86">
        <f>+'P''s 1351-1500'!R157/0.0375</f>
        <v>0</v>
      </c>
      <c r="AL157" s="86">
        <f t="shared" si="38"/>
        <v>0</v>
      </c>
      <c r="AM157" s="86"/>
      <c r="AN157" s="87">
        <f>+U157*'Silver Conversion'!$E157</f>
        <v>0.3717729356417911</v>
      </c>
      <c r="AO157" s="87">
        <f>+V157*'Silver Conversion'!$E157</f>
        <v>0</v>
      </c>
      <c r="AP157" s="87">
        <f>+W157*'Silver Conversion'!$E157</f>
        <v>0</v>
      </c>
      <c r="AQ157" s="87">
        <f>+X157*'Silver Conversion'!$E157</f>
        <v>0.1989499840297122</v>
      </c>
      <c r="AR157" s="87">
        <f>+Y157*'Silver Conversion'!$E157</f>
        <v>1.6417047711651298</v>
      </c>
      <c r="AS157" s="87">
        <f>+Z157*'Silver Conversion'!$E157</f>
        <v>0.006662597412935323</v>
      </c>
      <c r="AT157" s="86"/>
      <c r="AU157" s="87">
        <f>+AB157*'Silver Conversion'!$G157</f>
        <v>0</v>
      </c>
      <c r="AV157" s="87">
        <f>+AC157*'Silver Conversion'!$G157</f>
        <v>0</v>
      </c>
      <c r="AW157" s="87">
        <f>+AD157*'Silver Conversion'!$G157</f>
        <v>0</v>
      </c>
      <c r="AX157" s="87">
        <f>+AE157*'Silver Conversion'!$G157</f>
        <v>34.650515116799994</v>
      </c>
      <c r="AY157" s="86"/>
      <c r="AZ157" s="87">
        <f>+AG157*'Silver Conversion'!$J157</f>
        <v>0</v>
      </c>
      <c r="BA157" s="87">
        <f>+AH157*'Silver Conversion'!$J157</f>
        <v>0</v>
      </c>
      <c r="BB157" s="87">
        <f>+AI157*'Silver Conversion'!$J157</f>
        <v>0</v>
      </c>
      <c r="BC157" s="87">
        <f>+AJ157*'Silver Conversion'!$J157</f>
        <v>0</v>
      </c>
      <c r="BD157" s="87">
        <f>+AK157*'Silver Conversion'!$J157</f>
        <v>0</v>
      </c>
      <c r="BE157" s="87">
        <f>+AL157*'Silver Conversion'!$J157</f>
        <v>0</v>
      </c>
      <c r="BF157" s="87"/>
      <c r="BG157" s="87"/>
      <c r="BH157" s="87"/>
      <c r="BI157" s="87"/>
      <c r="BJ157" s="87"/>
      <c r="BK157" s="87"/>
      <c r="BL157" s="87"/>
      <c r="BM157" s="87"/>
      <c r="BN157" s="87"/>
      <c r="BO157" s="87"/>
      <c r="BP157" s="87"/>
      <c r="BQ157" s="87"/>
      <c r="BR157" s="87"/>
      <c r="BS157" s="87"/>
      <c r="BT157" s="87"/>
      <c r="BU157" s="87"/>
      <c r="BV157" s="87"/>
      <c r="BW157" s="87"/>
      <c r="BX157" s="87"/>
      <c r="BY157" s="87"/>
    </row>
    <row r="158" spans="1:77" ht="15.75">
      <c r="A158" s="63">
        <v>1499</v>
      </c>
      <c r="B158" s="86">
        <v>67</v>
      </c>
      <c r="C158" s="86"/>
      <c r="D158" s="86"/>
      <c r="E158" s="86">
        <v>17</v>
      </c>
      <c r="F158" s="86">
        <v>77.6</v>
      </c>
      <c r="G158" s="86">
        <v>6.9</v>
      </c>
      <c r="H158" s="86"/>
      <c r="I158" s="86"/>
      <c r="J158" s="86"/>
      <c r="K158" s="86"/>
      <c r="L158" s="86"/>
      <c r="M158" s="86"/>
      <c r="N158" s="86"/>
      <c r="O158" s="86"/>
      <c r="P158" s="86"/>
      <c r="Q158" s="86"/>
      <c r="R158" s="86"/>
      <c r="S158" s="86"/>
      <c r="T158" s="86"/>
      <c r="U158" s="86">
        <f t="shared" si="26"/>
        <v>2</v>
      </c>
      <c r="V158" s="86">
        <f t="shared" si="27"/>
        <v>0</v>
      </c>
      <c r="W158" s="86">
        <f t="shared" si="28"/>
        <v>0</v>
      </c>
      <c r="X158" s="86">
        <f t="shared" si="29"/>
        <v>1.5784586815227484</v>
      </c>
      <c r="Y158" s="86">
        <f t="shared" si="30"/>
        <v>6.504610226320201</v>
      </c>
      <c r="Z158" s="86">
        <f t="shared" si="31"/>
        <v>0.034328358208955224</v>
      </c>
      <c r="AA158" s="86"/>
      <c r="AB158" s="86">
        <f t="shared" si="32"/>
        <v>0</v>
      </c>
      <c r="AC158" s="86">
        <f t="shared" si="33"/>
        <v>0</v>
      </c>
      <c r="AD158" s="86">
        <f t="shared" si="34"/>
        <v>0</v>
      </c>
      <c r="AE158" s="86">
        <f t="shared" si="35"/>
        <v>0</v>
      </c>
      <c r="AF158" s="86"/>
      <c r="AG158" s="86">
        <f>+'P''s 1351-1500'!N158/0.0375</f>
        <v>0</v>
      </c>
      <c r="AH158" s="86">
        <f t="shared" si="36"/>
        <v>0</v>
      </c>
      <c r="AI158" s="86">
        <f t="shared" si="37"/>
        <v>0</v>
      </c>
      <c r="AJ158" s="86">
        <f>+'P''s 1351-1500'!Q158/0.0375</f>
        <v>0</v>
      </c>
      <c r="AK158" s="86">
        <f>+'P''s 1351-1500'!R158/0.0375</f>
        <v>0</v>
      </c>
      <c r="AL158" s="86">
        <f t="shared" si="38"/>
        <v>0</v>
      </c>
      <c r="AM158" s="86"/>
      <c r="AN158" s="87">
        <f>+U158*'Silver Conversion'!$E158</f>
        <v>0.33479552</v>
      </c>
      <c r="AO158" s="87">
        <f>+V158*'Silver Conversion'!$E158</f>
        <v>0</v>
      </c>
      <c r="AP158" s="87">
        <f>+W158*'Silver Conversion'!$E158</f>
        <v>0</v>
      </c>
      <c r="AQ158" s="87">
        <f>+X158*'Silver Conversion'!$E158</f>
        <v>0.26423044753946145</v>
      </c>
      <c r="AR158" s="87">
        <f>+Y158*'Silver Conversion'!$E158</f>
        <v>1.0888571815590948</v>
      </c>
      <c r="AS158" s="87">
        <f>+Z158*'Silver Conversion'!$E158</f>
        <v>0.005746490268656717</v>
      </c>
      <c r="AT158" s="86"/>
      <c r="AU158" s="87">
        <f>+AB158*'Silver Conversion'!$G158</f>
        <v>0</v>
      </c>
      <c r="AV158" s="87">
        <f>+AC158*'Silver Conversion'!$G158</f>
        <v>0</v>
      </c>
      <c r="AW158" s="87">
        <f>+AD158*'Silver Conversion'!$G158</f>
        <v>0</v>
      </c>
      <c r="AX158" s="87">
        <f>+AE158*'Silver Conversion'!$G158</f>
        <v>0</v>
      </c>
      <c r="AY158" s="86"/>
      <c r="AZ158" s="87">
        <f>+AG158*'Silver Conversion'!$J158</f>
        <v>0</v>
      </c>
      <c r="BA158" s="87">
        <f>+AH158*'Silver Conversion'!$J158</f>
        <v>0</v>
      </c>
      <c r="BB158" s="87">
        <f>+AI158*'Silver Conversion'!$J158</f>
        <v>0</v>
      </c>
      <c r="BC158" s="87">
        <f>+AJ158*'Silver Conversion'!$J158</f>
        <v>0</v>
      </c>
      <c r="BD158" s="87">
        <f>+AK158*'Silver Conversion'!$J158</f>
        <v>0</v>
      </c>
      <c r="BE158" s="87">
        <f>+AL158*'Silver Conversion'!$J158</f>
        <v>0</v>
      </c>
      <c r="BF158" s="87"/>
      <c r="BG158" s="87"/>
      <c r="BH158" s="87"/>
      <c r="BI158" s="87"/>
      <c r="BJ158" s="87"/>
      <c r="BK158" s="87"/>
      <c r="BL158" s="87"/>
      <c r="BM158" s="87"/>
      <c r="BN158" s="87"/>
      <c r="BO158" s="87"/>
      <c r="BP158" s="87"/>
      <c r="BQ158" s="87"/>
      <c r="BR158" s="87"/>
      <c r="BS158" s="87"/>
      <c r="BT158" s="87"/>
      <c r="BU158" s="87"/>
      <c r="BV158" s="87"/>
      <c r="BW158" s="87"/>
      <c r="BX158" s="87"/>
      <c r="BY158" s="87"/>
    </row>
    <row r="159" spans="1:77" ht="15.75">
      <c r="A159" s="63">
        <v>1500</v>
      </c>
      <c r="B159" s="86">
        <v>65.6</v>
      </c>
      <c r="C159" s="86"/>
      <c r="D159" s="86"/>
      <c r="E159" s="86">
        <v>14.6</v>
      </c>
      <c r="F159" s="86">
        <v>74.4</v>
      </c>
      <c r="G159" s="86">
        <v>6</v>
      </c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  <c r="S159" s="86"/>
      <c r="T159" s="86"/>
      <c r="U159" s="86">
        <f t="shared" si="26"/>
        <v>1.9582089552238804</v>
      </c>
      <c r="V159" s="86">
        <f t="shared" si="27"/>
        <v>0</v>
      </c>
      <c r="W159" s="86">
        <f t="shared" si="28"/>
        <v>0</v>
      </c>
      <c r="X159" s="86">
        <f t="shared" si="29"/>
        <v>1.3556174558960075</v>
      </c>
      <c r="Y159" s="86">
        <f t="shared" si="30"/>
        <v>6.236378876781225</v>
      </c>
      <c r="Z159" s="86">
        <f t="shared" si="31"/>
        <v>0.029850746268656716</v>
      </c>
      <c r="AA159" s="86"/>
      <c r="AB159" s="86">
        <f t="shared" si="32"/>
        <v>0</v>
      </c>
      <c r="AC159" s="86">
        <f t="shared" si="33"/>
        <v>0</v>
      </c>
      <c r="AD159" s="86">
        <f t="shared" si="34"/>
        <v>0</v>
      </c>
      <c r="AE159" s="86">
        <f t="shared" si="35"/>
        <v>0</v>
      </c>
      <c r="AF159" s="86"/>
      <c r="AG159" s="86">
        <f>+'P''s 1351-1500'!N159/0.0375</f>
        <v>0</v>
      </c>
      <c r="AH159" s="86">
        <f t="shared" si="36"/>
        <v>0</v>
      </c>
      <c r="AI159" s="86">
        <f t="shared" si="37"/>
        <v>0</v>
      </c>
      <c r="AJ159" s="86">
        <f>+'P''s 1351-1500'!Q159/0.0375</f>
        <v>0</v>
      </c>
      <c r="AK159" s="86">
        <f>+'P''s 1351-1500'!R159/0.0375</f>
        <v>0</v>
      </c>
      <c r="AL159" s="86">
        <f t="shared" si="38"/>
        <v>0</v>
      </c>
      <c r="AM159" s="86"/>
      <c r="AN159" s="87">
        <f>+U159*'Silver Conversion'!$E159</f>
        <v>0.3277997927164179</v>
      </c>
      <c r="AO159" s="87">
        <f>+V159*'Silver Conversion'!$E159</f>
        <v>0</v>
      </c>
      <c r="AP159" s="87">
        <f>+W159*'Silver Conversion'!$E159</f>
        <v>0</v>
      </c>
      <c r="AQ159" s="87">
        <f>+X159*'Silver Conversion'!$E159</f>
        <v>0.22692732553389044</v>
      </c>
      <c r="AR159" s="87">
        <f>+Y159*'Silver Conversion'!$E159</f>
        <v>1.0439558544844931</v>
      </c>
      <c r="AS159" s="87">
        <f>+Z159*'Silver Conversion'!$E159</f>
        <v>0.004996948059701493</v>
      </c>
      <c r="AT159" s="86"/>
      <c r="AU159" s="87">
        <f>+AB159*'Silver Conversion'!$G159</f>
        <v>0</v>
      </c>
      <c r="AV159" s="87">
        <f>+AC159*'Silver Conversion'!$G159</f>
        <v>0</v>
      </c>
      <c r="AW159" s="87">
        <f>+AD159*'Silver Conversion'!$G159</f>
        <v>0</v>
      </c>
      <c r="AX159" s="87">
        <f>+AE159*'Silver Conversion'!$G159</f>
        <v>0</v>
      </c>
      <c r="AY159" s="86"/>
      <c r="AZ159" s="87">
        <f>+AG159*'Silver Conversion'!$J159</f>
        <v>0</v>
      </c>
      <c r="BA159" s="87">
        <f>+AH159*'Silver Conversion'!$J159</f>
        <v>0</v>
      </c>
      <c r="BB159" s="87">
        <f>+AI159*'Silver Conversion'!$J159</f>
        <v>0</v>
      </c>
      <c r="BC159" s="87">
        <f>+AJ159*'Silver Conversion'!$J159</f>
        <v>0</v>
      </c>
      <c r="BD159" s="87">
        <f>+AK159*'Silver Conversion'!$J159</f>
        <v>0</v>
      </c>
      <c r="BE159" s="87">
        <f>+AL159*'Silver Conversion'!$J159</f>
        <v>0</v>
      </c>
      <c r="BF159" s="87"/>
      <c r="BG159" s="87"/>
      <c r="BH159" s="87"/>
      <c r="BI159" s="87"/>
      <c r="BJ159" s="87"/>
      <c r="BK159" s="87"/>
      <c r="BL159" s="87"/>
      <c r="BM159" s="87"/>
      <c r="BN159" s="87"/>
      <c r="BO159" s="87"/>
      <c r="BP159" s="87"/>
      <c r="BQ159" s="87"/>
      <c r="BR159" s="87"/>
      <c r="BS159" s="87"/>
      <c r="BT159" s="87"/>
      <c r="BU159" s="87"/>
      <c r="BV159" s="87"/>
      <c r="BW159" s="87"/>
      <c r="BX159" s="87"/>
      <c r="BY159" s="87"/>
    </row>
    <row r="160" spans="2:77" ht="15.75">
      <c r="B160" s="86"/>
      <c r="C160" s="86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86"/>
      <c r="U160" s="86"/>
      <c r="V160" s="86"/>
      <c r="W160" s="86"/>
      <c r="X160" s="86"/>
      <c r="Y160" s="86"/>
      <c r="Z160" s="86"/>
      <c r="AA160" s="86"/>
      <c r="AB160" s="86"/>
      <c r="AC160" s="86"/>
      <c r="AD160" s="86"/>
      <c r="AE160" s="86"/>
      <c r="AF160" s="86"/>
      <c r="AG160" s="86"/>
      <c r="AH160" s="86"/>
      <c r="AI160" s="86"/>
      <c r="AJ160" s="86"/>
      <c r="AK160" s="86"/>
      <c r="AL160" s="86"/>
      <c r="AM160" s="86"/>
      <c r="AN160" s="86"/>
      <c r="AO160" s="86"/>
      <c r="AP160" s="86"/>
      <c r="AQ160" s="86"/>
      <c r="AR160" s="86"/>
      <c r="AS160" s="86"/>
      <c r="AT160" s="86"/>
      <c r="AU160" s="86"/>
      <c r="AV160" s="86"/>
      <c r="AW160" s="86"/>
      <c r="AX160" s="86"/>
      <c r="AY160" s="86"/>
      <c r="AZ160" s="86"/>
      <c r="BA160" s="86"/>
      <c r="BB160" s="86"/>
      <c r="BC160" s="86"/>
      <c r="BD160" s="86"/>
      <c r="BE160" s="86"/>
      <c r="BF160" s="87"/>
      <c r="BG160" s="87"/>
      <c r="BH160" s="87"/>
      <c r="BI160" s="87"/>
      <c r="BJ160" s="87"/>
      <c r="BK160" s="87"/>
      <c r="BL160" s="87"/>
      <c r="BM160" s="87"/>
      <c r="BN160" s="87"/>
      <c r="BO160" s="87"/>
      <c r="BP160" s="87"/>
      <c r="BQ160" s="87"/>
      <c r="BR160" s="87"/>
      <c r="BS160" s="87"/>
      <c r="BT160" s="87"/>
      <c r="BU160" s="87"/>
      <c r="BV160" s="87"/>
      <c r="BW160" s="87"/>
      <c r="BX160" s="87"/>
      <c r="BY160" s="87"/>
    </row>
    <row r="161" spans="2:77" ht="15.75">
      <c r="B161" s="86"/>
      <c r="C161" s="86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86"/>
      <c r="S161" s="86"/>
      <c r="T161" s="86"/>
      <c r="U161" s="86"/>
      <c r="V161" s="86"/>
      <c r="W161" s="86"/>
      <c r="X161" s="86"/>
      <c r="Y161" s="86"/>
      <c r="Z161" s="86"/>
      <c r="AA161" s="86"/>
      <c r="AB161" s="86"/>
      <c r="AC161" s="86"/>
      <c r="AD161" s="86"/>
      <c r="AE161" s="86"/>
      <c r="AF161" s="86"/>
      <c r="AG161" s="86"/>
      <c r="AH161" s="86"/>
      <c r="AI161" s="86"/>
      <c r="AJ161" s="86"/>
      <c r="AK161" s="86"/>
      <c r="AL161" s="86"/>
      <c r="AM161" s="86"/>
      <c r="AN161" s="86"/>
      <c r="AO161" s="86"/>
      <c r="AP161" s="86"/>
      <c r="AQ161" s="86"/>
      <c r="AR161" s="86"/>
      <c r="AS161" s="86"/>
      <c r="AT161" s="86"/>
      <c r="AU161" s="86"/>
      <c r="AV161" s="86"/>
      <c r="AW161" s="86"/>
      <c r="AX161" s="86"/>
      <c r="AY161" s="86"/>
      <c r="AZ161" s="86"/>
      <c r="BA161" s="86"/>
      <c r="BB161" s="86"/>
      <c r="BC161" s="86"/>
      <c r="BD161" s="86"/>
      <c r="BE161" s="86"/>
      <c r="BF161" s="87"/>
      <c r="BG161" s="87"/>
      <c r="BH161" s="87"/>
      <c r="BI161" s="87"/>
      <c r="BJ161" s="87"/>
      <c r="BK161" s="87"/>
      <c r="BL161" s="87"/>
      <c r="BM161" s="87"/>
      <c r="BN161" s="87"/>
      <c r="BO161" s="87"/>
      <c r="BP161" s="87"/>
      <c r="BQ161" s="87"/>
      <c r="BR161" s="87"/>
      <c r="BS161" s="87"/>
      <c r="BT161" s="87"/>
      <c r="BU161" s="87"/>
      <c r="BV161" s="87"/>
      <c r="BW161" s="87"/>
      <c r="BX161" s="87"/>
      <c r="BY161" s="87"/>
    </row>
    <row r="162" spans="2:77" ht="15.75">
      <c r="B162" s="86"/>
      <c r="C162" s="86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  <c r="S162" s="86"/>
      <c r="T162" s="86"/>
      <c r="U162" s="86"/>
      <c r="V162" s="86"/>
      <c r="W162" s="86"/>
      <c r="X162" s="86"/>
      <c r="Y162" s="86"/>
      <c r="Z162" s="86"/>
      <c r="AA162" s="86"/>
      <c r="AB162" s="86"/>
      <c r="AC162" s="86"/>
      <c r="AD162" s="86"/>
      <c r="AE162" s="86"/>
      <c r="AF162" s="86"/>
      <c r="AG162" s="86"/>
      <c r="AH162" s="86"/>
      <c r="AI162" s="86"/>
      <c r="AJ162" s="86"/>
      <c r="AK162" s="86"/>
      <c r="AL162" s="86"/>
      <c r="AM162" s="86"/>
      <c r="AN162" s="86"/>
      <c r="AO162" s="86"/>
      <c r="AP162" s="86"/>
      <c r="AQ162" s="86"/>
      <c r="AR162" s="86"/>
      <c r="AS162" s="86"/>
      <c r="AT162" s="86"/>
      <c r="AU162" s="86"/>
      <c r="AV162" s="86"/>
      <c r="AW162" s="86"/>
      <c r="AX162" s="86"/>
      <c r="AY162" s="86"/>
      <c r="AZ162" s="86"/>
      <c r="BA162" s="86"/>
      <c r="BB162" s="86"/>
      <c r="BC162" s="86"/>
      <c r="BD162" s="86"/>
      <c r="BE162" s="86"/>
      <c r="BF162" s="87"/>
      <c r="BG162" s="87"/>
      <c r="BH162" s="87"/>
      <c r="BI162" s="87"/>
      <c r="BJ162" s="87"/>
      <c r="BK162" s="87"/>
      <c r="BL162" s="87"/>
      <c r="BM162" s="87"/>
      <c r="BN162" s="87"/>
      <c r="BO162" s="87"/>
      <c r="BP162" s="87"/>
      <c r="BQ162" s="87"/>
      <c r="BR162" s="87"/>
      <c r="BS162" s="87"/>
      <c r="BT162" s="87"/>
      <c r="BU162" s="87"/>
      <c r="BV162" s="87"/>
      <c r="BW162" s="87"/>
      <c r="BX162" s="87"/>
      <c r="BY162" s="87"/>
    </row>
    <row r="163" spans="2:77" ht="15.75">
      <c r="B163" s="86"/>
      <c r="C163" s="86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  <c r="S163" s="86"/>
      <c r="T163" s="86"/>
      <c r="U163" s="86"/>
      <c r="V163" s="86"/>
      <c r="W163" s="86"/>
      <c r="X163" s="86"/>
      <c r="Y163" s="86"/>
      <c r="Z163" s="86"/>
      <c r="AA163" s="86"/>
      <c r="AB163" s="86"/>
      <c r="AC163" s="86"/>
      <c r="AD163" s="86"/>
      <c r="AE163" s="86"/>
      <c r="AF163" s="86"/>
      <c r="AG163" s="86"/>
      <c r="AH163" s="86"/>
      <c r="AI163" s="86"/>
      <c r="AJ163" s="86"/>
      <c r="AK163" s="86"/>
      <c r="AL163" s="86"/>
      <c r="AM163" s="86"/>
      <c r="AN163" s="86"/>
      <c r="AO163" s="86"/>
      <c r="AP163" s="86"/>
      <c r="AQ163" s="86"/>
      <c r="AR163" s="86"/>
      <c r="AS163" s="86"/>
      <c r="AT163" s="86"/>
      <c r="AU163" s="86"/>
      <c r="AV163" s="86"/>
      <c r="AW163" s="86"/>
      <c r="AX163" s="86"/>
      <c r="AY163" s="86"/>
      <c r="AZ163" s="86"/>
      <c r="BA163" s="86"/>
      <c r="BB163" s="86"/>
      <c r="BC163" s="86"/>
      <c r="BD163" s="86"/>
      <c r="BE163" s="86"/>
      <c r="BF163" s="87"/>
      <c r="BG163" s="87"/>
      <c r="BH163" s="87"/>
      <c r="BI163" s="87"/>
      <c r="BJ163" s="87"/>
      <c r="BK163" s="87"/>
      <c r="BL163" s="87"/>
      <c r="BM163" s="87"/>
      <c r="BN163" s="87"/>
      <c r="BO163" s="87"/>
      <c r="BP163" s="87"/>
      <c r="BQ163" s="87"/>
      <c r="BR163" s="87"/>
      <c r="BS163" s="87"/>
      <c r="BT163" s="87"/>
      <c r="BU163" s="87"/>
      <c r="BV163" s="87"/>
      <c r="BW163" s="87"/>
      <c r="BX163" s="87"/>
      <c r="BY163" s="87"/>
    </row>
    <row r="164" spans="2:77" ht="15.75">
      <c r="B164" s="86"/>
      <c r="C164" s="86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6"/>
      <c r="S164" s="86"/>
      <c r="T164" s="86"/>
      <c r="U164" s="86"/>
      <c r="V164" s="86"/>
      <c r="W164" s="86"/>
      <c r="X164" s="86"/>
      <c r="Y164" s="86"/>
      <c r="Z164" s="86"/>
      <c r="AA164" s="86"/>
      <c r="AB164" s="86"/>
      <c r="AC164" s="86"/>
      <c r="AD164" s="86"/>
      <c r="AE164" s="86"/>
      <c r="AF164" s="86"/>
      <c r="AG164" s="86"/>
      <c r="AH164" s="86"/>
      <c r="AI164" s="86"/>
      <c r="AJ164" s="86"/>
      <c r="AK164" s="86"/>
      <c r="AL164" s="86"/>
      <c r="AM164" s="86"/>
      <c r="AN164" s="86"/>
      <c r="AO164" s="86"/>
      <c r="AP164" s="86"/>
      <c r="AQ164" s="86"/>
      <c r="AR164" s="86"/>
      <c r="AS164" s="86"/>
      <c r="AT164" s="86"/>
      <c r="AU164" s="86"/>
      <c r="AV164" s="86"/>
      <c r="AW164" s="86"/>
      <c r="AX164" s="86"/>
      <c r="AY164" s="86"/>
      <c r="AZ164" s="86"/>
      <c r="BA164" s="86"/>
      <c r="BB164" s="86"/>
      <c r="BC164" s="86"/>
      <c r="BD164" s="86"/>
      <c r="BE164" s="86"/>
      <c r="BF164" s="87"/>
      <c r="BG164" s="87"/>
      <c r="BH164" s="87"/>
      <c r="BI164" s="87"/>
      <c r="BJ164" s="87"/>
      <c r="BK164" s="87"/>
      <c r="BL164" s="87"/>
      <c r="BM164" s="87"/>
      <c r="BN164" s="87"/>
      <c r="BO164" s="87"/>
      <c r="BP164" s="87"/>
      <c r="BQ164" s="87"/>
      <c r="BR164" s="87"/>
      <c r="BS164" s="87"/>
      <c r="BT164" s="87"/>
      <c r="BU164" s="87"/>
      <c r="BV164" s="87"/>
      <c r="BW164" s="87"/>
      <c r="BX164" s="87"/>
      <c r="BY164" s="87"/>
    </row>
    <row r="165" spans="2:77" ht="15.75">
      <c r="B165" s="86"/>
      <c r="C165" s="86"/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  <c r="R165" s="86"/>
      <c r="S165" s="86"/>
      <c r="T165" s="86"/>
      <c r="U165" s="86"/>
      <c r="V165" s="86"/>
      <c r="W165" s="86"/>
      <c r="X165" s="86"/>
      <c r="Y165" s="86"/>
      <c r="Z165" s="86"/>
      <c r="AA165" s="86"/>
      <c r="AB165" s="86"/>
      <c r="AC165" s="86"/>
      <c r="AD165" s="86"/>
      <c r="AE165" s="86"/>
      <c r="AF165" s="86"/>
      <c r="AG165" s="86"/>
      <c r="AH165" s="86"/>
      <c r="AI165" s="86"/>
      <c r="AJ165" s="86"/>
      <c r="AK165" s="86"/>
      <c r="AL165" s="86"/>
      <c r="AM165" s="86"/>
      <c r="AN165" s="86"/>
      <c r="AO165" s="86"/>
      <c r="AP165" s="86"/>
      <c r="AQ165" s="86"/>
      <c r="AR165" s="86"/>
      <c r="AS165" s="86"/>
      <c r="AT165" s="86"/>
      <c r="AU165" s="86"/>
      <c r="AV165" s="86"/>
      <c r="AW165" s="86"/>
      <c r="AX165" s="86"/>
      <c r="AY165" s="86"/>
      <c r="AZ165" s="86"/>
      <c r="BA165" s="86"/>
      <c r="BB165" s="86"/>
      <c r="BC165" s="86"/>
      <c r="BD165" s="86"/>
      <c r="BE165" s="86"/>
      <c r="BF165" s="87"/>
      <c r="BG165" s="87"/>
      <c r="BH165" s="87"/>
      <c r="BI165" s="87"/>
      <c r="BJ165" s="87"/>
      <c r="BK165" s="87"/>
      <c r="BL165" s="87"/>
      <c r="BM165" s="87"/>
      <c r="BN165" s="87"/>
      <c r="BO165" s="87"/>
      <c r="BP165" s="87"/>
      <c r="BQ165" s="87"/>
      <c r="BR165" s="87"/>
      <c r="BS165" s="87"/>
      <c r="BT165" s="87"/>
      <c r="BU165" s="87"/>
      <c r="BV165" s="87"/>
      <c r="BW165" s="87"/>
      <c r="BX165" s="87"/>
      <c r="BY165" s="87"/>
    </row>
    <row r="166" spans="2:77" ht="15.75">
      <c r="B166" s="86"/>
      <c r="C166" s="86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86"/>
      <c r="S166" s="86"/>
      <c r="T166" s="86"/>
      <c r="U166" s="86"/>
      <c r="V166" s="86"/>
      <c r="W166" s="86"/>
      <c r="X166" s="86"/>
      <c r="Y166" s="86"/>
      <c r="Z166" s="86"/>
      <c r="AA166" s="86"/>
      <c r="AB166" s="86"/>
      <c r="AC166" s="86"/>
      <c r="AD166" s="86"/>
      <c r="AE166" s="86"/>
      <c r="AF166" s="86"/>
      <c r="AG166" s="86"/>
      <c r="AH166" s="86"/>
      <c r="AI166" s="86"/>
      <c r="AJ166" s="86"/>
      <c r="AK166" s="86"/>
      <c r="AL166" s="86"/>
      <c r="AM166" s="86"/>
      <c r="AN166" s="86"/>
      <c r="AO166" s="86"/>
      <c r="AP166" s="86"/>
      <c r="AQ166" s="86"/>
      <c r="AR166" s="86"/>
      <c r="AS166" s="86"/>
      <c r="AT166" s="86"/>
      <c r="AU166" s="86"/>
      <c r="AV166" s="86"/>
      <c r="AW166" s="86"/>
      <c r="AX166" s="86"/>
      <c r="AY166" s="86"/>
      <c r="AZ166" s="86"/>
      <c r="BA166" s="86"/>
      <c r="BB166" s="86"/>
      <c r="BC166" s="86"/>
      <c r="BD166" s="86"/>
      <c r="BE166" s="86"/>
      <c r="BJ166" s="87"/>
      <c r="BK166" s="87"/>
      <c r="BL166" s="87"/>
      <c r="BM166" s="87"/>
      <c r="BN166" s="87"/>
      <c r="BO166" s="87"/>
      <c r="BP166" s="87"/>
      <c r="BQ166" s="87"/>
      <c r="BR166" s="87"/>
      <c r="BS166" s="87"/>
      <c r="BT166" s="87"/>
      <c r="BU166" s="87"/>
      <c r="BV166" s="87"/>
      <c r="BW166" s="87"/>
      <c r="BX166" s="87"/>
      <c r="BY166" s="87"/>
    </row>
    <row r="167" spans="2:77" ht="15.75">
      <c r="B167" s="86"/>
      <c r="C167" s="86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6"/>
      <c r="S167" s="86"/>
      <c r="T167" s="86"/>
      <c r="U167" s="86"/>
      <c r="V167" s="86"/>
      <c r="W167" s="86"/>
      <c r="X167" s="86"/>
      <c r="Y167" s="86"/>
      <c r="Z167" s="86"/>
      <c r="AA167" s="86"/>
      <c r="AB167" s="86"/>
      <c r="AC167" s="86"/>
      <c r="AD167" s="86"/>
      <c r="AE167" s="86"/>
      <c r="AF167" s="86"/>
      <c r="AG167" s="86"/>
      <c r="AH167" s="86"/>
      <c r="AI167" s="86"/>
      <c r="AJ167" s="86"/>
      <c r="AK167" s="86"/>
      <c r="AL167" s="86"/>
      <c r="AM167" s="86"/>
      <c r="AN167" s="86"/>
      <c r="AO167" s="86"/>
      <c r="AP167" s="86"/>
      <c r="AQ167" s="86"/>
      <c r="AR167" s="86"/>
      <c r="AS167" s="86"/>
      <c r="AT167" s="86"/>
      <c r="AU167" s="86"/>
      <c r="AV167" s="86"/>
      <c r="AW167" s="86"/>
      <c r="AX167" s="86"/>
      <c r="AY167" s="86"/>
      <c r="AZ167" s="86"/>
      <c r="BA167" s="86"/>
      <c r="BB167" s="86"/>
      <c r="BC167" s="86"/>
      <c r="BD167" s="86"/>
      <c r="BE167" s="86"/>
      <c r="BK167" s="87"/>
      <c r="BL167" s="87"/>
      <c r="BM167" s="87"/>
      <c r="BN167" s="87"/>
      <c r="BO167" s="87"/>
      <c r="BP167" s="87"/>
      <c r="BQ167" s="87"/>
      <c r="BR167" s="87"/>
      <c r="BS167" s="87"/>
      <c r="BT167" s="87"/>
      <c r="BU167" s="87"/>
      <c r="BV167" s="87"/>
      <c r="BW167" s="87"/>
      <c r="BX167" s="87"/>
      <c r="BY167" s="87"/>
    </row>
    <row r="168" spans="2:77" ht="15.75">
      <c r="B168" s="86"/>
      <c r="C168" s="86"/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86"/>
      <c r="U168" s="86"/>
      <c r="V168" s="86"/>
      <c r="W168" s="86"/>
      <c r="X168" s="86"/>
      <c r="Y168" s="86"/>
      <c r="Z168" s="86"/>
      <c r="AA168" s="86"/>
      <c r="AB168" s="86"/>
      <c r="AC168" s="86"/>
      <c r="AD168" s="86"/>
      <c r="AE168" s="86"/>
      <c r="AF168" s="86"/>
      <c r="AG168" s="86"/>
      <c r="AH168" s="86"/>
      <c r="AI168" s="86"/>
      <c r="AJ168" s="86"/>
      <c r="AK168" s="86"/>
      <c r="AL168" s="86"/>
      <c r="AM168" s="86"/>
      <c r="AN168" s="86"/>
      <c r="AO168" s="86"/>
      <c r="AP168" s="86"/>
      <c r="AQ168" s="86"/>
      <c r="AR168" s="86"/>
      <c r="AS168" s="86"/>
      <c r="AT168" s="86"/>
      <c r="AU168" s="86"/>
      <c r="AV168" s="86"/>
      <c r="AW168" s="86"/>
      <c r="AX168" s="86"/>
      <c r="AY168" s="86"/>
      <c r="AZ168" s="86"/>
      <c r="BA168" s="86"/>
      <c r="BB168" s="86"/>
      <c r="BC168" s="86"/>
      <c r="BD168" s="86"/>
      <c r="BE168" s="86"/>
      <c r="BK168" s="87"/>
      <c r="BL168" s="87"/>
      <c r="BM168" s="87"/>
      <c r="BN168" s="87"/>
      <c r="BO168" s="87"/>
      <c r="BP168" s="87"/>
      <c r="BQ168" s="87"/>
      <c r="BR168" s="87"/>
      <c r="BS168" s="87"/>
      <c r="BT168" s="87"/>
      <c r="BU168" s="87"/>
      <c r="BV168" s="87"/>
      <c r="BW168" s="87"/>
      <c r="BX168" s="87"/>
      <c r="BY168" s="87"/>
    </row>
    <row r="169" spans="2:77" ht="15.75">
      <c r="B169" s="86"/>
      <c r="C169" s="86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86"/>
      <c r="S169" s="86"/>
      <c r="T169" s="86"/>
      <c r="U169" s="86"/>
      <c r="V169" s="86"/>
      <c r="W169" s="86"/>
      <c r="X169" s="86"/>
      <c r="Y169" s="86"/>
      <c r="Z169" s="86"/>
      <c r="AA169" s="86"/>
      <c r="AB169" s="86"/>
      <c r="AC169" s="86"/>
      <c r="AD169" s="86"/>
      <c r="AE169" s="86"/>
      <c r="AF169" s="86"/>
      <c r="AG169" s="86"/>
      <c r="AH169" s="86"/>
      <c r="AI169" s="86"/>
      <c r="AJ169" s="86"/>
      <c r="AK169" s="86"/>
      <c r="AL169" s="86"/>
      <c r="AM169" s="86"/>
      <c r="AN169" s="86"/>
      <c r="AO169" s="86"/>
      <c r="AP169" s="86"/>
      <c r="AQ169" s="86"/>
      <c r="AR169" s="86"/>
      <c r="AS169" s="86"/>
      <c r="AT169" s="86"/>
      <c r="AU169" s="86"/>
      <c r="AV169" s="86"/>
      <c r="AW169" s="86"/>
      <c r="AX169" s="86"/>
      <c r="AY169" s="86"/>
      <c r="AZ169" s="86"/>
      <c r="BA169" s="86"/>
      <c r="BB169" s="86"/>
      <c r="BC169" s="86"/>
      <c r="BD169" s="86"/>
      <c r="BE169" s="86"/>
      <c r="BK169" s="87"/>
      <c r="BL169" s="87"/>
      <c r="BM169" s="87"/>
      <c r="BN169" s="87"/>
      <c r="BO169" s="87"/>
      <c r="BP169" s="87"/>
      <c r="BQ169" s="87"/>
      <c r="BR169" s="87"/>
      <c r="BS169" s="87"/>
      <c r="BT169" s="87"/>
      <c r="BU169" s="87"/>
      <c r="BV169" s="87"/>
      <c r="BW169" s="87"/>
      <c r="BX169" s="87"/>
      <c r="BY169" s="87"/>
    </row>
    <row r="170" spans="2:77" ht="15.75">
      <c r="B170" s="86"/>
      <c r="C170" s="86"/>
      <c r="D170" s="86"/>
      <c r="E170" s="86"/>
      <c r="F170" s="86"/>
      <c r="G170" s="86"/>
      <c r="H170" s="86"/>
      <c r="I170" s="86"/>
      <c r="J170" s="86"/>
      <c r="K170" s="86"/>
      <c r="L170" s="86"/>
      <c r="M170" s="86"/>
      <c r="N170" s="86"/>
      <c r="O170" s="86"/>
      <c r="P170" s="86"/>
      <c r="Q170" s="86"/>
      <c r="R170" s="86"/>
      <c r="S170" s="86"/>
      <c r="T170" s="86"/>
      <c r="U170" s="86"/>
      <c r="V170" s="86"/>
      <c r="W170" s="86"/>
      <c r="X170" s="86"/>
      <c r="Y170" s="86"/>
      <c r="Z170" s="86"/>
      <c r="AA170" s="86"/>
      <c r="AB170" s="86"/>
      <c r="AC170" s="86"/>
      <c r="AD170" s="86"/>
      <c r="AE170" s="86"/>
      <c r="AF170" s="86"/>
      <c r="AG170" s="86"/>
      <c r="AH170" s="86"/>
      <c r="AI170" s="86"/>
      <c r="AJ170" s="86"/>
      <c r="AK170" s="86"/>
      <c r="AL170" s="86"/>
      <c r="AM170" s="86"/>
      <c r="AN170" s="86"/>
      <c r="AO170" s="86"/>
      <c r="AP170" s="86"/>
      <c r="AQ170" s="86"/>
      <c r="AR170" s="86"/>
      <c r="AS170" s="86"/>
      <c r="AT170" s="86"/>
      <c r="AU170" s="86"/>
      <c r="AV170" s="86"/>
      <c r="AW170" s="86"/>
      <c r="AX170" s="86"/>
      <c r="AY170" s="86"/>
      <c r="AZ170" s="86"/>
      <c r="BA170" s="86"/>
      <c r="BB170" s="86"/>
      <c r="BC170" s="86"/>
      <c r="BD170" s="86"/>
      <c r="BE170" s="86"/>
      <c r="BK170" s="87"/>
      <c r="BL170" s="87"/>
      <c r="BM170" s="87"/>
      <c r="BN170" s="87"/>
      <c r="BO170" s="87"/>
      <c r="BP170" s="87"/>
      <c r="BQ170" s="87"/>
      <c r="BR170" s="87"/>
      <c r="BS170" s="87"/>
      <c r="BT170" s="87"/>
      <c r="BU170" s="87"/>
      <c r="BV170" s="87"/>
      <c r="BW170" s="87"/>
      <c r="BX170" s="87"/>
      <c r="BY170" s="87"/>
    </row>
    <row r="171" spans="2:77" ht="15.75">
      <c r="B171" s="86"/>
      <c r="C171" s="86"/>
      <c r="D171" s="86"/>
      <c r="E171" s="86"/>
      <c r="F171" s="86"/>
      <c r="G171" s="86"/>
      <c r="H171" s="86"/>
      <c r="I171" s="86"/>
      <c r="J171" s="86"/>
      <c r="K171" s="86"/>
      <c r="L171" s="86"/>
      <c r="M171" s="86"/>
      <c r="N171" s="86"/>
      <c r="O171" s="86"/>
      <c r="P171" s="86"/>
      <c r="Q171" s="86"/>
      <c r="R171" s="86"/>
      <c r="S171" s="86"/>
      <c r="T171" s="86"/>
      <c r="U171" s="86"/>
      <c r="V171" s="86"/>
      <c r="W171" s="86"/>
      <c r="X171" s="86"/>
      <c r="Y171" s="86"/>
      <c r="Z171" s="86"/>
      <c r="AA171" s="86"/>
      <c r="AB171" s="86"/>
      <c r="AC171" s="86"/>
      <c r="AD171" s="86"/>
      <c r="AE171" s="86"/>
      <c r="AF171" s="86"/>
      <c r="AG171" s="86"/>
      <c r="AH171" s="86"/>
      <c r="AI171" s="86"/>
      <c r="AJ171" s="86"/>
      <c r="AK171" s="86"/>
      <c r="AL171" s="86"/>
      <c r="AM171" s="86"/>
      <c r="AN171" s="86"/>
      <c r="AO171" s="86"/>
      <c r="AP171" s="86"/>
      <c r="AQ171" s="86"/>
      <c r="AR171" s="86"/>
      <c r="AS171" s="86"/>
      <c r="AT171" s="86"/>
      <c r="AU171" s="86"/>
      <c r="AV171" s="86"/>
      <c r="AW171" s="86"/>
      <c r="AX171" s="86"/>
      <c r="AY171" s="86"/>
      <c r="AZ171" s="86"/>
      <c r="BA171" s="86"/>
      <c r="BB171" s="86"/>
      <c r="BC171" s="86"/>
      <c r="BD171" s="86"/>
      <c r="BE171" s="86"/>
      <c r="BK171" s="87"/>
      <c r="BL171" s="87"/>
      <c r="BM171" s="87"/>
      <c r="BN171" s="87"/>
      <c r="BO171" s="87"/>
      <c r="BP171" s="87"/>
      <c r="BQ171" s="87"/>
      <c r="BR171" s="87"/>
      <c r="BS171" s="87"/>
      <c r="BT171" s="87"/>
      <c r="BU171" s="87"/>
      <c r="BV171" s="87"/>
      <c r="BW171" s="87"/>
      <c r="BX171" s="87"/>
      <c r="BY171" s="87"/>
    </row>
    <row r="172" spans="2:77" ht="15.75">
      <c r="B172" s="86"/>
      <c r="C172" s="86"/>
      <c r="D172" s="86"/>
      <c r="E172" s="86"/>
      <c r="F172" s="86"/>
      <c r="G172" s="86"/>
      <c r="H172" s="86"/>
      <c r="I172" s="86"/>
      <c r="J172" s="86"/>
      <c r="K172" s="86"/>
      <c r="L172" s="86"/>
      <c r="M172" s="86"/>
      <c r="N172" s="86"/>
      <c r="O172" s="86"/>
      <c r="P172" s="86"/>
      <c r="Q172" s="86"/>
      <c r="R172" s="86"/>
      <c r="S172" s="86"/>
      <c r="T172" s="86"/>
      <c r="U172" s="86"/>
      <c r="V172" s="86"/>
      <c r="W172" s="86"/>
      <c r="X172" s="86"/>
      <c r="Y172" s="86"/>
      <c r="Z172" s="86"/>
      <c r="AA172" s="86"/>
      <c r="AB172" s="86"/>
      <c r="AC172" s="86"/>
      <c r="AD172" s="86"/>
      <c r="AE172" s="86"/>
      <c r="AF172" s="86"/>
      <c r="AG172" s="86"/>
      <c r="AH172" s="86"/>
      <c r="AI172" s="86"/>
      <c r="AJ172" s="86"/>
      <c r="AK172" s="86"/>
      <c r="AL172" s="86"/>
      <c r="AM172" s="86"/>
      <c r="AN172" s="86"/>
      <c r="AO172" s="86"/>
      <c r="AP172" s="86"/>
      <c r="AQ172" s="86"/>
      <c r="AR172" s="86"/>
      <c r="AS172" s="86"/>
      <c r="AT172" s="86"/>
      <c r="AU172" s="86"/>
      <c r="AV172" s="86"/>
      <c r="AW172" s="86"/>
      <c r="AX172" s="86"/>
      <c r="AY172" s="86"/>
      <c r="AZ172" s="86"/>
      <c r="BA172" s="86"/>
      <c r="BB172" s="86"/>
      <c r="BC172" s="86"/>
      <c r="BD172" s="86"/>
      <c r="BE172" s="86"/>
      <c r="BK172" s="87"/>
      <c r="BL172" s="87"/>
      <c r="BM172" s="87"/>
      <c r="BN172" s="87"/>
      <c r="BO172" s="87"/>
      <c r="BP172" s="87"/>
      <c r="BQ172" s="87"/>
      <c r="BR172" s="87"/>
      <c r="BS172" s="87"/>
      <c r="BT172" s="87"/>
      <c r="BU172" s="87"/>
      <c r="BV172" s="87"/>
      <c r="BW172" s="87"/>
      <c r="BX172" s="87"/>
      <c r="BY172" s="87"/>
    </row>
    <row r="173" spans="2:77" ht="15.75">
      <c r="B173" s="86"/>
      <c r="C173" s="86"/>
      <c r="D173" s="86"/>
      <c r="E173" s="86"/>
      <c r="F173" s="86"/>
      <c r="G173" s="86"/>
      <c r="H173" s="86"/>
      <c r="I173" s="86"/>
      <c r="J173" s="86"/>
      <c r="K173" s="86"/>
      <c r="L173" s="86"/>
      <c r="M173" s="86"/>
      <c r="N173" s="86"/>
      <c r="O173" s="86"/>
      <c r="P173" s="86"/>
      <c r="Q173" s="86"/>
      <c r="R173" s="86"/>
      <c r="S173" s="86"/>
      <c r="T173" s="86"/>
      <c r="U173" s="86"/>
      <c r="V173" s="86"/>
      <c r="W173" s="86"/>
      <c r="X173" s="86"/>
      <c r="Y173" s="86"/>
      <c r="Z173" s="86"/>
      <c r="AA173" s="86"/>
      <c r="AB173" s="86"/>
      <c r="AC173" s="86"/>
      <c r="AD173" s="86"/>
      <c r="AE173" s="86"/>
      <c r="AF173" s="86"/>
      <c r="AG173" s="86"/>
      <c r="AH173" s="86"/>
      <c r="AI173" s="86"/>
      <c r="AJ173" s="86"/>
      <c r="AK173" s="86"/>
      <c r="AL173" s="86"/>
      <c r="AM173" s="86"/>
      <c r="AN173" s="86"/>
      <c r="AO173" s="86"/>
      <c r="AP173" s="86"/>
      <c r="AQ173" s="86"/>
      <c r="AR173" s="86"/>
      <c r="AS173" s="86"/>
      <c r="AT173" s="86"/>
      <c r="AU173" s="86"/>
      <c r="AV173" s="86"/>
      <c r="AW173" s="86"/>
      <c r="AX173" s="86"/>
      <c r="AY173" s="86"/>
      <c r="AZ173" s="86"/>
      <c r="BA173" s="86"/>
      <c r="BB173" s="86"/>
      <c r="BC173" s="86"/>
      <c r="BD173" s="86"/>
      <c r="BE173" s="86"/>
      <c r="BK173" s="87"/>
      <c r="BL173" s="87"/>
      <c r="BM173" s="87"/>
      <c r="BN173" s="87"/>
      <c r="BO173" s="87"/>
      <c r="BP173" s="87"/>
      <c r="BQ173" s="87"/>
      <c r="BR173" s="87"/>
      <c r="BS173" s="87"/>
      <c r="BT173" s="87"/>
      <c r="BU173" s="87"/>
      <c r="BV173" s="87"/>
      <c r="BW173" s="87"/>
      <c r="BX173" s="87"/>
      <c r="BY173" s="87"/>
    </row>
    <row r="174" spans="2:77" ht="15.75">
      <c r="B174" s="86"/>
      <c r="C174" s="86"/>
      <c r="D174" s="86"/>
      <c r="E174" s="86"/>
      <c r="F174" s="86"/>
      <c r="G174" s="86"/>
      <c r="H174" s="86"/>
      <c r="I174" s="86"/>
      <c r="J174" s="86"/>
      <c r="K174" s="86"/>
      <c r="L174" s="86"/>
      <c r="M174" s="86"/>
      <c r="N174" s="86"/>
      <c r="O174" s="86"/>
      <c r="P174" s="86"/>
      <c r="Q174" s="86"/>
      <c r="R174" s="86"/>
      <c r="S174" s="86"/>
      <c r="T174" s="86"/>
      <c r="U174" s="86"/>
      <c r="V174" s="86"/>
      <c r="W174" s="86"/>
      <c r="X174" s="86"/>
      <c r="Y174" s="86"/>
      <c r="Z174" s="86"/>
      <c r="AA174" s="86"/>
      <c r="AB174" s="86"/>
      <c r="AC174" s="86"/>
      <c r="AD174" s="86"/>
      <c r="AE174" s="86"/>
      <c r="AF174" s="86"/>
      <c r="AG174" s="86"/>
      <c r="AH174" s="86"/>
      <c r="AI174" s="86"/>
      <c r="AJ174" s="86"/>
      <c r="AK174" s="86"/>
      <c r="AL174" s="86"/>
      <c r="AM174" s="86"/>
      <c r="AN174" s="86"/>
      <c r="AO174" s="86"/>
      <c r="AP174" s="86"/>
      <c r="AQ174" s="86"/>
      <c r="AR174" s="86"/>
      <c r="AS174" s="86"/>
      <c r="AT174" s="86"/>
      <c r="AU174" s="86"/>
      <c r="AV174" s="86"/>
      <c r="AW174" s="86"/>
      <c r="AX174" s="86"/>
      <c r="AY174" s="86"/>
      <c r="AZ174" s="86"/>
      <c r="BA174" s="86"/>
      <c r="BB174" s="86"/>
      <c r="BC174" s="86"/>
      <c r="BD174" s="86"/>
      <c r="BE174" s="86"/>
      <c r="BK174" s="87"/>
      <c r="BL174" s="87"/>
      <c r="BM174" s="87"/>
      <c r="BN174" s="87"/>
      <c r="BO174" s="87"/>
      <c r="BP174" s="87"/>
      <c r="BQ174" s="87"/>
      <c r="BR174" s="87"/>
      <c r="BS174" s="87"/>
      <c r="BT174" s="87"/>
      <c r="BU174" s="87"/>
      <c r="BV174" s="87"/>
      <c r="BW174" s="87"/>
      <c r="BX174" s="87"/>
      <c r="BY174" s="87"/>
    </row>
    <row r="175" spans="2:77" ht="15.75">
      <c r="B175" s="86"/>
      <c r="C175" s="86"/>
      <c r="D175" s="86"/>
      <c r="E175" s="86"/>
      <c r="F175" s="86"/>
      <c r="G175" s="86"/>
      <c r="H175" s="86"/>
      <c r="I175" s="86"/>
      <c r="J175" s="86"/>
      <c r="K175" s="86"/>
      <c r="L175" s="86"/>
      <c r="M175" s="86"/>
      <c r="N175" s="86"/>
      <c r="O175" s="86"/>
      <c r="P175" s="86"/>
      <c r="Q175" s="86"/>
      <c r="R175" s="86"/>
      <c r="S175" s="86"/>
      <c r="T175" s="86"/>
      <c r="U175" s="86"/>
      <c r="V175" s="86"/>
      <c r="W175" s="86"/>
      <c r="X175" s="86"/>
      <c r="Y175" s="86"/>
      <c r="Z175" s="86"/>
      <c r="AA175" s="86"/>
      <c r="AB175" s="86"/>
      <c r="AC175" s="86"/>
      <c r="AD175" s="86"/>
      <c r="AE175" s="86"/>
      <c r="AF175" s="86"/>
      <c r="AG175" s="86"/>
      <c r="AH175" s="86"/>
      <c r="AI175" s="86"/>
      <c r="AJ175" s="86"/>
      <c r="AK175" s="86"/>
      <c r="AL175" s="86"/>
      <c r="AM175" s="86"/>
      <c r="AN175" s="86"/>
      <c r="AO175" s="86"/>
      <c r="AP175" s="86"/>
      <c r="AQ175" s="86"/>
      <c r="AR175" s="86"/>
      <c r="AS175" s="86"/>
      <c r="AT175" s="86"/>
      <c r="AU175" s="86"/>
      <c r="AV175" s="86"/>
      <c r="AW175" s="86"/>
      <c r="AX175" s="86"/>
      <c r="AY175" s="86"/>
      <c r="AZ175" s="86"/>
      <c r="BA175" s="86"/>
      <c r="BB175" s="86"/>
      <c r="BC175" s="86"/>
      <c r="BD175" s="86"/>
      <c r="BE175" s="86"/>
      <c r="BK175" s="87"/>
      <c r="BL175" s="87"/>
      <c r="BM175" s="87"/>
      <c r="BN175" s="87"/>
      <c r="BO175" s="87"/>
      <c r="BP175" s="87"/>
      <c r="BQ175" s="87"/>
      <c r="BR175" s="87"/>
      <c r="BS175" s="87"/>
      <c r="BT175" s="87"/>
      <c r="BU175" s="87"/>
      <c r="BV175" s="87"/>
      <c r="BW175" s="87"/>
      <c r="BX175" s="87"/>
      <c r="BY175" s="87"/>
    </row>
    <row r="176" spans="2:77" ht="15.75">
      <c r="B176" s="86"/>
      <c r="C176" s="86"/>
      <c r="D176" s="86"/>
      <c r="E176" s="86"/>
      <c r="F176" s="86"/>
      <c r="G176" s="86"/>
      <c r="H176" s="86"/>
      <c r="I176" s="86"/>
      <c r="J176" s="86"/>
      <c r="K176" s="86"/>
      <c r="L176" s="86"/>
      <c r="M176" s="86"/>
      <c r="N176" s="86"/>
      <c r="O176" s="86"/>
      <c r="P176" s="86"/>
      <c r="Q176" s="86"/>
      <c r="R176" s="86"/>
      <c r="S176" s="86"/>
      <c r="T176" s="86"/>
      <c r="U176" s="86"/>
      <c r="V176" s="86"/>
      <c r="W176" s="86"/>
      <c r="X176" s="86"/>
      <c r="Y176" s="86"/>
      <c r="Z176" s="86"/>
      <c r="AA176" s="86"/>
      <c r="AB176" s="86"/>
      <c r="AC176" s="86"/>
      <c r="AD176" s="86"/>
      <c r="AE176" s="86"/>
      <c r="AF176" s="86"/>
      <c r="AG176" s="86"/>
      <c r="AH176" s="86"/>
      <c r="AI176" s="86"/>
      <c r="AJ176" s="86"/>
      <c r="AK176" s="86"/>
      <c r="AL176" s="86"/>
      <c r="AM176" s="86"/>
      <c r="AN176" s="86"/>
      <c r="AO176" s="86"/>
      <c r="AP176" s="86"/>
      <c r="AQ176" s="86"/>
      <c r="AR176" s="86"/>
      <c r="AS176" s="86"/>
      <c r="AT176" s="86"/>
      <c r="AU176" s="86"/>
      <c r="AV176" s="86"/>
      <c r="AW176" s="86"/>
      <c r="AX176" s="86"/>
      <c r="AY176" s="86"/>
      <c r="AZ176" s="86"/>
      <c r="BA176" s="86"/>
      <c r="BB176" s="86"/>
      <c r="BC176" s="86"/>
      <c r="BD176" s="86"/>
      <c r="BE176" s="86"/>
      <c r="BK176" s="87"/>
      <c r="BL176" s="87"/>
      <c r="BM176" s="87"/>
      <c r="BN176" s="87"/>
      <c r="BO176" s="87"/>
      <c r="BP176" s="87"/>
      <c r="BQ176" s="87"/>
      <c r="BR176" s="87"/>
      <c r="BS176" s="87"/>
      <c r="BT176" s="87"/>
      <c r="BU176" s="87"/>
      <c r="BV176" s="87"/>
      <c r="BW176" s="87"/>
      <c r="BX176" s="87"/>
      <c r="BY176" s="87"/>
    </row>
    <row r="177" spans="2:77" ht="15.75">
      <c r="B177" s="86"/>
      <c r="C177" s="86"/>
      <c r="D177" s="86"/>
      <c r="E177" s="86"/>
      <c r="F177" s="86"/>
      <c r="G177" s="86"/>
      <c r="H177" s="86"/>
      <c r="I177" s="86"/>
      <c r="J177" s="86"/>
      <c r="K177" s="86"/>
      <c r="L177" s="86"/>
      <c r="M177" s="86"/>
      <c r="N177" s="86"/>
      <c r="O177" s="86"/>
      <c r="P177" s="86"/>
      <c r="Q177" s="86"/>
      <c r="R177" s="86"/>
      <c r="S177" s="86"/>
      <c r="T177" s="86"/>
      <c r="U177" s="86"/>
      <c r="V177" s="86"/>
      <c r="W177" s="86"/>
      <c r="X177" s="86"/>
      <c r="Y177" s="86"/>
      <c r="Z177" s="86"/>
      <c r="AA177" s="86"/>
      <c r="AB177" s="86"/>
      <c r="AC177" s="86"/>
      <c r="AD177" s="86"/>
      <c r="AE177" s="86"/>
      <c r="AF177" s="86"/>
      <c r="AG177" s="86"/>
      <c r="AH177" s="86"/>
      <c r="AI177" s="86"/>
      <c r="AJ177" s="86"/>
      <c r="AK177" s="86"/>
      <c r="AL177" s="86"/>
      <c r="AM177" s="86"/>
      <c r="AN177" s="86"/>
      <c r="AO177" s="86"/>
      <c r="AP177" s="86"/>
      <c r="AQ177" s="86"/>
      <c r="AR177" s="86"/>
      <c r="AS177" s="86"/>
      <c r="AT177" s="86"/>
      <c r="AU177" s="86"/>
      <c r="AV177" s="86"/>
      <c r="AW177" s="86"/>
      <c r="AX177" s="86"/>
      <c r="AY177" s="86"/>
      <c r="AZ177" s="86"/>
      <c r="BA177" s="86"/>
      <c r="BB177" s="86"/>
      <c r="BC177" s="86"/>
      <c r="BD177" s="86"/>
      <c r="BE177" s="86"/>
      <c r="BK177" s="87"/>
      <c r="BL177" s="87"/>
      <c r="BM177" s="87"/>
      <c r="BN177" s="87"/>
      <c r="BO177" s="87"/>
      <c r="BP177" s="87"/>
      <c r="BQ177" s="87"/>
      <c r="BR177" s="87"/>
      <c r="BS177" s="87"/>
      <c r="BT177" s="87"/>
      <c r="BU177" s="87"/>
      <c r="BV177" s="87"/>
      <c r="BW177" s="87"/>
      <c r="BX177" s="87"/>
      <c r="BY177" s="87"/>
    </row>
    <row r="178" spans="2:77" ht="15.75">
      <c r="B178" s="86"/>
      <c r="C178" s="86"/>
      <c r="D178" s="86"/>
      <c r="E178" s="86"/>
      <c r="F178" s="86"/>
      <c r="G178" s="86"/>
      <c r="H178" s="86"/>
      <c r="I178" s="86"/>
      <c r="J178" s="86"/>
      <c r="K178" s="86"/>
      <c r="L178" s="86"/>
      <c r="M178" s="86"/>
      <c r="N178" s="86"/>
      <c r="O178" s="86"/>
      <c r="P178" s="86"/>
      <c r="Q178" s="86"/>
      <c r="R178" s="86"/>
      <c r="S178" s="86"/>
      <c r="T178" s="86"/>
      <c r="U178" s="86"/>
      <c r="V178" s="86"/>
      <c r="W178" s="86"/>
      <c r="X178" s="86"/>
      <c r="Y178" s="86"/>
      <c r="Z178" s="86"/>
      <c r="AA178" s="86"/>
      <c r="AB178" s="86"/>
      <c r="AC178" s="86"/>
      <c r="AD178" s="86"/>
      <c r="AE178" s="86"/>
      <c r="AF178" s="86"/>
      <c r="AG178" s="86"/>
      <c r="AH178" s="86"/>
      <c r="AI178" s="86"/>
      <c r="AJ178" s="86"/>
      <c r="AK178" s="86"/>
      <c r="AL178" s="86"/>
      <c r="AM178" s="86"/>
      <c r="AN178" s="86"/>
      <c r="AO178" s="86"/>
      <c r="AP178" s="86"/>
      <c r="AQ178" s="86"/>
      <c r="AR178" s="86"/>
      <c r="AS178" s="86"/>
      <c r="AT178" s="86"/>
      <c r="AU178" s="86"/>
      <c r="AV178" s="86"/>
      <c r="AW178" s="86"/>
      <c r="AX178" s="86"/>
      <c r="AY178" s="86"/>
      <c r="AZ178" s="86"/>
      <c r="BA178" s="86"/>
      <c r="BB178" s="86"/>
      <c r="BC178" s="86"/>
      <c r="BD178" s="86"/>
      <c r="BE178" s="86"/>
      <c r="BK178" s="87"/>
      <c r="BL178" s="87"/>
      <c r="BM178" s="87"/>
      <c r="BN178" s="87"/>
      <c r="BO178" s="87"/>
      <c r="BP178" s="87"/>
      <c r="BQ178" s="87"/>
      <c r="BR178" s="87"/>
      <c r="BS178" s="87"/>
      <c r="BT178" s="87"/>
      <c r="BU178" s="87"/>
      <c r="BV178" s="87"/>
      <c r="BW178" s="87"/>
      <c r="BX178" s="87"/>
      <c r="BY178" s="87"/>
    </row>
    <row r="179" spans="2:77" ht="15.75">
      <c r="B179" s="86"/>
      <c r="C179" s="86"/>
      <c r="D179" s="86"/>
      <c r="E179" s="86"/>
      <c r="F179" s="86"/>
      <c r="G179" s="86"/>
      <c r="H179" s="86"/>
      <c r="I179" s="86"/>
      <c r="J179" s="86"/>
      <c r="K179" s="86"/>
      <c r="L179" s="86"/>
      <c r="M179" s="86"/>
      <c r="N179" s="86"/>
      <c r="O179" s="86"/>
      <c r="P179" s="86"/>
      <c r="Q179" s="86"/>
      <c r="R179" s="86"/>
      <c r="S179" s="86"/>
      <c r="T179" s="86"/>
      <c r="U179" s="86"/>
      <c r="V179" s="86"/>
      <c r="W179" s="86"/>
      <c r="X179" s="86"/>
      <c r="Y179" s="86"/>
      <c r="Z179" s="86"/>
      <c r="AA179" s="86"/>
      <c r="AB179" s="86"/>
      <c r="AC179" s="86"/>
      <c r="AD179" s="86"/>
      <c r="AE179" s="86"/>
      <c r="AF179" s="86"/>
      <c r="AG179" s="86"/>
      <c r="AH179" s="86"/>
      <c r="AI179" s="86"/>
      <c r="AJ179" s="86"/>
      <c r="AK179" s="86"/>
      <c r="AL179" s="86"/>
      <c r="AM179" s="86"/>
      <c r="AN179" s="86"/>
      <c r="AO179" s="86"/>
      <c r="AP179" s="86"/>
      <c r="AQ179" s="86"/>
      <c r="AR179" s="86"/>
      <c r="AS179" s="86"/>
      <c r="AT179" s="86"/>
      <c r="AU179" s="86"/>
      <c r="AV179" s="86"/>
      <c r="AW179" s="86"/>
      <c r="AX179" s="86"/>
      <c r="AY179" s="86"/>
      <c r="AZ179" s="86"/>
      <c r="BA179" s="86"/>
      <c r="BB179" s="86"/>
      <c r="BC179" s="86"/>
      <c r="BD179" s="86"/>
      <c r="BE179" s="86"/>
      <c r="BL179" s="87"/>
      <c r="BM179" s="87"/>
      <c r="BN179" s="87"/>
      <c r="BO179" s="87"/>
      <c r="BP179" s="87"/>
      <c r="BQ179" s="87"/>
      <c r="BR179" s="87"/>
      <c r="BS179" s="87"/>
      <c r="BT179" s="87"/>
      <c r="BU179" s="87"/>
      <c r="BV179" s="87"/>
      <c r="BW179" s="87"/>
      <c r="BX179" s="87"/>
      <c r="BY179" s="87"/>
    </row>
    <row r="180" spans="2:77" ht="15.75">
      <c r="B180" s="86"/>
      <c r="C180" s="86"/>
      <c r="D180" s="86"/>
      <c r="E180" s="86"/>
      <c r="F180" s="86"/>
      <c r="G180" s="86"/>
      <c r="H180" s="86"/>
      <c r="I180" s="86"/>
      <c r="J180" s="86"/>
      <c r="K180" s="86"/>
      <c r="L180" s="86"/>
      <c r="M180" s="86"/>
      <c r="N180" s="86"/>
      <c r="O180" s="86"/>
      <c r="P180" s="86"/>
      <c r="Q180" s="86"/>
      <c r="R180" s="86"/>
      <c r="S180" s="86"/>
      <c r="T180" s="86"/>
      <c r="U180" s="86"/>
      <c r="V180" s="86"/>
      <c r="W180" s="86"/>
      <c r="X180" s="86"/>
      <c r="Y180" s="86"/>
      <c r="Z180" s="86"/>
      <c r="AA180" s="86"/>
      <c r="AB180" s="86"/>
      <c r="AC180" s="86"/>
      <c r="AD180" s="86"/>
      <c r="AE180" s="86"/>
      <c r="AF180" s="86"/>
      <c r="AG180" s="86"/>
      <c r="AH180" s="86"/>
      <c r="AI180" s="86"/>
      <c r="AJ180" s="86"/>
      <c r="AK180" s="86"/>
      <c r="AL180" s="86"/>
      <c r="AM180" s="86"/>
      <c r="AN180" s="86"/>
      <c r="AO180" s="86"/>
      <c r="AP180" s="86"/>
      <c r="AQ180" s="86"/>
      <c r="AR180" s="86"/>
      <c r="AS180" s="86"/>
      <c r="AT180" s="86"/>
      <c r="AU180" s="86"/>
      <c r="AV180" s="86"/>
      <c r="AW180" s="86"/>
      <c r="AX180" s="86"/>
      <c r="AY180" s="86"/>
      <c r="AZ180" s="86"/>
      <c r="BA180" s="86"/>
      <c r="BB180" s="86"/>
      <c r="BC180" s="86"/>
      <c r="BD180" s="86"/>
      <c r="BE180" s="86"/>
      <c r="BL180" s="87"/>
      <c r="BM180" s="87"/>
      <c r="BN180" s="87"/>
      <c r="BO180" s="87"/>
      <c r="BP180" s="87"/>
      <c r="BQ180" s="87"/>
      <c r="BR180" s="87"/>
      <c r="BS180" s="87"/>
      <c r="BT180" s="87"/>
      <c r="BU180" s="87"/>
      <c r="BV180" s="87"/>
      <c r="BW180" s="87"/>
      <c r="BX180" s="87"/>
      <c r="BY180" s="87"/>
    </row>
    <row r="181" spans="2:77" ht="15.75">
      <c r="B181" s="86"/>
      <c r="C181" s="86"/>
      <c r="D181" s="86"/>
      <c r="E181" s="86"/>
      <c r="F181" s="86"/>
      <c r="G181" s="86"/>
      <c r="H181" s="86"/>
      <c r="I181" s="86"/>
      <c r="J181" s="86"/>
      <c r="K181" s="86"/>
      <c r="L181" s="86"/>
      <c r="M181" s="86"/>
      <c r="N181" s="86"/>
      <c r="O181" s="86"/>
      <c r="P181" s="86"/>
      <c r="Q181" s="86"/>
      <c r="R181" s="86"/>
      <c r="S181" s="86"/>
      <c r="T181" s="86"/>
      <c r="U181" s="86"/>
      <c r="V181" s="86"/>
      <c r="W181" s="86"/>
      <c r="X181" s="86"/>
      <c r="Y181" s="86"/>
      <c r="Z181" s="86"/>
      <c r="AA181" s="86"/>
      <c r="AB181" s="86"/>
      <c r="AC181" s="86"/>
      <c r="AD181" s="86"/>
      <c r="AE181" s="86"/>
      <c r="AF181" s="86"/>
      <c r="AG181" s="86"/>
      <c r="AH181" s="86"/>
      <c r="AI181" s="86"/>
      <c r="AJ181" s="86"/>
      <c r="AK181" s="86"/>
      <c r="AL181" s="86"/>
      <c r="AM181" s="86"/>
      <c r="AN181" s="86"/>
      <c r="AO181" s="86"/>
      <c r="AP181" s="86"/>
      <c r="AQ181" s="86"/>
      <c r="AR181" s="86"/>
      <c r="AS181" s="86"/>
      <c r="AT181" s="86"/>
      <c r="AU181" s="86"/>
      <c r="AV181" s="86"/>
      <c r="AW181" s="86"/>
      <c r="AX181" s="86"/>
      <c r="AY181" s="86"/>
      <c r="AZ181" s="86"/>
      <c r="BA181" s="86"/>
      <c r="BB181" s="86"/>
      <c r="BC181" s="86"/>
      <c r="BD181" s="86"/>
      <c r="BE181" s="86"/>
      <c r="BL181" s="87"/>
      <c r="BM181" s="87"/>
      <c r="BN181" s="87"/>
      <c r="BO181" s="87"/>
      <c r="BP181" s="87"/>
      <c r="BQ181" s="87"/>
      <c r="BR181" s="87"/>
      <c r="BS181" s="87"/>
      <c r="BT181" s="87"/>
      <c r="BU181" s="87"/>
      <c r="BV181" s="87"/>
      <c r="BW181" s="87"/>
      <c r="BX181" s="87"/>
      <c r="BY181" s="87"/>
    </row>
    <row r="182" spans="2:77" ht="15.75">
      <c r="B182" s="86"/>
      <c r="C182" s="86"/>
      <c r="D182" s="86"/>
      <c r="E182" s="86"/>
      <c r="F182" s="86"/>
      <c r="G182" s="86"/>
      <c r="H182" s="86"/>
      <c r="I182" s="86"/>
      <c r="J182" s="86"/>
      <c r="K182" s="86"/>
      <c r="L182" s="86"/>
      <c r="M182" s="86"/>
      <c r="N182" s="86"/>
      <c r="O182" s="86"/>
      <c r="P182" s="86"/>
      <c r="Q182" s="86"/>
      <c r="R182" s="86"/>
      <c r="S182" s="86"/>
      <c r="T182" s="86"/>
      <c r="U182" s="86"/>
      <c r="V182" s="86"/>
      <c r="W182" s="86"/>
      <c r="X182" s="86"/>
      <c r="Y182" s="86"/>
      <c r="Z182" s="86"/>
      <c r="AA182" s="86"/>
      <c r="AB182" s="86"/>
      <c r="AC182" s="86"/>
      <c r="AD182" s="86"/>
      <c r="AE182" s="86"/>
      <c r="AF182" s="86"/>
      <c r="AG182" s="86"/>
      <c r="AH182" s="86"/>
      <c r="AI182" s="86"/>
      <c r="AJ182" s="86"/>
      <c r="AK182" s="86"/>
      <c r="AL182" s="86"/>
      <c r="AM182" s="86"/>
      <c r="AN182" s="86"/>
      <c r="AO182" s="86"/>
      <c r="AP182" s="86"/>
      <c r="AQ182" s="86"/>
      <c r="AR182" s="86"/>
      <c r="AS182" s="86"/>
      <c r="AT182" s="86"/>
      <c r="AU182" s="86"/>
      <c r="AV182" s="86"/>
      <c r="AW182" s="86"/>
      <c r="AX182" s="86"/>
      <c r="AY182" s="86"/>
      <c r="AZ182" s="86"/>
      <c r="BA182" s="86"/>
      <c r="BB182" s="86"/>
      <c r="BC182" s="86"/>
      <c r="BD182" s="86"/>
      <c r="BE182" s="86"/>
      <c r="BL182" s="87"/>
      <c r="BM182" s="87"/>
      <c r="BN182" s="87"/>
      <c r="BO182" s="87"/>
      <c r="BP182" s="87"/>
      <c r="BQ182" s="87"/>
      <c r="BR182" s="87"/>
      <c r="BS182" s="87"/>
      <c r="BT182" s="87"/>
      <c r="BU182" s="87"/>
      <c r="BV182" s="87"/>
      <c r="BW182" s="87"/>
      <c r="BX182" s="87"/>
      <c r="BY182" s="87"/>
    </row>
    <row r="183" spans="2:77" ht="15.75">
      <c r="B183" s="86"/>
      <c r="C183" s="86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  <c r="S183" s="86"/>
      <c r="T183" s="86"/>
      <c r="U183" s="86"/>
      <c r="V183" s="86"/>
      <c r="W183" s="86"/>
      <c r="X183" s="86"/>
      <c r="Y183" s="86"/>
      <c r="Z183" s="86"/>
      <c r="AA183" s="86"/>
      <c r="AB183" s="86"/>
      <c r="AC183" s="86"/>
      <c r="AD183" s="86"/>
      <c r="AE183" s="86"/>
      <c r="AF183" s="86"/>
      <c r="AG183" s="86"/>
      <c r="AH183" s="86"/>
      <c r="AI183" s="86"/>
      <c r="AJ183" s="86"/>
      <c r="AK183" s="86"/>
      <c r="AL183" s="86"/>
      <c r="AM183" s="86"/>
      <c r="AN183" s="86"/>
      <c r="AO183" s="86"/>
      <c r="AP183" s="86"/>
      <c r="AQ183" s="86"/>
      <c r="AR183" s="86"/>
      <c r="AS183" s="86"/>
      <c r="AT183" s="86"/>
      <c r="AU183" s="86"/>
      <c r="AV183" s="86"/>
      <c r="AW183" s="86"/>
      <c r="AX183" s="86"/>
      <c r="AY183" s="86"/>
      <c r="AZ183" s="86"/>
      <c r="BA183" s="86"/>
      <c r="BB183" s="86"/>
      <c r="BC183" s="86"/>
      <c r="BD183" s="86"/>
      <c r="BE183" s="86"/>
      <c r="BL183" s="87"/>
      <c r="BM183" s="87"/>
      <c r="BN183" s="87"/>
      <c r="BO183" s="87"/>
      <c r="BP183" s="87"/>
      <c r="BQ183" s="87"/>
      <c r="BR183" s="87"/>
      <c r="BS183" s="87"/>
      <c r="BT183" s="87"/>
      <c r="BU183" s="87"/>
      <c r="BV183" s="87"/>
      <c r="BW183" s="87"/>
      <c r="BX183" s="87"/>
      <c r="BY183" s="87"/>
    </row>
    <row r="184" spans="2:77" ht="15.75">
      <c r="B184" s="86"/>
      <c r="C184" s="86"/>
      <c r="D184" s="86"/>
      <c r="E184" s="86"/>
      <c r="F184" s="86"/>
      <c r="G184" s="86"/>
      <c r="H184" s="86"/>
      <c r="I184" s="86"/>
      <c r="J184" s="86"/>
      <c r="K184" s="86"/>
      <c r="L184" s="86"/>
      <c r="M184" s="86"/>
      <c r="N184" s="86"/>
      <c r="O184" s="86"/>
      <c r="P184" s="86"/>
      <c r="Q184" s="86"/>
      <c r="R184" s="86"/>
      <c r="S184" s="86"/>
      <c r="T184" s="86"/>
      <c r="U184" s="86"/>
      <c r="V184" s="86"/>
      <c r="W184" s="86"/>
      <c r="X184" s="86"/>
      <c r="Y184" s="86"/>
      <c r="Z184" s="86"/>
      <c r="AA184" s="86"/>
      <c r="AB184" s="86"/>
      <c r="AC184" s="86"/>
      <c r="AD184" s="86"/>
      <c r="AE184" s="86"/>
      <c r="AF184" s="86"/>
      <c r="AG184" s="86"/>
      <c r="AH184" s="86"/>
      <c r="AI184" s="86"/>
      <c r="AJ184" s="86"/>
      <c r="AK184" s="86"/>
      <c r="AL184" s="86"/>
      <c r="AM184" s="86"/>
      <c r="AN184" s="86"/>
      <c r="AO184" s="86"/>
      <c r="AP184" s="86"/>
      <c r="AQ184" s="86"/>
      <c r="AR184" s="86"/>
      <c r="AS184" s="86"/>
      <c r="AT184" s="86"/>
      <c r="AU184" s="86"/>
      <c r="AV184" s="86"/>
      <c r="AW184" s="86"/>
      <c r="AX184" s="86"/>
      <c r="AY184" s="86"/>
      <c r="AZ184" s="86"/>
      <c r="BA184" s="86"/>
      <c r="BB184" s="86"/>
      <c r="BC184" s="86"/>
      <c r="BD184" s="86"/>
      <c r="BE184" s="86"/>
      <c r="BL184" s="87"/>
      <c r="BM184" s="87"/>
      <c r="BN184" s="87"/>
      <c r="BO184" s="87"/>
      <c r="BP184" s="87"/>
      <c r="BQ184" s="87"/>
      <c r="BR184" s="87"/>
      <c r="BS184" s="87"/>
      <c r="BT184" s="87"/>
      <c r="BU184" s="87"/>
      <c r="BV184" s="87"/>
      <c r="BW184" s="87"/>
      <c r="BX184" s="87"/>
      <c r="BY184" s="87"/>
    </row>
    <row r="185" spans="2:77" ht="15.75">
      <c r="B185" s="86"/>
      <c r="C185" s="86"/>
      <c r="D185" s="86"/>
      <c r="E185" s="86"/>
      <c r="F185" s="86"/>
      <c r="G185" s="86"/>
      <c r="H185" s="86"/>
      <c r="I185" s="86"/>
      <c r="J185" s="86"/>
      <c r="K185" s="86"/>
      <c r="L185" s="86"/>
      <c r="M185" s="86"/>
      <c r="N185" s="86"/>
      <c r="O185" s="86"/>
      <c r="P185" s="86"/>
      <c r="Q185" s="86"/>
      <c r="R185" s="86"/>
      <c r="S185" s="86"/>
      <c r="T185" s="86"/>
      <c r="U185" s="86"/>
      <c r="V185" s="86"/>
      <c r="W185" s="86"/>
      <c r="X185" s="86"/>
      <c r="Y185" s="86"/>
      <c r="Z185" s="86"/>
      <c r="AA185" s="86"/>
      <c r="AB185" s="86"/>
      <c r="AC185" s="86"/>
      <c r="AD185" s="86"/>
      <c r="AE185" s="86"/>
      <c r="AF185" s="86"/>
      <c r="AG185" s="86"/>
      <c r="AH185" s="86"/>
      <c r="AI185" s="86"/>
      <c r="AJ185" s="86"/>
      <c r="AK185" s="86"/>
      <c r="AL185" s="86"/>
      <c r="AM185" s="86"/>
      <c r="AN185" s="86"/>
      <c r="AO185" s="86"/>
      <c r="AP185" s="86"/>
      <c r="AQ185" s="86"/>
      <c r="AR185" s="86"/>
      <c r="AS185" s="86"/>
      <c r="AT185" s="86"/>
      <c r="AU185" s="86"/>
      <c r="AV185" s="86"/>
      <c r="AW185" s="86"/>
      <c r="AX185" s="86"/>
      <c r="AY185" s="86"/>
      <c r="AZ185" s="86"/>
      <c r="BA185" s="86"/>
      <c r="BB185" s="86"/>
      <c r="BC185" s="86"/>
      <c r="BD185" s="86"/>
      <c r="BE185" s="86"/>
      <c r="BL185" s="87"/>
      <c r="BM185" s="87"/>
      <c r="BN185" s="87"/>
      <c r="BO185" s="87"/>
      <c r="BP185" s="87"/>
      <c r="BQ185" s="87"/>
      <c r="BR185" s="87"/>
      <c r="BS185" s="87"/>
      <c r="BT185" s="87"/>
      <c r="BU185" s="87"/>
      <c r="BV185" s="87"/>
      <c r="BW185" s="87"/>
      <c r="BX185" s="87"/>
      <c r="BY185" s="87"/>
    </row>
    <row r="186" spans="2:77" ht="15.75">
      <c r="B186" s="86"/>
      <c r="C186" s="86"/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  <c r="R186" s="86"/>
      <c r="S186" s="86"/>
      <c r="T186" s="86"/>
      <c r="U186" s="86"/>
      <c r="V186" s="86"/>
      <c r="W186" s="86"/>
      <c r="X186" s="86"/>
      <c r="Y186" s="86"/>
      <c r="Z186" s="86"/>
      <c r="AA186" s="86"/>
      <c r="AB186" s="86"/>
      <c r="AC186" s="86"/>
      <c r="AD186" s="86"/>
      <c r="AE186" s="86"/>
      <c r="AF186" s="86"/>
      <c r="AG186" s="86"/>
      <c r="AH186" s="86"/>
      <c r="AI186" s="86"/>
      <c r="AJ186" s="86"/>
      <c r="AK186" s="86"/>
      <c r="AL186" s="86"/>
      <c r="AM186" s="86"/>
      <c r="AN186" s="86"/>
      <c r="AO186" s="86"/>
      <c r="AP186" s="86"/>
      <c r="AQ186" s="86"/>
      <c r="AR186" s="86"/>
      <c r="AS186" s="86"/>
      <c r="AT186" s="86"/>
      <c r="AU186" s="86"/>
      <c r="AV186" s="86"/>
      <c r="AW186" s="86"/>
      <c r="AX186" s="86"/>
      <c r="AY186" s="86"/>
      <c r="AZ186" s="86"/>
      <c r="BA186" s="86"/>
      <c r="BB186" s="86"/>
      <c r="BC186" s="86"/>
      <c r="BD186" s="86"/>
      <c r="BE186" s="86"/>
      <c r="BL186" s="87"/>
      <c r="BM186" s="87"/>
      <c r="BN186" s="87"/>
      <c r="BO186" s="87"/>
      <c r="BP186" s="87"/>
      <c r="BQ186" s="87"/>
      <c r="BR186" s="87"/>
      <c r="BS186" s="87"/>
      <c r="BT186" s="87"/>
      <c r="BU186" s="87"/>
      <c r="BV186" s="87"/>
      <c r="BW186" s="87"/>
      <c r="BX186" s="87"/>
      <c r="BY186" s="87"/>
    </row>
    <row r="187" spans="2:77" ht="15.75">
      <c r="B187" s="86"/>
      <c r="C187" s="86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86"/>
      <c r="S187" s="86"/>
      <c r="T187" s="86"/>
      <c r="U187" s="86"/>
      <c r="V187" s="86"/>
      <c r="W187" s="86"/>
      <c r="X187" s="86"/>
      <c r="Y187" s="86"/>
      <c r="Z187" s="86"/>
      <c r="AA187" s="86"/>
      <c r="AB187" s="86"/>
      <c r="AC187" s="86"/>
      <c r="AD187" s="86"/>
      <c r="AE187" s="86"/>
      <c r="AF187" s="86"/>
      <c r="AG187" s="86"/>
      <c r="AH187" s="86"/>
      <c r="AI187" s="86"/>
      <c r="AJ187" s="86"/>
      <c r="AK187" s="86"/>
      <c r="AL187" s="86"/>
      <c r="AM187" s="86"/>
      <c r="AN187" s="86"/>
      <c r="AO187" s="86"/>
      <c r="AP187" s="86"/>
      <c r="AQ187" s="86"/>
      <c r="AR187" s="86"/>
      <c r="AS187" s="86"/>
      <c r="AT187" s="86"/>
      <c r="AU187" s="86"/>
      <c r="AV187" s="86"/>
      <c r="AW187" s="86"/>
      <c r="AX187" s="86"/>
      <c r="AY187" s="86"/>
      <c r="AZ187" s="86"/>
      <c r="BA187" s="86"/>
      <c r="BB187" s="86"/>
      <c r="BC187" s="86"/>
      <c r="BD187" s="86"/>
      <c r="BE187" s="86"/>
      <c r="BM187" s="87"/>
      <c r="BN187" s="87"/>
      <c r="BO187" s="87"/>
      <c r="BP187" s="87"/>
      <c r="BQ187" s="87"/>
      <c r="BR187" s="87"/>
      <c r="BS187" s="87"/>
      <c r="BT187" s="87"/>
      <c r="BU187" s="87"/>
      <c r="BV187" s="87"/>
      <c r="BW187" s="87"/>
      <c r="BX187" s="87"/>
      <c r="BY187" s="87"/>
    </row>
    <row r="188" spans="2:77" ht="15.75">
      <c r="B188" s="86"/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86"/>
      <c r="R188" s="86"/>
      <c r="S188" s="86"/>
      <c r="T188" s="86"/>
      <c r="U188" s="86"/>
      <c r="V188" s="86"/>
      <c r="W188" s="86"/>
      <c r="X188" s="86"/>
      <c r="Y188" s="86"/>
      <c r="Z188" s="86"/>
      <c r="AA188" s="86"/>
      <c r="AB188" s="86"/>
      <c r="AC188" s="86"/>
      <c r="AD188" s="86"/>
      <c r="AE188" s="86"/>
      <c r="AF188" s="86"/>
      <c r="AG188" s="86"/>
      <c r="AH188" s="86"/>
      <c r="AI188" s="86"/>
      <c r="AJ188" s="86"/>
      <c r="AK188" s="86"/>
      <c r="AL188" s="86"/>
      <c r="AM188" s="86"/>
      <c r="AN188" s="86"/>
      <c r="AO188" s="86"/>
      <c r="AP188" s="86"/>
      <c r="AQ188" s="86"/>
      <c r="AR188" s="86"/>
      <c r="AS188" s="86"/>
      <c r="AT188" s="86"/>
      <c r="AU188" s="86"/>
      <c r="AV188" s="86"/>
      <c r="AW188" s="86"/>
      <c r="AX188" s="86"/>
      <c r="AY188" s="86"/>
      <c r="AZ188" s="86"/>
      <c r="BA188" s="86"/>
      <c r="BB188" s="86"/>
      <c r="BC188" s="86"/>
      <c r="BD188" s="86"/>
      <c r="BE188" s="86"/>
      <c r="BM188" s="87"/>
      <c r="BN188" s="87"/>
      <c r="BO188" s="87"/>
      <c r="BP188" s="87"/>
      <c r="BQ188" s="87"/>
      <c r="BR188" s="87"/>
      <c r="BS188" s="87"/>
      <c r="BT188" s="87"/>
      <c r="BU188" s="87"/>
      <c r="BV188" s="87"/>
      <c r="BW188" s="87"/>
      <c r="BX188" s="87"/>
      <c r="BY188" s="87"/>
    </row>
    <row r="189" spans="9:19" ht="15.75">
      <c r="I189" s="86"/>
      <c r="J189" s="86"/>
      <c r="K189" s="86"/>
      <c r="L189" s="86"/>
      <c r="N189" s="86"/>
      <c r="S189" s="86"/>
    </row>
    <row r="190" spans="9:19" ht="15.75">
      <c r="I190" s="86"/>
      <c r="J190" s="86"/>
      <c r="K190" s="86"/>
      <c r="L190" s="86"/>
      <c r="S190" s="86"/>
    </row>
    <row r="191" spans="9:19" ht="15.75">
      <c r="I191" s="86"/>
      <c r="J191" s="86"/>
      <c r="K191" s="86"/>
      <c r="L191" s="86"/>
      <c r="S191" s="86"/>
    </row>
    <row r="192" spans="9:12" ht="15.75">
      <c r="I192" s="86"/>
      <c r="J192" s="86"/>
      <c r="K192" s="86"/>
      <c r="L192" s="86"/>
    </row>
    <row r="193" spans="9:12" ht="15.75">
      <c r="I193" s="86"/>
      <c r="J193" s="86"/>
      <c r="K193" s="86"/>
      <c r="L193" s="86"/>
    </row>
    <row r="194" spans="9:12" ht="15.75">
      <c r="I194" s="86"/>
      <c r="J194" s="86"/>
      <c r="K194" s="86"/>
      <c r="L194" s="86"/>
    </row>
    <row r="195" spans="9:12" ht="15.75">
      <c r="I195" s="86"/>
      <c r="J195" s="86"/>
      <c r="K195" s="86"/>
      <c r="L195" s="86"/>
    </row>
    <row r="196" spans="9:12" ht="15.75">
      <c r="I196" s="86"/>
      <c r="J196" s="86"/>
      <c r="K196" s="86"/>
      <c r="L196" s="86"/>
    </row>
    <row r="197" spans="9:12" ht="15.75">
      <c r="I197" s="86"/>
      <c r="J197" s="86"/>
      <c r="K197" s="86"/>
      <c r="L197" s="86"/>
    </row>
    <row r="198" spans="9:12" ht="15.75">
      <c r="I198" s="86"/>
      <c r="J198" s="86"/>
      <c r="K198" s="86"/>
      <c r="L198" s="86"/>
    </row>
    <row r="199" spans="10:12" ht="15.75">
      <c r="J199" s="86"/>
      <c r="K199" s="86"/>
      <c r="L199" s="86"/>
    </row>
    <row r="200" spans="10:12" ht="15.75">
      <c r="J200" s="86"/>
      <c r="K200" s="86"/>
      <c r="L200" s="86"/>
    </row>
    <row r="201" spans="10:12" ht="15.75">
      <c r="J201" s="86"/>
      <c r="K201" s="86"/>
      <c r="L201" s="86"/>
    </row>
    <row r="202" spans="10:12" ht="15.75">
      <c r="J202" s="86"/>
      <c r="K202" s="86"/>
      <c r="L202" s="86"/>
    </row>
    <row r="203" spans="10:12" ht="15.75">
      <c r="J203" s="86"/>
      <c r="K203" s="86"/>
      <c r="L203" s="86"/>
    </row>
    <row r="204" spans="10:12" ht="15.75">
      <c r="J204" s="86"/>
      <c r="K204" s="86"/>
      <c r="L204" s="86"/>
    </row>
    <row r="205" ht="15.75">
      <c r="L205" s="86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P159"/>
  <sheetViews>
    <sheetView showZeros="0" workbookViewId="0" topLeftCell="A2">
      <pane xSplit="12780" ySplit="3105" topLeftCell="DG44" activePane="bottomRight" state="split"/>
      <selection pane="topLeft" activeCell="CP10" sqref="CP10"/>
      <selection pane="topRight" activeCell="CY5" sqref="CY5"/>
      <selection pane="bottomLeft" activeCell="A10" sqref="A10"/>
      <selection pane="bottomRight" activeCell="DM54" sqref="DM54"/>
    </sheetView>
  </sheetViews>
  <sheetFormatPr defaultColWidth="9.33203125" defaultRowHeight="12.75"/>
  <cols>
    <col min="1" max="1" width="16.33203125" style="63" customWidth="1"/>
    <col min="2" max="2" width="18" style="59" customWidth="1"/>
    <col min="3" max="3" width="18.16015625" style="59" customWidth="1"/>
    <col min="4" max="4" width="17.83203125" style="59" customWidth="1"/>
    <col min="5" max="12" width="16.83203125" style="59" customWidth="1"/>
    <col min="13" max="13" width="2.83203125" style="59" customWidth="1"/>
    <col min="14" max="14" width="13.66015625" style="59" customWidth="1"/>
    <col min="15" max="20" width="16.83203125" style="59" customWidth="1"/>
    <col min="21" max="21" width="12.66015625" style="59" customWidth="1"/>
    <col min="22" max="22" width="3" style="59" customWidth="1"/>
    <col min="23" max="23" width="14.33203125" style="59" customWidth="1"/>
    <col min="24" max="24" width="13.33203125" style="59" customWidth="1"/>
    <col min="25" max="28" width="16.83203125" style="59" customWidth="1"/>
    <col min="29" max="29" width="14.33203125" style="59" customWidth="1"/>
    <col min="30" max="30" width="14" style="59" customWidth="1"/>
    <col min="31" max="31" width="3" style="59" customWidth="1"/>
    <col min="32" max="40" width="16.83203125" style="59" customWidth="1"/>
    <col min="41" max="41" width="7.33203125" style="59" customWidth="1"/>
    <col min="42" max="42" width="16.83203125" style="59" customWidth="1"/>
    <col min="43" max="43" width="18" style="59" customWidth="1"/>
    <col min="44" max="44" width="18.33203125" style="59" customWidth="1"/>
    <col min="45" max="45" width="19.16015625" style="59" customWidth="1"/>
    <col min="46" max="47" width="18.16015625" style="59" customWidth="1"/>
    <col min="48" max="48" width="17.83203125" style="59" customWidth="1"/>
    <col min="49" max="49" width="18.33203125" style="59" customWidth="1"/>
    <col min="50" max="52" width="16.83203125" style="59" customWidth="1"/>
    <col min="53" max="53" width="3.83203125" style="59" customWidth="1"/>
    <col min="54" max="54" width="11.16015625" style="59" customWidth="1"/>
    <col min="55" max="55" width="11.83203125" style="59" customWidth="1"/>
    <col min="56" max="56" width="11" style="59" customWidth="1"/>
    <col min="57" max="57" width="12.66015625" style="59" customWidth="1"/>
    <col min="58" max="58" width="13" style="59" customWidth="1"/>
    <col min="59" max="59" width="13.83203125" style="59" customWidth="1"/>
    <col min="60" max="60" width="13.16015625" style="59" customWidth="1"/>
    <col min="61" max="61" width="14" style="59" customWidth="1"/>
    <col min="62" max="62" width="3" style="59" customWidth="1"/>
    <col min="63" max="63" width="13.16015625" style="59" customWidth="1"/>
    <col min="64" max="67" width="14" style="59" customWidth="1"/>
    <col min="68" max="70" width="14.83203125" style="59" customWidth="1"/>
    <col min="71" max="71" width="3" style="59" customWidth="1"/>
    <col min="72" max="72" width="13.33203125" style="59" customWidth="1"/>
    <col min="73" max="73" width="16.83203125" style="59" customWidth="1"/>
    <col min="74" max="74" width="14.16015625" style="59" customWidth="1"/>
    <col min="75" max="80" width="13.83203125" style="59" customWidth="1"/>
    <col min="81" max="81" width="4" style="59" customWidth="1"/>
    <col min="82" max="82" width="19.33203125" style="59" customWidth="1"/>
    <col min="83" max="86" width="18.33203125" style="59" customWidth="1"/>
    <col min="87" max="89" width="16.83203125" style="59" customWidth="1"/>
    <col min="90" max="92" width="17.66015625" style="59" customWidth="1"/>
    <col min="93" max="93" width="3" style="59" customWidth="1"/>
    <col min="94" max="101" width="14.33203125" style="59" customWidth="1"/>
    <col min="102" max="102" width="3" style="59" customWidth="1"/>
    <col min="103" max="103" width="12.83203125" style="59" customWidth="1"/>
    <col min="104" max="104" width="13.66015625" style="59" customWidth="1"/>
    <col min="105" max="105" width="16.83203125" style="59" customWidth="1"/>
    <col min="106" max="108" width="14.16015625" style="59" customWidth="1"/>
    <col min="109" max="110" width="12.83203125" style="59" customWidth="1"/>
    <col min="111" max="111" width="3" style="59" customWidth="1"/>
    <col min="112" max="113" width="14.16015625" style="59" customWidth="1"/>
    <col min="114" max="176" width="16.83203125" style="59" customWidth="1"/>
    <col min="177" max="16384" width="9.33203125" style="59" customWidth="1"/>
  </cols>
  <sheetData>
    <row r="1" spans="1:3" ht="15.75">
      <c r="A1" s="74" t="s">
        <v>83</v>
      </c>
      <c r="B1" s="66"/>
      <c r="C1" s="67" t="s">
        <v>62</v>
      </c>
    </row>
    <row r="2" spans="1:3" ht="15.75">
      <c r="A2" s="75"/>
      <c r="B2" s="68"/>
      <c r="C2" s="69" t="s">
        <v>171</v>
      </c>
    </row>
    <row r="3" spans="1:3" ht="15.75">
      <c r="A3" s="75"/>
      <c r="B3" s="68"/>
      <c r="C3" s="59" t="s">
        <v>170</v>
      </c>
    </row>
    <row r="4" spans="1:2" ht="15.75">
      <c r="A4" s="75"/>
      <c r="B4" s="68"/>
    </row>
    <row r="5" spans="2:112" ht="15.75">
      <c r="B5" s="72" t="s">
        <v>78</v>
      </c>
      <c r="AP5" s="72" t="s">
        <v>77</v>
      </c>
      <c r="AR5" s="71"/>
      <c r="CD5" s="72" t="s">
        <v>112</v>
      </c>
      <c r="CP5" s="72" t="s">
        <v>155</v>
      </c>
      <c r="CY5" s="72" t="s">
        <v>155</v>
      </c>
      <c r="DH5" s="72" t="s">
        <v>155</v>
      </c>
    </row>
    <row r="6" spans="1:120" s="73" customFormat="1" ht="15.75">
      <c r="A6" s="76" t="s">
        <v>103</v>
      </c>
      <c r="B6" s="86" t="s">
        <v>28</v>
      </c>
      <c r="C6" s="86" t="s">
        <v>30</v>
      </c>
      <c r="D6" s="86" t="s">
        <v>31</v>
      </c>
      <c r="E6" s="86" t="s">
        <v>32</v>
      </c>
      <c r="F6" s="86" t="s">
        <v>33</v>
      </c>
      <c r="G6" s="86" t="s">
        <v>34</v>
      </c>
      <c r="H6" s="86" t="s">
        <v>79</v>
      </c>
      <c r="I6" s="86" t="s">
        <v>35</v>
      </c>
      <c r="J6" s="86" t="s">
        <v>160</v>
      </c>
      <c r="K6" s="86" t="s">
        <v>86</v>
      </c>
      <c r="L6" s="86" t="s">
        <v>87</v>
      </c>
      <c r="M6" s="86"/>
      <c r="N6" s="86" t="s">
        <v>28</v>
      </c>
      <c r="O6" s="86" t="s">
        <v>30</v>
      </c>
      <c r="P6" s="86" t="s">
        <v>32</v>
      </c>
      <c r="Q6" s="86" t="s">
        <v>33</v>
      </c>
      <c r="R6" s="86" t="s">
        <v>34</v>
      </c>
      <c r="S6" s="86" t="s">
        <v>79</v>
      </c>
      <c r="T6" s="86" t="s">
        <v>35</v>
      </c>
      <c r="U6" s="86" t="s">
        <v>160</v>
      </c>
      <c r="V6" s="86"/>
      <c r="W6" s="86" t="s">
        <v>28</v>
      </c>
      <c r="X6" s="86" t="s">
        <v>30</v>
      </c>
      <c r="Y6" s="86" t="s">
        <v>31</v>
      </c>
      <c r="Z6" s="86" t="s">
        <v>32</v>
      </c>
      <c r="AA6" s="86" t="s">
        <v>33</v>
      </c>
      <c r="AB6" s="86" t="s">
        <v>34</v>
      </c>
      <c r="AC6" s="86" t="s">
        <v>79</v>
      </c>
      <c r="AD6" s="86" t="s">
        <v>35</v>
      </c>
      <c r="AE6" s="86"/>
      <c r="AF6" s="86" t="s">
        <v>28</v>
      </c>
      <c r="AG6" s="86" t="s">
        <v>30</v>
      </c>
      <c r="AH6" s="86" t="s">
        <v>31</v>
      </c>
      <c r="AI6" s="86" t="s">
        <v>32</v>
      </c>
      <c r="AJ6" s="86" t="s">
        <v>33</v>
      </c>
      <c r="AK6" s="86" t="s">
        <v>34</v>
      </c>
      <c r="AL6" s="86" t="s">
        <v>79</v>
      </c>
      <c r="AM6" s="73" t="s">
        <v>86</v>
      </c>
      <c r="AN6" s="73" t="s">
        <v>87</v>
      </c>
      <c r="AO6" s="86"/>
      <c r="AP6" s="86" t="s">
        <v>28</v>
      </c>
      <c r="AQ6" s="86" t="s">
        <v>30</v>
      </c>
      <c r="AR6" s="86" t="s">
        <v>31</v>
      </c>
      <c r="AS6" s="86" t="s">
        <v>32</v>
      </c>
      <c r="AT6" s="86" t="s">
        <v>33</v>
      </c>
      <c r="AU6" s="86" t="s">
        <v>34</v>
      </c>
      <c r="AV6" s="86" t="s">
        <v>79</v>
      </c>
      <c r="AW6" s="86" t="s">
        <v>35</v>
      </c>
      <c r="AX6" s="86" t="s">
        <v>160</v>
      </c>
      <c r="AY6" s="73" t="s">
        <v>86</v>
      </c>
      <c r="AZ6" s="73" t="s">
        <v>87</v>
      </c>
      <c r="BA6" s="86"/>
      <c r="BB6" s="86" t="s">
        <v>28</v>
      </c>
      <c r="BC6" s="86" t="s">
        <v>30</v>
      </c>
      <c r="BD6" s="86" t="s">
        <v>32</v>
      </c>
      <c r="BE6" s="86" t="s">
        <v>33</v>
      </c>
      <c r="BF6" s="86" t="s">
        <v>34</v>
      </c>
      <c r="BG6" s="86" t="s">
        <v>79</v>
      </c>
      <c r="BH6" s="86" t="s">
        <v>35</v>
      </c>
      <c r="BI6" s="86" t="s">
        <v>47</v>
      </c>
      <c r="BJ6" s="86"/>
      <c r="BK6" s="86" t="s">
        <v>28</v>
      </c>
      <c r="BL6" s="86" t="s">
        <v>30</v>
      </c>
      <c r="BM6" s="86" t="s">
        <v>31</v>
      </c>
      <c r="BN6" s="86" t="s">
        <v>32</v>
      </c>
      <c r="BO6" s="86" t="s">
        <v>33</v>
      </c>
      <c r="BP6" s="86" t="s">
        <v>34</v>
      </c>
      <c r="BQ6" s="86" t="s">
        <v>79</v>
      </c>
      <c r="BR6" s="86" t="s">
        <v>35</v>
      </c>
      <c r="BS6" s="86"/>
      <c r="BT6" s="86" t="s">
        <v>28</v>
      </c>
      <c r="BU6" s="86" t="s">
        <v>30</v>
      </c>
      <c r="BV6" s="86" t="s">
        <v>31</v>
      </c>
      <c r="BW6" s="86" t="s">
        <v>32</v>
      </c>
      <c r="BX6" s="86" t="s">
        <v>33</v>
      </c>
      <c r="BY6" s="86" t="s">
        <v>34</v>
      </c>
      <c r="BZ6" s="86" t="s">
        <v>79</v>
      </c>
      <c r="CA6" s="86" t="s">
        <v>86</v>
      </c>
      <c r="CB6" s="86" t="s">
        <v>87</v>
      </c>
      <c r="CC6" s="86"/>
      <c r="CD6" s="86" t="s">
        <v>28</v>
      </c>
      <c r="CE6" s="86" t="s">
        <v>30</v>
      </c>
      <c r="CF6" s="86" t="s">
        <v>31</v>
      </c>
      <c r="CG6" s="86" t="s">
        <v>32</v>
      </c>
      <c r="CH6" s="86" t="s">
        <v>33</v>
      </c>
      <c r="CI6" s="86" t="s">
        <v>34</v>
      </c>
      <c r="CJ6" s="86" t="s">
        <v>79</v>
      </c>
      <c r="CK6" s="86" t="s">
        <v>35</v>
      </c>
      <c r="CL6" s="86" t="s">
        <v>160</v>
      </c>
      <c r="CM6" s="86" t="s">
        <v>86</v>
      </c>
      <c r="CN6" s="86" t="s">
        <v>87</v>
      </c>
      <c r="CO6" s="86"/>
      <c r="CP6" s="86" t="s">
        <v>28</v>
      </c>
      <c r="CQ6" s="86" t="s">
        <v>30</v>
      </c>
      <c r="CR6" s="86" t="s">
        <v>32</v>
      </c>
      <c r="CS6" s="86" t="s">
        <v>33</v>
      </c>
      <c r="CT6" s="86" t="s">
        <v>34</v>
      </c>
      <c r="CU6" s="86" t="s">
        <v>79</v>
      </c>
      <c r="CV6" s="86" t="s">
        <v>35</v>
      </c>
      <c r="CW6" s="86" t="s">
        <v>47</v>
      </c>
      <c r="CX6" s="86"/>
      <c r="CY6" s="86" t="s">
        <v>28</v>
      </c>
      <c r="CZ6" s="86" t="s">
        <v>30</v>
      </c>
      <c r="DA6" s="86" t="s">
        <v>31</v>
      </c>
      <c r="DB6" s="86" t="s">
        <v>32</v>
      </c>
      <c r="DC6" s="86" t="s">
        <v>33</v>
      </c>
      <c r="DD6" s="86" t="s">
        <v>34</v>
      </c>
      <c r="DE6" s="86" t="s">
        <v>79</v>
      </c>
      <c r="DF6" s="86" t="s">
        <v>35</v>
      </c>
      <c r="DG6" s="86"/>
      <c r="DH6" s="86" t="s">
        <v>28</v>
      </c>
      <c r="DI6" s="86" t="s">
        <v>30</v>
      </c>
      <c r="DJ6" s="86" t="s">
        <v>31</v>
      </c>
      <c r="DK6" s="86" t="s">
        <v>32</v>
      </c>
      <c r="DL6" s="86" t="s">
        <v>33</v>
      </c>
      <c r="DM6" s="86" t="s">
        <v>34</v>
      </c>
      <c r="DN6" s="86" t="s">
        <v>79</v>
      </c>
      <c r="DO6" s="73" t="s">
        <v>86</v>
      </c>
      <c r="DP6" s="73" t="s">
        <v>87</v>
      </c>
    </row>
    <row r="7" spans="1:120" s="73" customFormat="1" ht="15.75">
      <c r="A7" s="76" t="s">
        <v>108</v>
      </c>
      <c r="B7" s="86" t="s">
        <v>37</v>
      </c>
      <c r="C7" s="86" t="s">
        <v>39</v>
      </c>
      <c r="D7" s="86" t="s">
        <v>38</v>
      </c>
      <c r="E7" s="86" t="s">
        <v>163</v>
      </c>
      <c r="F7" s="86" t="s">
        <v>39</v>
      </c>
      <c r="G7" s="86" t="s">
        <v>39</v>
      </c>
      <c r="H7" s="86" t="s">
        <v>80</v>
      </c>
      <c r="I7" s="86" t="s">
        <v>39</v>
      </c>
      <c r="J7" s="86" t="s">
        <v>82</v>
      </c>
      <c r="K7" s="86" t="s">
        <v>38</v>
      </c>
      <c r="L7" s="86" t="s">
        <v>88</v>
      </c>
      <c r="M7" s="86"/>
      <c r="N7" s="86" t="s">
        <v>161</v>
      </c>
      <c r="O7" s="86" t="s">
        <v>162</v>
      </c>
      <c r="P7" s="86" t="s">
        <v>163</v>
      </c>
      <c r="Q7" s="86" t="s">
        <v>39</v>
      </c>
      <c r="R7" s="86" t="s">
        <v>38</v>
      </c>
      <c r="S7" s="86" t="s">
        <v>80</v>
      </c>
      <c r="T7" s="86" t="s">
        <v>39</v>
      </c>
      <c r="U7" s="86" t="s">
        <v>164</v>
      </c>
      <c r="V7" s="86"/>
      <c r="W7" s="86" t="s">
        <v>37</v>
      </c>
      <c r="X7" s="86" t="s">
        <v>38</v>
      </c>
      <c r="Y7" s="86" t="s">
        <v>36</v>
      </c>
      <c r="Z7" s="86" t="s">
        <v>39</v>
      </c>
      <c r="AA7" s="86" t="s">
        <v>39</v>
      </c>
      <c r="AB7" s="86" t="s">
        <v>39</v>
      </c>
      <c r="AC7" s="86" t="s">
        <v>80</v>
      </c>
      <c r="AD7" s="86" t="s">
        <v>39</v>
      </c>
      <c r="AE7" s="86"/>
      <c r="AF7" s="86" t="s">
        <v>37</v>
      </c>
      <c r="AG7" s="86" t="s">
        <v>38</v>
      </c>
      <c r="AH7" s="86" t="s">
        <v>38</v>
      </c>
      <c r="AI7" s="86" t="s">
        <v>39</v>
      </c>
      <c r="AJ7" s="86" t="s">
        <v>39</v>
      </c>
      <c r="AK7" s="86" t="s">
        <v>39</v>
      </c>
      <c r="AL7" s="86" t="s">
        <v>80</v>
      </c>
      <c r="AM7" s="73" t="s">
        <v>38</v>
      </c>
      <c r="AN7" s="73" t="s">
        <v>89</v>
      </c>
      <c r="AO7" s="86"/>
      <c r="AP7" s="86" t="s">
        <v>49</v>
      </c>
      <c r="AQ7" s="86" t="s">
        <v>43</v>
      </c>
      <c r="AR7" s="86" t="s">
        <v>43</v>
      </c>
      <c r="AS7" s="86" t="s">
        <v>49</v>
      </c>
      <c r="AT7" s="86" t="s">
        <v>49</v>
      </c>
      <c r="AU7" s="86" t="s">
        <v>43</v>
      </c>
      <c r="AV7" s="86" t="s">
        <v>80</v>
      </c>
      <c r="AW7" s="86" t="s">
        <v>43</v>
      </c>
      <c r="AX7" s="86" t="s">
        <v>2</v>
      </c>
      <c r="AY7" s="73" t="s">
        <v>43</v>
      </c>
      <c r="AZ7" s="73" t="s">
        <v>88</v>
      </c>
      <c r="BA7" s="86"/>
      <c r="BB7" s="86" t="s">
        <v>49</v>
      </c>
      <c r="BC7" s="86" t="s">
        <v>49</v>
      </c>
      <c r="BD7" s="86" t="s">
        <v>49</v>
      </c>
      <c r="BE7" s="86" t="s">
        <v>49</v>
      </c>
      <c r="BF7" s="86" t="s">
        <v>43</v>
      </c>
      <c r="BG7" s="86" t="s">
        <v>80</v>
      </c>
      <c r="BH7" s="86" t="s">
        <v>43</v>
      </c>
      <c r="BI7" s="86" t="s">
        <v>2</v>
      </c>
      <c r="BJ7" s="86"/>
      <c r="BK7" s="86" t="s">
        <v>49</v>
      </c>
      <c r="BL7" s="86" t="s">
        <v>43</v>
      </c>
      <c r="BM7" s="86" t="s">
        <v>43</v>
      </c>
      <c r="BN7" s="86" t="s">
        <v>49</v>
      </c>
      <c r="BO7" s="86" t="s">
        <v>49</v>
      </c>
      <c r="BP7" s="86" t="s">
        <v>43</v>
      </c>
      <c r="BQ7" s="86" t="s">
        <v>80</v>
      </c>
      <c r="BR7" s="86" t="s">
        <v>43</v>
      </c>
      <c r="BS7" s="86"/>
      <c r="BT7" s="86" t="s">
        <v>42</v>
      </c>
      <c r="BU7" s="86" t="s">
        <v>43</v>
      </c>
      <c r="BV7" s="86" t="s">
        <v>43</v>
      </c>
      <c r="BW7" s="86" t="s">
        <v>49</v>
      </c>
      <c r="BX7" s="86" t="s">
        <v>49</v>
      </c>
      <c r="BY7" s="86" t="s">
        <v>43</v>
      </c>
      <c r="BZ7" s="86" t="s">
        <v>80</v>
      </c>
      <c r="CA7" s="86" t="s">
        <v>43</v>
      </c>
      <c r="CB7" s="86" t="s">
        <v>88</v>
      </c>
      <c r="CC7" s="86"/>
      <c r="CD7" s="86" t="s">
        <v>49</v>
      </c>
      <c r="CE7" s="86" t="s">
        <v>43</v>
      </c>
      <c r="CF7" s="86" t="s">
        <v>43</v>
      </c>
      <c r="CG7" s="86" t="s">
        <v>49</v>
      </c>
      <c r="CH7" s="86" t="s">
        <v>49</v>
      </c>
      <c r="CI7" s="86" t="s">
        <v>43</v>
      </c>
      <c r="CJ7" s="86" t="s">
        <v>80</v>
      </c>
      <c r="CK7" s="86" t="s">
        <v>43</v>
      </c>
      <c r="CL7" s="86" t="s">
        <v>2</v>
      </c>
      <c r="CM7" s="86" t="s">
        <v>43</v>
      </c>
      <c r="CN7" s="86" t="s">
        <v>88</v>
      </c>
      <c r="CO7" s="86"/>
      <c r="CP7" s="86" t="s">
        <v>49</v>
      </c>
      <c r="CQ7" s="86" t="s">
        <v>49</v>
      </c>
      <c r="CR7" s="86" t="s">
        <v>49</v>
      </c>
      <c r="CS7" s="86" t="s">
        <v>49</v>
      </c>
      <c r="CT7" s="86" t="s">
        <v>43</v>
      </c>
      <c r="CU7" s="86" t="s">
        <v>80</v>
      </c>
      <c r="CV7" s="86" t="s">
        <v>43</v>
      </c>
      <c r="CW7" s="86" t="s">
        <v>2</v>
      </c>
      <c r="CX7" s="86"/>
      <c r="CY7" s="86" t="s">
        <v>49</v>
      </c>
      <c r="CZ7" s="86" t="s">
        <v>43</v>
      </c>
      <c r="DA7" s="86" t="s">
        <v>43</v>
      </c>
      <c r="DB7" s="86" t="s">
        <v>49</v>
      </c>
      <c r="DC7" s="86" t="s">
        <v>49</v>
      </c>
      <c r="DD7" s="86" t="s">
        <v>43</v>
      </c>
      <c r="DE7" s="86" t="s">
        <v>80</v>
      </c>
      <c r="DF7" s="86" t="s">
        <v>43</v>
      </c>
      <c r="DG7" s="86"/>
      <c r="DH7" s="86" t="s">
        <v>42</v>
      </c>
      <c r="DI7" s="86" t="s">
        <v>43</v>
      </c>
      <c r="DJ7" s="86" t="s">
        <v>43</v>
      </c>
      <c r="DK7" s="86" t="s">
        <v>49</v>
      </c>
      <c r="DL7" s="86" t="s">
        <v>49</v>
      </c>
      <c r="DM7" s="86" t="s">
        <v>43</v>
      </c>
      <c r="DN7" s="86" t="s">
        <v>80</v>
      </c>
      <c r="DO7" s="73" t="s">
        <v>43</v>
      </c>
      <c r="DP7" s="73" t="s">
        <v>88</v>
      </c>
    </row>
    <row r="8" spans="1:120" s="73" customFormat="1" ht="15.75">
      <c r="A8" s="76" t="s">
        <v>109</v>
      </c>
      <c r="B8" s="86" t="s">
        <v>29</v>
      </c>
      <c r="C8" s="86" t="s">
        <v>29</v>
      </c>
      <c r="D8" s="86" t="s">
        <v>29</v>
      </c>
      <c r="E8" s="86" t="s">
        <v>29</v>
      </c>
      <c r="F8" s="86" t="s">
        <v>29</v>
      </c>
      <c r="G8" s="86" t="s">
        <v>29</v>
      </c>
      <c r="H8" s="86" t="s">
        <v>81</v>
      </c>
      <c r="I8" s="86" t="s">
        <v>29</v>
      </c>
      <c r="J8" s="86" t="s">
        <v>81</v>
      </c>
      <c r="K8" s="86" t="s">
        <v>81</v>
      </c>
      <c r="L8" s="86" t="s">
        <v>81</v>
      </c>
      <c r="M8" s="86"/>
      <c r="N8" s="86" t="s">
        <v>40</v>
      </c>
      <c r="O8" s="86" t="s">
        <v>40</v>
      </c>
      <c r="P8" s="86" t="s">
        <v>40</v>
      </c>
      <c r="Q8" s="86" t="s">
        <v>40</v>
      </c>
      <c r="R8" s="86" t="s">
        <v>40</v>
      </c>
      <c r="S8" s="86" t="s">
        <v>40</v>
      </c>
      <c r="T8" s="86" t="s">
        <v>40</v>
      </c>
      <c r="U8" s="86" t="s">
        <v>40</v>
      </c>
      <c r="V8" s="86"/>
      <c r="W8" s="86" t="s">
        <v>29</v>
      </c>
      <c r="X8" s="86" t="s">
        <v>29</v>
      </c>
      <c r="Y8" s="86" t="s">
        <v>29</v>
      </c>
      <c r="Z8" s="86" t="s">
        <v>29</v>
      </c>
      <c r="AA8" s="86" t="s">
        <v>29</v>
      </c>
      <c r="AB8" s="86" t="s">
        <v>29</v>
      </c>
      <c r="AC8" s="86" t="s">
        <v>29</v>
      </c>
      <c r="AD8" s="86" t="s">
        <v>29</v>
      </c>
      <c r="AE8" s="86"/>
      <c r="AF8" s="86" t="s">
        <v>29</v>
      </c>
      <c r="AG8" s="86" t="s">
        <v>29</v>
      </c>
      <c r="AH8" s="86" t="s">
        <v>29</v>
      </c>
      <c r="AI8" s="86" t="s">
        <v>29</v>
      </c>
      <c r="AJ8" s="86" t="s">
        <v>29</v>
      </c>
      <c r="AK8" s="86" t="s">
        <v>29</v>
      </c>
      <c r="AL8" s="86" t="s">
        <v>29</v>
      </c>
      <c r="AM8" s="73" t="s">
        <v>29</v>
      </c>
      <c r="AN8" s="73" t="s">
        <v>81</v>
      </c>
      <c r="AO8" s="86"/>
      <c r="AP8" s="86" t="s">
        <v>29</v>
      </c>
      <c r="AQ8" s="86" t="s">
        <v>29</v>
      </c>
      <c r="AR8" s="86" t="s">
        <v>29</v>
      </c>
      <c r="AS8" s="86" t="s">
        <v>29</v>
      </c>
      <c r="AT8" s="86" t="s">
        <v>29</v>
      </c>
      <c r="AU8" s="86" t="s">
        <v>29</v>
      </c>
      <c r="AV8" s="86" t="s">
        <v>81</v>
      </c>
      <c r="AW8" s="86" t="s">
        <v>29</v>
      </c>
      <c r="AX8" s="86" t="s">
        <v>81</v>
      </c>
      <c r="AY8" s="73" t="s">
        <v>29</v>
      </c>
      <c r="AZ8" s="73" t="s">
        <v>81</v>
      </c>
      <c r="BA8" s="86"/>
      <c r="BB8" s="86" t="s">
        <v>40</v>
      </c>
      <c r="BC8" s="86" t="s">
        <v>40</v>
      </c>
      <c r="BD8" s="86" t="s">
        <v>40</v>
      </c>
      <c r="BE8" s="86" t="s">
        <v>40</v>
      </c>
      <c r="BF8" s="86" t="s">
        <v>40</v>
      </c>
      <c r="BG8" s="86" t="s">
        <v>40</v>
      </c>
      <c r="BH8" s="86" t="s">
        <v>40</v>
      </c>
      <c r="BI8" s="86" t="s">
        <v>40</v>
      </c>
      <c r="BJ8" s="86"/>
      <c r="BK8" s="86" t="s">
        <v>29</v>
      </c>
      <c r="BL8" s="86" t="s">
        <v>29</v>
      </c>
      <c r="BM8" s="86" t="s">
        <v>29</v>
      </c>
      <c r="BN8" s="86" t="s">
        <v>29</v>
      </c>
      <c r="BO8" s="86" t="s">
        <v>29</v>
      </c>
      <c r="BP8" s="86" t="s">
        <v>29</v>
      </c>
      <c r="BQ8" s="86" t="s">
        <v>29</v>
      </c>
      <c r="BR8" s="86" t="s">
        <v>29</v>
      </c>
      <c r="BS8" s="86"/>
      <c r="BT8" s="86" t="s">
        <v>29</v>
      </c>
      <c r="BU8" s="86" t="s">
        <v>29</v>
      </c>
      <c r="BV8" s="86" t="s">
        <v>29</v>
      </c>
      <c r="BW8" s="86" t="s">
        <v>29</v>
      </c>
      <c r="BX8" s="86" t="s">
        <v>29</v>
      </c>
      <c r="BY8" s="86" t="s">
        <v>29</v>
      </c>
      <c r="BZ8" s="86" t="s">
        <v>29</v>
      </c>
      <c r="CA8" s="86" t="s">
        <v>29</v>
      </c>
      <c r="CB8" s="86" t="s">
        <v>29</v>
      </c>
      <c r="CC8" s="86"/>
      <c r="CD8" s="86" t="s">
        <v>3</v>
      </c>
      <c r="CE8" s="86" t="s">
        <v>3</v>
      </c>
      <c r="CF8" s="86" t="s">
        <v>3</v>
      </c>
      <c r="CG8" s="86" t="s">
        <v>3</v>
      </c>
      <c r="CH8" s="86" t="s">
        <v>3</v>
      </c>
      <c r="CI8" s="86" t="s">
        <v>3</v>
      </c>
      <c r="CJ8" s="86" t="s">
        <v>3</v>
      </c>
      <c r="CK8" s="86" t="s">
        <v>3</v>
      </c>
      <c r="CL8" s="86" t="s">
        <v>3</v>
      </c>
      <c r="CM8" s="86" t="s">
        <v>3</v>
      </c>
      <c r="CN8" s="86" t="s">
        <v>3</v>
      </c>
      <c r="CO8" s="86"/>
      <c r="CP8" s="86" t="s">
        <v>3</v>
      </c>
      <c r="CQ8" s="86" t="s">
        <v>3</v>
      </c>
      <c r="CR8" s="86" t="s">
        <v>3</v>
      </c>
      <c r="CS8" s="86" t="s">
        <v>3</v>
      </c>
      <c r="CT8" s="86" t="s">
        <v>3</v>
      </c>
      <c r="CU8" s="86" t="s">
        <v>3</v>
      </c>
      <c r="CV8" s="86" t="s">
        <v>3</v>
      </c>
      <c r="CW8" s="86" t="s">
        <v>3</v>
      </c>
      <c r="CX8" s="86"/>
      <c r="CY8" s="86" t="s">
        <v>3</v>
      </c>
      <c r="CZ8" s="86" t="s">
        <v>3</v>
      </c>
      <c r="DA8" s="86" t="s">
        <v>3</v>
      </c>
      <c r="DB8" s="86" t="s">
        <v>3</v>
      </c>
      <c r="DC8" s="86" t="s">
        <v>3</v>
      </c>
      <c r="DD8" s="86" t="s">
        <v>3</v>
      </c>
      <c r="DE8" s="86" t="s">
        <v>3</v>
      </c>
      <c r="DF8" s="86" t="s">
        <v>3</v>
      </c>
      <c r="DG8" s="86"/>
      <c r="DH8" s="86" t="s">
        <v>3</v>
      </c>
      <c r="DI8" s="86" t="s">
        <v>3</v>
      </c>
      <c r="DJ8" s="86" t="s">
        <v>3</v>
      </c>
      <c r="DK8" s="86" t="s">
        <v>3</v>
      </c>
      <c r="DL8" s="86" t="s">
        <v>3</v>
      </c>
      <c r="DM8" s="86" t="s">
        <v>3</v>
      </c>
      <c r="DN8" s="86" t="s">
        <v>3</v>
      </c>
      <c r="DO8" s="86" t="s">
        <v>3</v>
      </c>
      <c r="DP8" s="86" t="s">
        <v>3</v>
      </c>
    </row>
    <row r="9" spans="1:120" s="73" customFormat="1" ht="15.75">
      <c r="A9" s="76" t="s">
        <v>26</v>
      </c>
      <c r="B9" s="86" t="s">
        <v>27</v>
      </c>
      <c r="C9" s="86" t="s">
        <v>27</v>
      </c>
      <c r="D9" s="86" t="s">
        <v>27</v>
      </c>
      <c r="E9" s="86" t="s">
        <v>27</v>
      </c>
      <c r="F9" s="86" t="s">
        <v>27</v>
      </c>
      <c r="G9" s="86" t="s">
        <v>27</v>
      </c>
      <c r="H9" s="86" t="s">
        <v>27</v>
      </c>
      <c r="I9" s="86" t="s">
        <v>27</v>
      </c>
      <c r="J9" s="86" t="s">
        <v>27</v>
      </c>
      <c r="K9" s="73" t="s">
        <v>27</v>
      </c>
      <c r="L9" s="73" t="s">
        <v>27</v>
      </c>
      <c r="M9" s="86"/>
      <c r="N9" s="86" t="s">
        <v>18</v>
      </c>
      <c r="O9" s="86" t="s">
        <v>18</v>
      </c>
      <c r="P9" s="86" t="s">
        <v>18</v>
      </c>
      <c r="Q9" s="86" t="s">
        <v>18</v>
      </c>
      <c r="R9" s="86" t="s">
        <v>18</v>
      </c>
      <c r="S9" s="86" t="s">
        <v>18</v>
      </c>
      <c r="T9" s="86" t="s">
        <v>18</v>
      </c>
      <c r="U9" s="86" t="s">
        <v>18</v>
      </c>
      <c r="V9" s="86"/>
      <c r="W9" s="86" t="s">
        <v>158</v>
      </c>
      <c r="X9" s="86" t="s">
        <v>158</v>
      </c>
      <c r="Y9" s="86" t="s">
        <v>158</v>
      </c>
      <c r="Z9" s="86" t="s">
        <v>158</v>
      </c>
      <c r="AA9" s="86" t="s">
        <v>158</v>
      </c>
      <c r="AB9" s="86" t="s">
        <v>158</v>
      </c>
      <c r="AC9" s="86" t="s">
        <v>158</v>
      </c>
      <c r="AD9" s="86" t="s">
        <v>158</v>
      </c>
      <c r="AE9" s="86"/>
      <c r="AF9" s="86" t="s">
        <v>159</v>
      </c>
      <c r="AG9" s="86" t="s">
        <v>159</v>
      </c>
      <c r="AH9" s="86" t="s">
        <v>159</v>
      </c>
      <c r="AI9" s="86" t="s">
        <v>159</v>
      </c>
      <c r="AJ9" s="86" t="s">
        <v>159</v>
      </c>
      <c r="AK9" s="86" t="s">
        <v>159</v>
      </c>
      <c r="AL9" s="86" t="s">
        <v>159</v>
      </c>
      <c r="AM9" s="73" t="s">
        <v>159</v>
      </c>
      <c r="AN9" s="73" t="s">
        <v>159</v>
      </c>
      <c r="AO9" s="86"/>
      <c r="AP9" s="86" t="s">
        <v>27</v>
      </c>
      <c r="AQ9" s="86" t="s">
        <v>27</v>
      </c>
      <c r="AR9" s="86" t="s">
        <v>27</v>
      </c>
      <c r="AS9" s="86" t="s">
        <v>27</v>
      </c>
      <c r="AT9" s="86" t="s">
        <v>27</v>
      </c>
      <c r="AU9" s="86" t="s">
        <v>27</v>
      </c>
      <c r="AV9" s="86" t="s">
        <v>27</v>
      </c>
      <c r="AW9" s="86" t="s">
        <v>27</v>
      </c>
      <c r="AX9" s="86" t="s">
        <v>27</v>
      </c>
      <c r="AY9" s="86" t="s">
        <v>27</v>
      </c>
      <c r="AZ9" s="86" t="s">
        <v>27</v>
      </c>
      <c r="BA9" s="86"/>
      <c r="BB9" s="86" t="s">
        <v>18</v>
      </c>
      <c r="BC9" s="86" t="s">
        <v>18</v>
      </c>
      <c r="BD9" s="86" t="s">
        <v>18</v>
      </c>
      <c r="BE9" s="86" t="s">
        <v>18</v>
      </c>
      <c r="BF9" s="86" t="s">
        <v>18</v>
      </c>
      <c r="BG9" s="86" t="s">
        <v>18</v>
      </c>
      <c r="BH9" s="86" t="s">
        <v>18</v>
      </c>
      <c r="BI9" s="86" t="s">
        <v>18</v>
      </c>
      <c r="BJ9" s="86"/>
      <c r="BK9" s="86" t="s">
        <v>158</v>
      </c>
      <c r="BL9" s="86" t="s">
        <v>158</v>
      </c>
      <c r="BM9" s="86" t="s">
        <v>158</v>
      </c>
      <c r="BN9" s="86" t="s">
        <v>158</v>
      </c>
      <c r="BO9" s="86" t="s">
        <v>158</v>
      </c>
      <c r="BP9" s="86" t="s">
        <v>158</v>
      </c>
      <c r="BQ9" s="86" t="s">
        <v>158</v>
      </c>
      <c r="BR9" s="86" t="s">
        <v>158</v>
      </c>
      <c r="BS9" s="86"/>
      <c r="BT9" s="86" t="s">
        <v>159</v>
      </c>
      <c r="BU9" s="86" t="s">
        <v>159</v>
      </c>
      <c r="BV9" s="86" t="s">
        <v>159</v>
      </c>
      <c r="BW9" s="86" t="s">
        <v>159</v>
      </c>
      <c r="BX9" s="86" t="s">
        <v>159</v>
      </c>
      <c r="BY9" s="86" t="s">
        <v>159</v>
      </c>
      <c r="BZ9" s="86" t="s">
        <v>159</v>
      </c>
      <c r="CA9" s="73" t="s">
        <v>159</v>
      </c>
      <c r="CB9" s="73" t="s">
        <v>159</v>
      </c>
      <c r="CC9" s="86"/>
      <c r="CD9" s="91" t="s">
        <v>27</v>
      </c>
      <c r="CE9" s="92" t="s">
        <v>27</v>
      </c>
      <c r="CF9" s="92" t="s">
        <v>27</v>
      </c>
      <c r="CG9" s="92" t="s">
        <v>27</v>
      </c>
      <c r="CH9" s="92" t="s">
        <v>27</v>
      </c>
      <c r="CI9" s="92" t="s">
        <v>27</v>
      </c>
      <c r="CJ9" s="92" t="s">
        <v>27</v>
      </c>
      <c r="CK9" s="92" t="s">
        <v>27</v>
      </c>
      <c r="CL9" s="92" t="s">
        <v>27</v>
      </c>
      <c r="CM9" s="92" t="s">
        <v>27</v>
      </c>
      <c r="CN9" s="93" t="s">
        <v>27</v>
      </c>
      <c r="CO9" s="87"/>
      <c r="CP9" s="91" t="s">
        <v>18</v>
      </c>
      <c r="CQ9" s="92" t="s">
        <v>18</v>
      </c>
      <c r="CR9" s="92" t="s">
        <v>18</v>
      </c>
      <c r="CS9" s="92" t="s">
        <v>18</v>
      </c>
      <c r="CT9" s="92" t="s">
        <v>18</v>
      </c>
      <c r="CU9" s="92" t="s">
        <v>18</v>
      </c>
      <c r="CV9" s="92" t="s">
        <v>18</v>
      </c>
      <c r="CW9" s="93" t="s">
        <v>18</v>
      </c>
      <c r="CX9" s="86"/>
      <c r="CY9" s="91" t="s">
        <v>158</v>
      </c>
      <c r="CZ9" s="92" t="s">
        <v>158</v>
      </c>
      <c r="DA9" s="92" t="s">
        <v>158</v>
      </c>
      <c r="DB9" s="92" t="s">
        <v>158</v>
      </c>
      <c r="DC9" s="92" t="s">
        <v>158</v>
      </c>
      <c r="DD9" s="92" t="s">
        <v>158</v>
      </c>
      <c r="DE9" s="92" t="s">
        <v>158</v>
      </c>
      <c r="DF9" s="93" t="s">
        <v>158</v>
      </c>
      <c r="DG9" s="86"/>
      <c r="DH9" s="91" t="s">
        <v>159</v>
      </c>
      <c r="DI9" s="92" t="s">
        <v>159</v>
      </c>
      <c r="DJ9" s="92" t="s">
        <v>159</v>
      </c>
      <c r="DK9" s="92" t="s">
        <v>159</v>
      </c>
      <c r="DL9" s="92" t="s">
        <v>159</v>
      </c>
      <c r="DM9" s="92" t="s">
        <v>159</v>
      </c>
      <c r="DN9" s="92" t="s">
        <v>159</v>
      </c>
      <c r="DO9" s="92" t="s">
        <v>159</v>
      </c>
      <c r="DP9" s="93" t="s">
        <v>159</v>
      </c>
    </row>
    <row r="10" spans="1:120" ht="15.75">
      <c r="A10" s="63">
        <v>1501</v>
      </c>
      <c r="B10" s="86"/>
      <c r="C10" s="86"/>
      <c r="D10" s="86"/>
      <c r="E10" s="86"/>
      <c r="F10" s="86"/>
      <c r="G10" s="86"/>
      <c r="H10" s="86"/>
      <c r="I10" s="86"/>
      <c r="J10" s="86"/>
      <c r="M10" s="86"/>
      <c r="N10" s="86">
        <v>319.3</v>
      </c>
      <c r="O10" s="86"/>
      <c r="P10" s="86">
        <v>15.1</v>
      </c>
      <c r="Q10" s="86">
        <v>77.8</v>
      </c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59">
        <v>9</v>
      </c>
      <c r="AN10" s="73"/>
      <c r="AO10" s="86"/>
      <c r="AP10" s="86">
        <f>+B10/54.8</f>
        <v>0</v>
      </c>
      <c r="AQ10" s="86">
        <f>+C10/11.502</f>
        <v>0</v>
      </c>
      <c r="AR10" s="86">
        <f>+D10/0.460093</f>
        <v>0</v>
      </c>
      <c r="AS10" s="86">
        <f>+E10/16.13</f>
        <v>0</v>
      </c>
      <c r="AT10" s="86">
        <f>+F10/12.55</f>
        <v>0</v>
      </c>
      <c r="AU10" s="86">
        <f>+G10/11.502</f>
        <v>0</v>
      </c>
      <c r="AV10" s="86">
        <f>+H10</f>
        <v>0</v>
      </c>
      <c r="AW10" s="86">
        <f>+I10/11.502</f>
        <v>0</v>
      </c>
      <c r="AX10" s="86">
        <f>+J10/0.8369</f>
        <v>0</v>
      </c>
      <c r="AY10" s="86">
        <f>+K10/0.460093</f>
        <v>0</v>
      </c>
      <c r="AZ10" s="86">
        <f>+L10</f>
        <v>0</v>
      </c>
      <c r="BA10" s="86"/>
      <c r="BB10" s="86">
        <f>+N10/201</f>
        <v>1.5885572139303483</v>
      </c>
      <c r="BC10" s="86">
        <f>+O10/(10.77*15)</f>
        <v>0</v>
      </c>
      <c r="BD10" s="86">
        <f>+P10/10.77</f>
        <v>1.4020427112349119</v>
      </c>
      <c r="BE10" s="86">
        <f>+Q10/11.93</f>
        <v>6.5213746856663874</v>
      </c>
      <c r="BF10" s="86">
        <f>+R10/0.355</f>
        <v>0</v>
      </c>
      <c r="BG10" s="86">
        <f>+S10</f>
        <v>0</v>
      </c>
      <c r="BH10" s="86">
        <f>+T10/12.78</f>
        <v>0</v>
      </c>
      <c r="BI10" s="86">
        <f>+U10/0.91</f>
        <v>0</v>
      </c>
      <c r="BJ10" s="86"/>
      <c r="BK10" s="86">
        <f>+W10/54.7</f>
        <v>0</v>
      </c>
      <c r="BL10" s="86">
        <f>+X10/0.460093</f>
        <v>0</v>
      </c>
      <c r="BM10" s="86">
        <f>+Y10/(2*0.460093)</f>
        <v>0</v>
      </c>
      <c r="BN10" s="86">
        <f>+Z10/15.65</f>
        <v>0</v>
      </c>
      <c r="BO10" s="86">
        <f>+AA10/12.55</f>
        <v>0</v>
      </c>
      <c r="BP10" s="86">
        <f>+AB10/11.502</f>
        <v>0</v>
      </c>
      <c r="BQ10" s="86">
        <f>+AC10</f>
        <v>0</v>
      </c>
      <c r="BR10" s="86">
        <f>+AD10/11.502</f>
        <v>0</v>
      </c>
      <c r="BS10" s="86"/>
      <c r="BT10" s="86">
        <f>+AF10/55.5</f>
        <v>0</v>
      </c>
      <c r="BU10" s="86">
        <f>+AG10/11.502</f>
        <v>0</v>
      </c>
      <c r="BV10" s="86">
        <f>+AH10/11.502</f>
        <v>0</v>
      </c>
      <c r="BW10" s="86">
        <f>+AI10/16.13</f>
        <v>0</v>
      </c>
      <c r="BX10" s="86">
        <f>+BE10/12.55</f>
        <v>0.5196314490570826</v>
      </c>
      <c r="BY10" s="86">
        <f>+AK10/11.502</f>
        <v>0</v>
      </c>
      <c r="BZ10" s="86">
        <f>+AL10</f>
        <v>0</v>
      </c>
      <c r="CA10" s="86">
        <f>+AM10/0.460093</f>
        <v>19.561262614297544</v>
      </c>
      <c r="CB10" s="86">
        <f>+AN10*480/25</f>
        <v>0</v>
      </c>
      <c r="CC10" s="86"/>
      <c r="CD10" s="86">
        <f>+AP10*'Silver Conversion'!$B160</f>
        <v>0</v>
      </c>
      <c r="CE10" s="86">
        <f>+AQ10*'Silver Conversion'!$B160</f>
        <v>0</v>
      </c>
      <c r="CF10" s="86">
        <f>+AR10*'Silver Conversion'!$B160</f>
        <v>0</v>
      </c>
      <c r="CG10" s="86">
        <f>+AS10*'Silver Conversion'!$B160</f>
        <v>0</v>
      </c>
      <c r="CH10" s="86">
        <f>+AT10*'Silver Conversion'!$B160</f>
        <v>0</v>
      </c>
      <c r="CI10" s="86">
        <f>+AU10*'Silver Conversion'!$B160</f>
        <v>0</v>
      </c>
      <c r="CJ10" s="86">
        <f>+AV10*'Silver Conversion'!$B160</f>
        <v>0</v>
      </c>
      <c r="CK10" s="86">
        <f>+AW10*'Silver Conversion'!$B160</f>
        <v>0</v>
      </c>
      <c r="CL10" s="86">
        <f>+AX10*'Silver Conversion'!$B160</f>
        <v>0</v>
      </c>
      <c r="CM10" s="86">
        <f>+AY10*'Silver Conversion'!$B160</f>
        <v>0</v>
      </c>
      <c r="CN10" s="86">
        <f>+AZ10*'Silver Conversion'!$B160</f>
        <v>0</v>
      </c>
      <c r="CO10" s="87"/>
      <c r="CP10" s="86">
        <f>+BB10*'Silver Conversion'!$D160</f>
        <v>0.22065059701492537</v>
      </c>
      <c r="CQ10" s="86">
        <f>+BC10*'Silver Conversion'!$B160</f>
        <v>0</v>
      </c>
      <c r="CR10" s="86">
        <f>+BD10*'Silver Conversion'!$B160</f>
        <v>0.13179201485608172</v>
      </c>
      <c r="CS10" s="86">
        <f>+BE10*'Silver Conversion'!$B160</f>
        <v>0.6130092204526404</v>
      </c>
      <c r="CT10" s="86">
        <f>+BF10*'Silver Conversion'!$B160</f>
        <v>0</v>
      </c>
      <c r="CU10" s="86">
        <f>+BG10*'Silver Conversion'!$B160</f>
        <v>0</v>
      </c>
      <c r="CV10" s="86">
        <f>+BH10*'Silver Conversion'!$B160</f>
        <v>0</v>
      </c>
      <c r="CW10" s="86">
        <f>+BI10*'Silver Conversion'!$B160</f>
        <v>0</v>
      </c>
      <c r="CX10" s="86"/>
      <c r="CY10" s="86">
        <f>+BK10*'Silver Conversion'!$B160</f>
        <v>0</v>
      </c>
      <c r="CZ10" s="86">
        <f>+BL10*'Silver Conversion'!$B160</f>
        <v>0</v>
      </c>
      <c r="DA10" s="86">
        <f>+BM10*'Silver Conversion'!$B160</f>
        <v>0</v>
      </c>
      <c r="DB10" s="86">
        <f>+BN10*'Silver Conversion'!$B160</f>
        <v>0</v>
      </c>
      <c r="DC10" s="86">
        <f>+BO10*'Silver Conversion'!$B160</f>
        <v>0</v>
      </c>
      <c r="DD10" s="86">
        <f>+BP10*'Silver Conversion'!$B160</f>
        <v>0</v>
      </c>
      <c r="DE10" s="86">
        <f>+BQ10*'Silver Conversion'!$B160</f>
        <v>0</v>
      </c>
      <c r="DF10" s="86">
        <f>+BR10*'Silver Conversion'!$B160</f>
        <v>0</v>
      </c>
      <c r="DG10" s="86"/>
      <c r="DH10" s="86">
        <f>+BT10*'Silver Conversion'!$B160</f>
        <v>0</v>
      </c>
      <c r="DI10" s="86">
        <f>+BU10*'Silver Conversion'!$B160</f>
        <v>0</v>
      </c>
      <c r="DJ10" s="86">
        <f>+BV10*'Silver Conversion'!$B160</f>
        <v>0</v>
      </c>
      <c r="DK10" s="86">
        <f>+BW10*'Silver Conversion'!$B160</f>
        <v>0</v>
      </c>
      <c r="DL10" s="86">
        <f>+BX10*'Silver Conversion'!$B160</f>
        <v>0.048845356211365765</v>
      </c>
      <c r="DM10" s="86">
        <f>+BY10*'Silver Conversion'!$B160</f>
        <v>0</v>
      </c>
      <c r="DN10" s="86">
        <f>+BZ10*'Silver Conversion'!$B160</f>
        <v>0</v>
      </c>
      <c r="DO10" s="86">
        <f>+CA10*'Silver Conversion'!$B160</f>
        <v>1.838758685743969</v>
      </c>
      <c r="DP10" s="86">
        <f>+CB10*'Silver Conversion'!$B160</f>
        <v>0</v>
      </c>
    </row>
    <row r="11" spans="1:120" ht="15.75">
      <c r="A11" s="63">
        <v>1502</v>
      </c>
      <c r="B11" s="86"/>
      <c r="C11" s="86">
        <v>163.3</v>
      </c>
      <c r="D11" s="86">
        <v>2</v>
      </c>
      <c r="E11" s="86"/>
      <c r="F11" s="86">
        <v>240.9</v>
      </c>
      <c r="G11" s="86">
        <v>458</v>
      </c>
      <c r="H11" s="86">
        <v>8.3</v>
      </c>
      <c r="I11" s="86">
        <v>320</v>
      </c>
      <c r="J11" s="86">
        <v>13.7</v>
      </c>
      <c r="K11" s="59">
        <v>7</v>
      </c>
      <c r="M11" s="86"/>
      <c r="N11" s="86">
        <v>523</v>
      </c>
      <c r="O11" s="86"/>
      <c r="P11" s="86">
        <v>18.2</v>
      </c>
      <c r="Q11" s="86">
        <v>101.3</v>
      </c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O11" s="86"/>
      <c r="AP11" s="86">
        <f aca="true" t="shared" si="0" ref="AP11:AP74">+B11/54.8</f>
        <v>0</v>
      </c>
      <c r="AQ11" s="86">
        <f aca="true" t="shared" si="1" ref="AQ11:AQ74">+C11/11.502</f>
        <v>14.197530864197532</v>
      </c>
      <c r="AR11" s="86">
        <f aca="true" t="shared" si="2" ref="AR11:AR74">+D11/0.460093</f>
        <v>4.346947247621677</v>
      </c>
      <c r="AS11" s="86">
        <f aca="true" t="shared" si="3" ref="AS11:AS74">+E11/16.13</f>
        <v>0</v>
      </c>
      <c r="AT11" s="86">
        <f aca="true" t="shared" si="4" ref="AT11:AT74">+F11/12.55</f>
        <v>19.195219123505975</v>
      </c>
      <c r="AU11" s="86">
        <f aca="true" t="shared" si="5" ref="AU11:AU74">+G11/11.502</f>
        <v>39.81916188488958</v>
      </c>
      <c r="AV11" s="86">
        <f aca="true" t="shared" si="6" ref="AV11:AV74">+H11</f>
        <v>8.3</v>
      </c>
      <c r="AW11" s="86">
        <f aca="true" t="shared" si="7" ref="AW11:AW74">+I11/11.502</f>
        <v>27.821248478525472</v>
      </c>
      <c r="AX11" s="86">
        <f aca="true" t="shared" si="8" ref="AX11:AX74">+J11/0.8369</f>
        <v>16.369936671047913</v>
      </c>
      <c r="AY11" s="86">
        <f aca="true" t="shared" si="9" ref="AY11:AY74">+K11/0.460093</f>
        <v>15.21431536667587</v>
      </c>
      <c r="AZ11" s="86">
        <f aca="true" t="shared" si="10" ref="AZ11:AZ74">+L11</f>
        <v>0</v>
      </c>
      <c r="BA11" s="86"/>
      <c r="BB11" s="86">
        <f aca="true" t="shared" si="11" ref="BB11:BB74">+N11/201</f>
        <v>2.601990049751244</v>
      </c>
      <c r="BC11" s="86">
        <f aca="true" t="shared" si="12" ref="BC11:BC74">+O11/(10.77*15)</f>
        <v>0</v>
      </c>
      <c r="BD11" s="86">
        <f aca="true" t="shared" si="13" ref="BD11:BD74">+P11/10.77</f>
        <v>1.689879294336119</v>
      </c>
      <c r="BE11" s="86">
        <f aca="true" t="shared" si="14" ref="BE11:BE74">+Q11/11.93</f>
        <v>8.491198658843253</v>
      </c>
      <c r="BF11" s="86">
        <f aca="true" t="shared" si="15" ref="BF11:BF74">+R11/0.355</f>
        <v>0</v>
      </c>
      <c r="BG11" s="86">
        <f aca="true" t="shared" si="16" ref="BG11:BG74">+S11</f>
        <v>0</v>
      </c>
      <c r="BH11" s="86">
        <f aca="true" t="shared" si="17" ref="BH11:BH74">+T11/12.78</f>
        <v>0</v>
      </c>
      <c r="BI11" s="86">
        <f aca="true" t="shared" si="18" ref="BI11:BI74">+U11/0.91</f>
        <v>0</v>
      </c>
      <c r="BJ11" s="86"/>
      <c r="BK11" s="86">
        <f aca="true" t="shared" si="19" ref="BK11:BK74">+W11/54.7</f>
        <v>0</v>
      </c>
      <c r="BL11" s="86">
        <f aca="true" t="shared" si="20" ref="BL11:BL74">+X11/0.460093</f>
        <v>0</v>
      </c>
      <c r="BM11" s="86">
        <f aca="true" t="shared" si="21" ref="BM11:BM74">+Y11/(2*0.460093)</f>
        <v>0</v>
      </c>
      <c r="BN11" s="86">
        <f aca="true" t="shared" si="22" ref="BN11:BN74">+Z11/15.65</f>
        <v>0</v>
      </c>
      <c r="BO11" s="86">
        <f aca="true" t="shared" si="23" ref="BO11:BO74">+AA11/12.55</f>
        <v>0</v>
      </c>
      <c r="BP11" s="86">
        <f aca="true" t="shared" si="24" ref="BP11:BP74">+AB11/11.502</f>
        <v>0</v>
      </c>
      <c r="BQ11" s="86">
        <f aca="true" t="shared" si="25" ref="BQ11:BQ74">+AC11</f>
        <v>0</v>
      </c>
      <c r="BR11" s="86">
        <f aca="true" t="shared" si="26" ref="BR11:BR74">+AD11/11.502</f>
        <v>0</v>
      </c>
      <c r="BS11" s="86"/>
      <c r="BT11" s="86">
        <f aca="true" t="shared" si="27" ref="BT11:BT74">+AF11/55.5</f>
        <v>0</v>
      </c>
      <c r="BU11" s="86">
        <f aca="true" t="shared" si="28" ref="BU11:BU74">+AG11/11.502</f>
        <v>0</v>
      </c>
      <c r="BV11" s="86">
        <f aca="true" t="shared" si="29" ref="BV11:BV74">+AH11/11.502</f>
        <v>0</v>
      </c>
      <c r="BW11" s="86">
        <f aca="true" t="shared" si="30" ref="BW11:BW74">+AI11/16.13</f>
        <v>0</v>
      </c>
      <c r="BX11" s="86">
        <f aca="true" t="shared" si="31" ref="BX11:BX74">+BE11/12.55</f>
        <v>0.6765895345691835</v>
      </c>
      <c r="BY11" s="86">
        <f aca="true" t="shared" si="32" ref="BY11:BY74">+AK11/11.502</f>
        <v>0</v>
      </c>
      <c r="BZ11" s="86">
        <f aca="true" t="shared" si="33" ref="BZ11:BZ74">+AL11</f>
        <v>0</v>
      </c>
      <c r="CA11" s="86">
        <f aca="true" t="shared" si="34" ref="CA11:CA74">+AM11/0.460093</f>
        <v>0</v>
      </c>
      <c r="CB11" s="86">
        <f aca="true" t="shared" si="35" ref="CB11:CB74">+AN11*480/25</f>
        <v>0</v>
      </c>
      <c r="CC11" s="86"/>
      <c r="CD11" s="86">
        <f>+AP11*'Silver Conversion'!$B161</f>
        <v>0</v>
      </c>
      <c r="CE11" s="86">
        <f>+AQ11*'Silver Conversion'!$B161</f>
        <v>1.334567901234568</v>
      </c>
      <c r="CF11" s="86">
        <f>+AR11*'Silver Conversion'!$B161</f>
        <v>0.40861304127643766</v>
      </c>
      <c r="CG11" s="86">
        <f>+AS11*'Silver Conversion'!$B161</f>
        <v>0</v>
      </c>
      <c r="CH11" s="86">
        <f>+AT11*'Silver Conversion'!$B161</f>
        <v>1.8043505976095617</v>
      </c>
      <c r="CI11" s="86">
        <f>+AU11*'Silver Conversion'!$B161</f>
        <v>3.7430012171796205</v>
      </c>
      <c r="CJ11" s="86">
        <f>+AV11*'Silver Conversion'!$B161</f>
        <v>0.7802000000000001</v>
      </c>
      <c r="CK11" s="86">
        <f>+AW11*'Silver Conversion'!$B161</f>
        <v>2.6151973569813944</v>
      </c>
      <c r="CL11" s="86">
        <f>+AX11*'Silver Conversion'!$B161</f>
        <v>1.5387740470785038</v>
      </c>
      <c r="CM11" s="86">
        <f>+AY11*'Silver Conversion'!$B161</f>
        <v>1.4301456444675318</v>
      </c>
      <c r="CN11" s="86">
        <f>+AZ11*'Silver Conversion'!$B161</f>
        <v>0</v>
      </c>
      <c r="CO11" s="86"/>
      <c r="CP11" s="86">
        <f>+BB11*'Silver Conversion'!$D161</f>
        <v>0.36141641791044776</v>
      </c>
      <c r="CQ11" s="86">
        <f>+BC11*'Silver Conversion'!$B161</f>
        <v>0</v>
      </c>
      <c r="CR11" s="86">
        <f>+BD11*'Silver Conversion'!$B161</f>
        <v>0.15884865366759518</v>
      </c>
      <c r="CS11" s="86">
        <f>+BE11*'Silver Conversion'!$B161</f>
        <v>0.7981726739312658</v>
      </c>
      <c r="CT11" s="86">
        <f>+BF11*'Silver Conversion'!$B161</f>
        <v>0</v>
      </c>
      <c r="CU11" s="86">
        <f>+BG11*'Silver Conversion'!$B161</f>
        <v>0</v>
      </c>
      <c r="CV11" s="86">
        <f>+BH11*'Silver Conversion'!$B161</f>
        <v>0</v>
      </c>
      <c r="CW11" s="86">
        <f>+BI11*'Silver Conversion'!$B161</f>
        <v>0</v>
      </c>
      <c r="CX11" s="86"/>
      <c r="CY11" s="86">
        <f>+BK11*'Silver Conversion'!$B161</f>
        <v>0</v>
      </c>
      <c r="CZ11" s="86">
        <f>+BL11*'Silver Conversion'!$B161</f>
        <v>0</v>
      </c>
      <c r="DA11" s="86">
        <f>+BM11*'Silver Conversion'!$B161</f>
        <v>0</v>
      </c>
      <c r="DB11" s="86">
        <f>+BN11*'Silver Conversion'!$B161</f>
        <v>0</v>
      </c>
      <c r="DC11" s="86">
        <f>+BO11*'Silver Conversion'!$B161</f>
        <v>0</v>
      </c>
      <c r="DD11" s="86">
        <f>+BP11*'Silver Conversion'!$B161</f>
        <v>0</v>
      </c>
      <c r="DE11" s="86">
        <f>+BQ11*'Silver Conversion'!$B161</f>
        <v>0</v>
      </c>
      <c r="DF11" s="86">
        <f>+BR11*'Silver Conversion'!$B161</f>
        <v>0</v>
      </c>
      <c r="DG11" s="86"/>
      <c r="DH11" s="86">
        <f>+BT11*'Silver Conversion'!$B161</f>
        <v>0</v>
      </c>
      <c r="DI11" s="86">
        <f>+BU11*'Silver Conversion'!$B161</f>
        <v>0</v>
      </c>
      <c r="DJ11" s="86">
        <f>+BV11*'Silver Conversion'!$B161</f>
        <v>0</v>
      </c>
      <c r="DK11" s="86">
        <f>+BW11*'Silver Conversion'!$B161</f>
        <v>0</v>
      </c>
      <c r="DL11" s="86">
        <f>+BX11*'Silver Conversion'!$B161</f>
        <v>0.06359941624950324</v>
      </c>
      <c r="DM11" s="86">
        <f>+BY11*'Silver Conversion'!$B161</f>
        <v>0</v>
      </c>
      <c r="DN11" s="86">
        <f>+BZ11*'Silver Conversion'!$B161</f>
        <v>0</v>
      </c>
      <c r="DO11" s="86">
        <f>+CA11*'Silver Conversion'!$B161</f>
        <v>0</v>
      </c>
      <c r="DP11" s="86">
        <f>+CB11*'Silver Conversion'!$B161</f>
        <v>0</v>
      </c>
    </row>
    <row r="12" spans="1:120" ht="15.75">
      <c r="A12" s="63">
        <v>1503</v>
      </c>
      <c r="B12" s="86"/>
      <c r="C12" s="86">
        <v>183.8</v>
      </c>
      <c r="D12" s="86"/>
      <c r="E12" s="86">
        <v>84</v>
      </c>
      <c r="F12" s="86">
        <v>253.7</v>
      </c>
      <c r="G12" s="86">
        <v>460</v>
      </c>
      <c r="H12" s="86">
        <v>8.8</v>
      </c>
      <c r="I12" s="86">
        <v>310</v>
      </c>
      <c r="J12" s="86">
        <v>13.7</v>
      </c>
      <c r="K12" s="59">
        <v>6.5</v>
      </c>
      <c r="M12" s="86"/>
      <c r="N12" s="86">
        <v>713.6</v>
      </c>
      <c r="O12" s="86"/>
      <c r="P12" s="86">
        <v>24</v>
      </c>
      <c r="Q12" s="86">
        <v>130.7</v>
      </c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O12" s="86"/>
      <c r="AP12" s="86">
        <f t="shared" si="0"/>
        <v>0</v>
      </c>
      <c r="AQ12" s="86">
        <f t="shared" si="1"/>
        <v>15.979829594853069</v>
      </c>
      <c r="AR12" s="86">
        <f t="shared" si="2"/>
        <v>0</v>
      </c>
      <c r="AS12" s="86">
        <f t="shared" si="3"/>
        <v>5.207687538747676</v>
      </c>
      <c r="AT12" s="86">
        <f t="shared" si="4"/>
        <v>20.215139442231074</v>
      </c>
      <c r="AU12" s="86">
        <f t="shared" si="5"/>
        <v>39.993044687880364</v>
      </c>
      <c r="AV12" s="86">
        <f t="shared" si="6"/>
        <v>8.8</v>
      </c>
      <c r="AW12" s="86">
        <f t="shared" si="7"/>
        <v>26.95183446357155</v>
      </c>
      <c r="AX12" s="86">
        <f t="shared" si="8"/>
        <v>16.369936671047913</v>
      </c>
      <c r="AY12" s="86">
        <f t="shared" si="9"/>
        <v>14.12757855477045</v>
      </c>
      <c r="AZ12" s="86">
        <f t="shared" si="10"/>
        <v>0</v>
      </c>
      <c r="BA12" s="86"/>
      <c r="BB12" s="86">
        <f t="shared" si="11"/>
        <v>3.5502487562189056</v>
      </c>
      <c r="BC12" s="86">
        <f t="shared" si="12"/>
        <v>0</v>
      </c>
      <c r="BD12" s="86">
        <f t="shared" si="13"/>
        <v>2.2284122562674096</v>
      </c>
      <c r="BE12" s="86">
        <f t="shared" si="14"/>
        <v>10.955574182732606</v>
      </c>
      <c r="BF12" s="86">
        <f t="shared" si="15"/>
        <v>0</v>
      </c>
      <c r="BG12" s="86">
        <f t="shared" si="16"/>
        <v>0</v>
      </c>
      <c r="BH12" s="86">
        <f t="shared" si="17"/>
        <v>0</v>
      </c>
      <c r="BI12" s="86">
        <f t="shared" si="18"/>
        <v>0</v>
      </c>
      <c r="BJ12" s="86"/>
      <c r="BK12" s="86">
        <f t="shared" si="19"/>
        <v>0</v>
      </c>
      <c r="BL12" s="86">
        <f t="shared" si="20"/>
        <v>0</v>
      </c>
      <c r="BM12" s="86">
        <f t="shared" si="21"/>
        <v>0</v>
      </c>
      <c r="BN12" s="86">
        <f t="shared" si="22"/>
        <v>0</v>
      </c>
      <c r="BO12" s="86">
        <f t="shared" si="23"/>
        <v>0</v>
      </c>
      <c r="BP12" s="86">
        <f t="shared" si="24"/>
        <v>0</v>
      </c>
      <c r="BQ12" s="86">
        <f t="shared" si="25"/>
        <v>0</v>
      </c>
      <c r="BR12" s="86">
        <f t="shared" si="26"/>
        <v>0</v>
      </c>
      <c r="BS12" s="86"/>
      <c r="BT12" s="86">
        <f t="shared" si="27"/>
        <v>0</v>
      </c>
      <c r="BU12" s="86">
        <f t="shared" si="28"/>
        <v>0</v>
      </c>
      <c r="BV12" s="86">
        <f t="shared" si="29"/>
        <v>0</v>
      </c>
      <c r="BW12" s="86">
        <f t="shared" si="30"/>
        <v>0</v>
      </c>
      <c r="BX12" s="86">
        <f t="shared" si="31"/>
        <v>0.8729541181460243</v>
      </c>
      <c r="BY12" s="86">
        <f t="shared" si="32"/>
        <v>0</v>
      </c>
      <c r="BZ12" s="86">
        <f t="shared" si="33"/>
        <v>0</v>
      </c>
      <c r="CA12" s="86">
        <f t="shared" si="34"/>
        <v>0</v>
      </c>
      <c r="CB12" s="86">
        <f t="shared" si="35"/>
        <v>0</v>
      </c>
      <c r="CC12" s="86"/>
      <c r="CD12" s="86">
        <f>+AP12*'Silver Conversion'!$B162</f>
        <v>0</v>
      </c>
      <c r="CE12" s="86">
        <f>+AQ12*'Silver Conversion'!$B162</f>
        <v>1.5021039819161885</v>
      </c>
      <c r="CF12" s="86">
        <f>+AR12*'Silver Conversion'!$B162</f>
        <v>0</v>
      </c>
      <c r="CG12" s="86">
        <f>+AS12*'Silver Conversion'!$B162</f>
        <v>0.4895226286422815</v>
      </c>
      <c r="CH12" s="86">
        <f>+AT12*'Silver Conversion'!$B162</f>
        <v>1.900223107569721</v>
      </c>
      <c r="CI12" s="86">
        <f>+AU12*'Silver Conversion'!$B162</f>
        <v>3.759346200660754</v>
      </c>
      <c r="CJ12" s="86">
        <f>+AV12*'Silver Conversion'!$B162</f>
        <v>0.8272</v>
      </c>
      <c r="CK12" s="86">
        <f>+AW12*'Silver Conversion'!$B162</f>
        <v>2.5334724395757258</v>
      </c>
      <c r="CL12" s="86">
        <f>+AX12*'Silver Conversion'!$B162</f>
        <v>1.5387740470785038</v>
      </c>
      <c r="CM12" s="86">
        <f>+AY12*'Silver Conversion'!$B162</f>
        <v>1.3279923841484222</v>
      </c>
      <c r="CN12" s="86">
        <f>+AZ12*'Silver Conversion'!$B162</f>
        <v>0</v>
      </c>
      <c r="CO12" s="86"/>
      <c r="CP12" s="86">
        <f>+BB12*'Silver Conversion'!$D162</f>
        <v>0.49312955223880595</v>
      </c>
      <c r="CQ12" s="86">
        <f>+BC12*'Silver Conversion'!$B162</f>
        <v>0</v>
      </c>
      <c r="CR12" s="86">
        <f>+BD12*'Silver Conversion'!$B162</f>
        <v>0.2094707520891365</v>
      </c>
      <c r="CS12" s="86">
        <f>+BE12*'Silver Conversion'!$B162</f>
        <v>1.029823973176865</v>
      </c>
      <c r="CT12" s="86">
        <f>+BF12*'Silver Conversion'!$B162</f>
        <v>0</v>
      </c>
      <c r="CU12" s="86">
        <f>+BG12*'Silver Conversion'!$B162</f>
        <v>0</v>
      </c>
      <c r="CV12" s="86">
        <f>+BH12*'Silver Conversion'!$B162</f>
        <v>0</v>
      </c>
      <c r="CW12" s="86">
        <f>+BI12*'Silver Conversion'!$B162</f>
        <v>0</v>
      </c>
      <c r="CX12" s="86"/>
      <c r="CY12" s="86">
        <f>+BK12*'Silver Conversion'!$B162</f>
        <v>0</v>
      </c>
      <c r="CZ12" s="86">
        <f>+BL12*'Silver Conversion'!$B162</f>
        <v>0</v>
      </c>
      <c r="DA12" s="86">
        <f>+BM12*'Silver Conversion'!$B162</f>
        <v>0</v>
      </c>
      <c r="DB12" s="86">
        <f>+BN12*'Silver Conversion'!$B162</f>
        <v>0</v>
      </c>
      <c r="DC12" s="86">
        <f>+BO12*'Silver Conversion'!$B162</f>
        <v>0</v>
      </c>
      <c r="DD12" s="86">
        <f>+BP12*'Silver Conversion'!$B162</f>
        <v>0</v>
      </c>
      <c r="DE12" s="86">
        <f>+BQ12*'Silver Conversion'!$B162</f>
        <v>0</v>
      </c>
      <c r="DF12" s="86">
        <f>+BR12*'Silver Conversion'!$B162</f>
        <v>0</v>
      </c>
      <c r="DG12" s="86"/>
      <c r="DH12" s="86">
        <f>+BT12*'Silver Conversion'!$B162</f>
        <v>0</v>
      </c>
      <c r="DI12" s="86">
        <f>+BU12*'Silver Conversion'!$B162</f>
        <v>0</v>
      </c>
      <c r="DJ12" s="86">
        <f>+BV12*'Silver Conversion'!$B162</f>
        <v>0</v>
      </c>
      <c r="DK12" s="86">
        <f>+BW12*'Silver Conversion'!$B162</f>
        <v>0</v>
      </c>
      <c r="DL12" s="86">
        <f>+BX12*'Silver Conversion'!$B162</f>
        <v>0.08205768710572628</v>
      </c>
      <c r="DM12" s="86">
        <f>+BY12*'Silver Conversion'!$B162</f>
        <v>0</v>
      </c>
      <c r="DN12" s="86">
        <f>+BZ12*'Silver Conversion'!$B162</f>
        <v>0</v>
      </c>
      <c r="DO12" s="86">
        <f>+CA12*'Silver Conversion'!$B162</f>
        <v>0</v>
      </c>
      <c r="DP12" s="86">
        <f>+CB12*'Silver Conversion'!$B162</f>
        <v>0</v>
      </c>
    </row>
    <row r="13" spans="1:120" ht="15.75">
      <c r="A13" s="63">
        <v>1504</v>
      </c>
      <c r="B13" s="86"/>
      <c r="C13" s="86"/>
      <c r="D13" s="86"/>
      <c r="E13" s="86"/>
      <c r="F13" s="86"/>
      <c r="G13" s="86"/>
      <c r="H13" s="86"/>
      <c r="I13" s="86"/>
      <c r="J13" s="86"/>
      <c r="M13" s="86"/>
      <c r="N13" s="86">
        <v>508</v>
      </c>
      <c r="O13" s="86">
        <v>521.2</v>
      </c>
      <c r="P13" s="86">
        <v>13.8</v>
      </c>
      <c r="Q13" s="86">
        <v>124.6</v>
      </c>
      <c r="R13" s="86"/>
      <c r="S13" s="86">
        <v>9.7</v>
      </c>
      <c r="T13" s="86">
        <v>77.6</v>
      </c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59">
        <v>9</v>
      </c>
      <c r="AO13" s="86"/>
      <c r="AP13" s="86">
        <f t="shared" si="0"/>
        <v>0</v>
      </c>
      <c r="AQ13" s="86">
        <f t="shared" si="1"/>
        <v>0</v>
      </c>
      <c r="AR13" s="86">
        <f t="shared" si="2"/>
        <v>0</v>
      </c>
      <c r="AS13" s="86">
        <f t="shared" si="3"/>
        <v>0</v>
      </c>
      <c r="AT13" s="86">
        <f t="shared" si="4"/>
        <v>0</v>
      </c>
      <c r="AU13" s="86">
        <f t="shared" si="5"/>
        <v>0</v>
      </c>
      <c r="AV13" s="86">
        <f t="shared" si="6"/>
        <v>0</v>
      </c>
      <c r="AW13" s="86">
        <f t="shared" si="7"/>
        <v>0</v>
      </c>
      <c r="AX13" s="86">
        <f t="shared" si="8"/>
        <v>0</v>
      </c>
      <c r="AY13" s="86">
        <f t="shared" si="9"/>
        <v>0</v>
      </c>
      <c r="AZ13" s="86">
        <f t="shared" si="10"/>
        <v>0</v>
      </c>
      <c r="BA13" s="86"/>
      <c r="BB13" s="86">
        <f t="shared" si="11"/>
        <v>2.527363184079602</v>
      </c>
      <c r="BC13" s="86">
        <f t="shared" si="12"/>
        <v>3.2262457443515946</v>
      </c>
      <c r="BD13" s="86">
        <f t="shared" si="13"/>
        <v>1.2813370473537606</v>
      </c>
      <c r="BE13" s="86">
        <f t="shared" si="14"/>
        <v>10.444258172673932</v>
      </c>
      <c r="BF13" s="86">
        <f t="shared" si="15"/>
        <v>0</v>
      </c>
      <c r="BG13" s="86">
        <f t="shared" si="16"/>
        <v>9.7</v>
      </c>
      <c r="BH13" s="86">
        <f t="shared" si="17"/>
        <v>6.071987480438184</v>
      </c>
      <c r="BI13" s="86">
        <f t="shared" si="18"/>
        <v>0</v>
      </c>
      <c r="BJ13" s="86"/>
      <c r="BK13" s="86">
        <f t="shared" si="19"/>
        <v>0</v>
      </c>
      <c r="BL13" s="86">
        <f t="shared" si="20"/>
        <v>0</v>
      </c>
      <c r="BM13" s="86">
        <f t="shared" si="21"/>
        <v>0</v>
      </c>
      <c r="BN13" s="86">
        <f t="shared" si="22"/>
        <v>0</v>
      </c>
      <c r="BO13" s="86">
        <f t="shared" si="23"/>
        <v>0</v>
      </c>
      <c r="BP13" s="86">
        <f t="shared" si="24"/>
        <v>0</v>
      </c>
      <c r="BQ13" s="86">
        <f t="shared" si="25"/>
        <v>0</v>
      </c>
      <c r="BR13" s="86">
        <f t="shared" si="26"/>
        <v>0</v>
      </c>
      <c r="BS13" s="86"/>
      <c r="BT13" s="86">
        <f t="shared" si="27"/>
        <v>0</v>
      </c>
      <c r="BU13" s="86">
        <f t="shared" si="28"/>
        <v>0</v>
      </c>
      <c r="BV13" s="86">
        <f t="shared" si="29"/>
        <v>0</v>
      </c>
      <c r="BW13" s="86">
        <f t="shared" si="30"/>
        <v>0</v>
      </c>
      <c r="BX13" s="86">
        <f t="shared" si="31"/>
        <v>0.8322118065875642</v>
      </c>
      <c r="BY13" s="86">
        <f t="shared" si="32"/>
        <v>0</v>
      </c>
      <c r="BZ13" s="86">
        <f t="shared" si="33"/>
        <v>0</v>
      </c>
      <c r="CA13" s="86">
        <f t="shared" si="34"/>
        <v>19.561262614297544</v>
      </c>
      <c r="CB13" s="86">
        <f t="shared" si="35"/>
        <v>0</v>
      </c>
      <c r="CC13" s="86"/>
      <c r="CD13" s="86">
        <f>+AP13*'Silver Conversion'!$B163</f>
        <v>0</v>
      </c>
      <c r="CE13" s="86">
        <f>+AQ13*'Silver Conversion'!$B163</f>
        <v>0</v>
      </c>
      <c r="CF13" s="86">
        <f>+AR13*'Silver Conversion'!$B163</f>
        <v>0</v>
      </c>
      <c r="CG13" s="86">
        <f>+AS13*'Silver Conversion'!$B163</f>
        <v>0</v>
      </c>
      <c r="CH13" s="86">
        <f>+AT13*'Silver Conversion'!$B163</f>
        <v>0</v>
      </c>
      <c r="CI13" s="86">
        <f>+AU13*'Silver Conversion'!$B163</f>
        <v>0</v>
      </c>
      <c r="CJ13" s="86">
        <f>+AV13*'Silver Conversion'!$B163</f>
        <v>0</v>
      </c>
      <c r="CK13" s="86">
        <f>+AW13*'Silver Conversion'!$B163</f>
        <v>0</v>
      </c>
      <c r="CL13" s="86">
        <f>+AX13*'Silver Conversion'!$B163</f>
        <v>0</v>
      </c>
      <c r="CM13" s="86">
        <f>+AY13*'Silver Conversion'!$B163</f>
        <v>0</v>
      </c>
      <c r="CN13" s="86">
        <f>+AZ13*'Silver Conversion'!$B163</f>
        <v>0</v>
      </c>
      <c r="CO13" s="86"/>
      <c r="CP13" s="86">
        <f>+BB13*'Silver Conversion'!$D163</f>
        <v>0.35105074626865673</v>
      </c>
      <c r="CQ13" s="86">
        <f>+BC13*'Silver Conversion'!$B163</f>
        <v>0.3032670999690499</v>
      </c>
      <c r="CR13" s="86">
        <f>+BD13*'Silver Conversion'!$B163</f>
        <v>0.1204456824512535</v>
      </c>
      <c r="CS13" s="86">
        <f>+BE13*'Silver Conversion'!$B163</f>
        <v>0.9817602682313495</v>
      </c>
      <c r="CT13" s="86">
        <f>+BF13*'Silver Conversion'!$B163</f>
        <v>0</v>
      </c>
      <c r="CU13" s="86">
        <f>+BG13*'Silver Conversion'!$B163</f>
        <v>0.9117999999999999</v>
      </c>
      <c r="CV13" s="86">
        <f>+BH13*'Silver Conversion'!$B163</f>
        <v>0.5707668231611893</v>
      </c>
      <c r="CW13" s="86">
        <f>+BI13*'Silver Conversion'!$B163</f>
        <v>0</v>
      </c>
      <c r="CX13" s="86"/>
      <c r="CY13" s="86">
        <f>+BK13*'Silver Conversion'!$B163</f>
        <v>0</v>
      </c>
      <c r="CZ13" s="86">
        <f>+BL13*'Silver Conversion'!$B163</f>
        <v>0</v>
      </c>
      <c r="DA13" s="86">
        <f>+BM13*'Silver Conversion'!$B163</f>
        <v>0</v>
      </c>
      <c r="DB13" s="86">
        <f>+BN13*'Silver Conversion'!$B163</f>
        <v>0</v>
      </c>
      <c r="DC13" s="86">
        <f>+BO13*'Silver Conversion'!$B163</f>
        <v>0</v>
      </c>
      <c r="DD13" s="86">
        <f>+BP13*'Silver Conversion'!$B163</f>
        <v>0</v>
      </c>
      <c r="DE13" s="86">
        <f>+BQ13*'Silver Conversion'!$B163</f>
        <v>0</v>
      </c>
      <c r="DF13" s="86">
        <f>+BR13*'Silver Conversion'!$B163</f>
        <v>0</v>
      </c>
      <c r="DG13" s="86"/>
      <c r="DH13" s="86">
        <f>+BT13*'Silver Conversion'!$B163</f>
        <v>0</v>
      </c>
      <c r="DI13" s="86">
        <f>+BU13*'Silver Conversion'!$B163</f>
        <v>0</v>
      </c>
      <c r="DJ13" s="86">
        <f>+BV13*'Silver Conversion'!$B163</f>
        <v>0</v>
      </c>
      <c r="DK13" s="86">
        <f>+BW13*'Silver Conversion'!$B163</f>
        <v>0</v>
      </c>
      <c r="DL13" s="86">
        <f>+BX13*'Silver Conversion'!$B163</f>
        <v>0.07822790981923104</v>
      </c>
      <c r="DM13" s="86">
        <f>+BY13*'Silver Conversion'!$B163</f>
        <v>0</v>
      </c>
      <c r="DN13" s="86">
        <f>+BZ13*'Silver Conversion'!$B163</f>
        <v>0</v>
      </c>
      <c r="DO13" s="86">
        <f>+CA13*'Silver Conversion'!$B163</f>
        <v>1.838758685743969</v>
      </c>
      <c r="DP13" s="86">
        <f>+CB13*'Silver Conversion'!$B163</f>
        <v>0</v>
      </c>
    </row>
    <row r="14" spans="1:120" ht="15.75">
      <c r="A14" s="63">
        <v>1505</v>
      </c>
      <c r="B14" s="86"/>
      <c r="C14" s="86"/>
      <c r="D14" s="86"/>
      <c r="E14" s="86"/>
      <c r="F14" s="86"/>
      <c r="G14" s="86"/>
      <c r="H14" s="86"/>
      <c r="I14" s="86"/>
      <c r="J14" s="86"/>
      <c r="M14" s="86"/>
      <c r="N14" s="86">
        <v>561.5</v>
      </c>
      <c r="O14" s="86">
        <v>633.3</v>
      </c>
      <c r="P14" s="86">
        <v>13.3</v>
      </c>
      <c r="Q14" s="86">
        <v>118.6</v>
      </c>
      <c r="R14" s="86">
        <v>13</v>
      </c>
      <c r="S14" s="86">
        <v>8</v>
      </c>
      <c r="T14" s="86">
        <v>88.3</v>
      </c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59">
        <v>9</v>
      </c>
      <c r="AO14" s="86"/>
      <c r="AP14" s="86">
        <f t="shared" si="0"/>
        <v>0</v>
      </c>
      <c r="AQ14" s="86">
        <f t="shared" si="1"/>
        <v>0</v>
      </c>
      <c r="AR14" s="86">
        <f t="shared" si="2"/>
        <v>0</v>
      </c>
      <c r="AS14" s="86">
        <f t="shared" si="3"/>
        <v>0</v>
      </c>
      <c r="AT14" s="86">
        <f t="shared" si="4"/>
        <v>0</v>
      </c>
      <c r="AU14" s="86">
        <f t="shared" si="5"/>
        <v>0</v>
      </c>
      <c r="AV14" s="86">
        <f t="shared" si="6"/>
        <v>0</v>
      </c>
      <c r="AW14" s="86">
        <f t="shared" si="7"/>
        <v>0</v>
      </c>
      <c r="AX14" s="86">
        <f t="shared" si="8"/>
        <v>0</v>
      </c>
      <c r="AY14" s="86">
        <f t="shared" si="9"/>
        <v>0</v>
      </c>
      <c r="AZ14" s="86">
        <f t="shared" si="10"/>
        <v>0</v>
      </c>
      <c r="BA14" s="86"/>
      <c r="BB14" s="86">
        <f t="shared" si="11"/>
        <v>2.7935323383084576</v>
      </c>
      <c r="BC14" s="86">
        <f t="shared" si="12"/>
        <v>3.9201485608170845</v>
      </c>
      <c r="BD14" s="86">
        <f t="shared" si="13"/>
        <v>1.2349117920148562</v>
      </c>
      <c r="BE14" s="86">
        <f t="shared" si="14"/>
        <v>9.94132439228835</v>
      </c>
      <c r="BF14" s="86">
        <f t="shared" si="15"/>
        <v>36.61971830985916</v>
      </c>
      <c r="BG14" s="86">
        <f t="shared" si="16"/>
        <v>8</v>
      </c>
      <c r="BH14" s="86">
        <f t="shared" si="17"/>
        <v>6.909233176838811</v>
      </c>
      <c r="BI14" s="86">
        <f t="shared" si="18"/>
        <v>0</v>
      </c>
      <c r="BJ14" s="86"/>
      <c r="BK14" s="86">
        <f t="shared" si="19"/>
        <v>0</v>
      </c>
      <c r="BL14" s="86">
        <f t="shared" si="20"/>
        <v>0</v>
      </c>
      <c r="BM14" s="86">
        <f t="shared" si="21"/>
        <v>0</v>
      </c>
      <c r="BN14" s="86">
        <f t="shared" si="22"/>
        <v>0</v>
      </c>
      <c r="BO14" s="86">
        <f t="shared" si="23"/>
        <v>0</v>
      </c>
      <c r="BP14" s="86">
        <f t="shared" si="24"/>
        <v>0</v>
      </c>
      <c r="BQ14" s="86">
        <f t="shared" si="25"/>
        <v>0</v>
      </c>
      <c r="BR14" s="86">
        <f t="shared" si="26"/>
        <v>0</v>
      </c>
      <c r="BS14" s="86"/>
      <c r="BT14" s="86">
        <f t="shared" si="27"/>
        <v>0</v>
      </c>
      <c r="BU14" s="86">
        <f t="shared" si="28"/>
        <v>0</v>
      </c>
      <c r="BV14" s="86">
        <f t="shared" si="29"/>
        <v>0</v>
      </c>
      <c r="BW14" s="86">
        <f t="shared" si="30"/>
        <v>0</v>
      </c>
      <c r="BX14" s="86">
        <f t="shared" si="31"/>
        <v>0.792137401775964</v>
      </c>
      <c r="BY14" s="86">
        <f t="shared" si="32"/>
        <v>0</v>
      </c>
      <c r="BZ14" s="86">
        <f t="shared" si="33"/>
        <v>0</v>
      </c>
      <c r="CA14" s="86">
        <f t="shared" si="34"/>
        <v>19.561262614297544</v>
      </c>
      <c r="CB14" s="86">
        <f t="shared" si="35"/>
        <v>0</v>
      </c>
      <c r="CC14" s="86"/>
      <c r="CD14" s="86">
        <f>+AP14*'Silver Conversion'!$B164</f>
        <v>0</v>
      </c>
      <c r="CE14" s="86">
        <f>+AQ14*'Silver Conversion'!$B164</f>
        <v>0</v>
      </c>
      <c r="CF14" s="86">
        <f>+AR14*'Silver Conversion'!$B164</f>
        <v>0</v>
      </c>
      <c r="CG14" s="86">
        <f>+AS14*'Silver Conversion'!$B164</f>
        <v>0</v>
      </c>
      <c r="CH14" s="86">
        <f>+AT14*'Silver Conversion'!$B164</f>
        <v>0</v>
      </c>
      <c r="CI14" s="86">
        <f>+AU14*'Silver Conversion'!$B164</f>
        <v>0</v>
      </c>
      <c r="CJ14" s="86">
        <f>+AV14*'Silver Conversion'!$B164</f>
        <v>0</v>
      </c>
      <c r="CK14" s="86">
        <f>+AW14*'Silver Conversion'!$B164</f>
        <v>0</v>
      </c>
      <c r="CL14" s="86">
        <f>+AX14*'Silver Conversion'!$B164</f>
        <v>0</v>
      </c>
      <c r="CM14" s="86">
        <f>+AY14*'Silver Conversion'!$B164</f>
        <v>0</v>
      </c>
      <c r="CN14" s="86">
        <f>+AZ14*'Silver Conversion'!$B164</f>
        <v>0</v>
      </c>
      <c r="CO14" s="86"/>
      <c r="CP14" s="86">
        <f>+BB14*'Silver Conversion'!$D164</f>
        <v>0.38802164179104476</v>
      </c>
      <c r="CQ14" s="86">
        <f>+BC14*'Silver Conversion'!$B164</f>
        <v>0.36849396471680596</v>
      </c>
      <c r="CR14" s="86">
        <f>+BD14*'Silver Conversion'!$B164</f>
        <v>0.11608170844939648</v>
      </c>
      <c r="CS14" s="86">
        <f>+BE14*'Silver Conversion'!$B164</f>
        <v>0.9344844928751048</v>
      </c>
      <c r="CT14" s="86">
        <f>+BF14*'Silver Conversion'!$B164</f>
        <v>3.442253521126761</v>
      </c>
      <c r="CU14" s="86">
        <f>+BG14*'Silver Conversion'!$B164</f>
        <v>0.752</v>
      </c>
      <c r="CV14" s="86">
        <f>+BH14*'Silver Conversion'!$B164</f>
        <v>0.6494679186228483</v>
      </c>
      <c r="CW14" s="86">
        <f>+BI14*'Silver Conversion'!$B164</f>
        <v>0</v>
      </c>
      <c r="CX14" s="86"/>
      <c r="CY14" s="86">
        <f>+BK14*'Silver Conversion'!$B164</f>
        <v>0</v>
      </c>
      <c r="CZ14" s="86">
        <f>+BL14*'Silver Conversion'!$B164</f>
        <v>0</v>
      </c>
      <c r="DA14" s="86">
        <f>+BM14*'Silver Conversion'!$B164</f>
        <v>0</v>
      </c>
      <c r="DB14" s="86">
        <f>+BN14*'Silver Conversion'!$B164</f>
        <v>0</v>
      </c>
      <c r="DC14" s="86">
        <f>+BO14*'Silver Conversion'!$B164</f>
        <v>0</v>
      </c>
      <c r="DD14" s="86">
        <f>+BP14*'Silver Conversion'!$B164</f>
        <v>0</v>
      </c>
      <c r="DE14" s="86">
        <f>+BQ14*'Silver Conversion'!$B164</f>
        <v>0</v>
      </c>
      <c r="DF14" s="86">
        <f>+BR14*'Silver Conversion'!$B164</f>
        <v>0</v>
      </c>
      <c r="DG14" s="86"/>
      <c r="DH14" s="86">
        <f>+BT14*'Silver Conversion'!$B164</f>
        <v>0</v>
      </c>
      <c r="DI14" s="86">
        <f>+BU14*'Silver Conversion'!$B164</f>
        <v>0</v>
      </c>
      <c r="DJ14" s="86">
        <f>+BV14*'Silver Conversion'!$B164</f>
        <v>0</v>
      </c>
      <c r="DK14" s="86">
        <f>+BW14*'Silver Conversion'!$B164</f>
        <v>0</v>
      </c>
      <c r="DL14" s="86">
        <f>+BX14*'Silver Conversion'!$B164</f>
        <v>0.07446091576694062</v>
      </c>
      <c r="DM14" s="86">
        <f>+BY14*'Silver Conversion'!$B164</f>
        <v>0</v>
      </c>
      <c r="DN14" s="86">
        <f>+BZ14*'Silver Conversion'!$B164</f>
        <v>0</v>
      </c>
      <c r="DO14" s="86">
        <f>+CA14*'Silver Conversion'!$B164</f>
        <v>1.838758685743969</v>
      </c>
      <c r="DP14" s="86">
        <f>+CB14*'Silver Conversion'!$B164</f>
        <v>0</v>
      </c>
    </row>
    <row r="15" spans="1:120" ht="15.75">
      <c r="A15" s="63">
        <v>1506</v>
      </c>
      <c r="B15" s="86">
        <v>271.4</v>
      </c>
      <c r="C15" s="86"/>
      <c r="D15" s="86"/>
      <c r="E15" s="86">
        <v>32</v>
      </c>
      <c r="F15" s="86">
        <v>351.1</v>
      </c>
      <c r="G15" s="86">
        <v>470</v>
      </c>
      <c r="H15" s="86">
        <v>13.9</v>
      </c>
      <c r="I15" s="86"/>
      <c r="J15" s="86">
        <v>14.1</v>
      </c>
      <c r="M15" s="86"/>
      <c r="N15" s="86">
        <v>524</v>
      </c>
      <c r="O15" s="86">
        <v>591.4</v>
      </c>
      <c r="P15" s="86">
        <v>14.5</v>
      </c>
      <c r="Q15" s="86">
        <v>127</v>
      </c>
      <c r="R15" s="86">
        <v>13</v>
      </c>
      <c r="S15" s="86">
        <v>8.4</v>
      </c>
      <c r="T15" s="86">
        <v>93.1</v>
      </c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O15" s="86"/>
      <c r="AP15" s="86">
        <f t="shared" si="0"/>
        <v>4.952554744525547</v>
      </c>
      <c r="AQ15" s="86">
        <f t="shared" si="1"/>
        <v>0</v>
      </c>
      <c r="AR15" s="86">
        <f t="shared" si="2"/>
        <v>0</v>
      </c>
      <c r="AS15" s="86">
        <f t="shared" si="3"/>
        <v>1.9838809671419717</v>
      </c>
      <c r="AT15" s="86">
        <f t="shared" si="4"/>
        <v>27.976095617529882</v>
      </c>
      <c r="AU15" s="86">
        <f t="shared" si="5"/>
        <v>40.86245870283429</v>
      </c>
      <c r="AV15" s="86">
        <f t="shared" si="6"/>
        <v>13.9</v>
      </c>
      <c r="AW15" s="86">
        <f t="shared" si="7"/>
        <v>0</v>
      </c>
      <c r="AX15" s="86">
        <f t="shared" si="8"/>
        <v>16.847891026406977</v>
      </c>
      <c r="AY15" s="86">
        <f t="shared" si="9"/>
        <v>0</v>
      </c>
      <c r="AZ15" s="86">
        <f t="shared" si="10"/>
        <v>0</v>
      </c>
      <c r="BA15" s="86"/>
      <c r="BB15" s="86">
        <f t="shared" si="11"/>
        <v>2.6069651741293534</v>
      </c>
      <c r="BC15" s="86">
        <f t="shared" si="12"/>
        <v>3.660786134323739</v>
      </c>
      <c r="BD15" s="86">
        <f t="shared" si="13"/>
        <v>1.3463324048282266</v>
      </c>
      <c r="BE15" s="86">
        <f t="shared" si="14"/>
        <v>10.645431684828164</v>
      </c>
      <c r="BF15" s="86">
        <f t="shared" si="15"/>
        <v>36.61971830985916</v>
      </c>
      <c r="BG15" s="86">
        <f t="shared" si="16"/>
        <v>8.4</v>
      </c>
      <c r="BH15" s="86">
        <f t="shared" si="17"/>
        <v>7.284820031298905</v>
      </c>
      <c r="BI15" s="86">
        <f t="shared" si="18"/>
        <v>0</v>
      </c>
      <c r="BJ15" s="86"/>
      <c r="BK15" s="86">
        <f t="shared" si="19"/>
        <v>0</v>
      </c>
      <c r="BL15" s="86">
        <f t="shared" si="20"/>
        <v>0</v>
      </c>
      <c r="BM15" s="86">
        <f t="shared" si="21"/>
        <v>0</v>
      </c>
      <c r="BN15" s="86">
        <f t="shared" si="22"/>
        <v>0</v>
      </c>
      <c r="BO15" s="86">
        <f t="shared" si="23"/>
        <v>0</v>
      </c>
      <c r="BP15" s="86">
        <f t="shared" si="24"/>
        <v>0</v>
      </c>
      <c r="BQ15" s="86">
        <f t="shared" si="25"/>
        <v>0</v>
      </c>
      <c r="BR15" s="86">
        <f t="shared" si="26"/>
        <v>0</v>
      </c>
      <c r="BS15" s="86"/>
      <c r="BT15" s="86">
        <f t="shared" si="27"/>
        <v>0</v>
      </c>
      <c r="BU15" s="86">
        <f t="shared" si="28"/>
        <v>0</v>
      </c>
      <c r="BV15" s="86">
        <f t="shared" si="29"/>
        <v>0</v>
      </c>
      <c r="BW15" s="86">
        <f t="shared" si="30"/>
        <v>0</v>
      </c>
      <c r="BX15" s="86">
        <f t="shared" si="31"/>
        <v>0.8482415685122042</v>
      </c>
      <c r="BY15" s="86">
        <f t="shared" si="32"/>
        <v>0</v>
      </c>
      <c r="BZ15" s="86">
        <f t="shared" si="33"/>
        <v>0</v>
      </c>
      <c r="CA15" s="86">
        <f t="shared" si="34"/>
        <v>0</v>
      </c>
      <c r="CB15" s="86">
        <f t="shared" si="35"/>
        <v>0</v>
      </c>
      <c r="CC15" s="86"/>
      <c r="CD15" s="86">
        <f>+AP15*'Silver Conversion'!$B165</f>
        <v>0.46554014598540144</v>
      </c>
      <c r="CE15" s="86">
        <f>+AQ15*'Silver Conversion'!$B165</f>
        <v>0</v>
      </c>
      <c r="CF15" s="86">
        <f>+AR15*'Silver Conversion'!$B165</f>
        <v>0</v>
      </c>
      <c r="CG15" s="86">
        <f>+AS15*'Silver Conversion'!$B165</f>
        <v>0.18648481091134533</v>
      </c>
      <c r="CH15" s="86">
        <f>+AT15*'Silver Conversion'!$B165</f>
        <v>2.6297529880478088</v>
      </c>
      <c r="CI15" s="86">
        <f>+AU15*'Silver Conversion'!$B165</f>
        <v>3.841071118066423</v>
      </c>
      <c r="CJ15" s="86">
        <f>+AV15*'Silver Conversion'!$B165</f>
        <v>1.3066</v>
      </c>
      <c r="CK15" s="86">
        <f>+AW15*'Silver Conversion'!$B165</f>
        <v>0</v>
      </c>
      <c r="CL15" s="86">
        <f>+AX15*'Silver Conversion'!$B165</f>
        <v>1.5837017564822558</v>
      </c>
      <c r="CM15" s="86">
        <f>+AY15*'Silver Conversion'!$B165</f>
        <v>0</v>
      </c>
      <c r="CN15" s="86">
        <f>+AZ15*'Silver Conversion'!$B165</f>
        <v>0</v>
      </c>
      <c r="CO15" s="86"/>
      <c r="CP15" s="86">
        <f>+BB15*'Silver Conversion'!$D165</f>
        <v>0.3621074626865672</v>
      </c>
      <c r="CQ15" s="86">
        <f>+BC15*'Silver Conversion'!$B165</f>
        <v>0.3441138966264315</v>
      </c>
      <c r="CR15" s="86">
        <f>+BD15*'Silver Conversion'!$B165</f>
        <v>0.1265552460538533</v>
      </c>
      <c r="CS15" s="86">
        <f>+BE15*'Silver Conversion'!$B165</f>
        <v>1.0006705783738474</v>
      </c>
      <c r="CT15" s="86">
        <f>+BF15*'Silver Conversion'!$B165</f>
        <v>3.442253521126761</v>
      </c>
      <c r="CU15" s="86">
        <f>+BG15*'Silver Conversion'!$B165</f>
        <v>0.7896000000000001</v>
      </c>
      <c r="CV15" s="86">
        <f>+BH15*'Silver Conversion'!$B165</f>
        <v>0.684773082942097</v>
      </c>
      <c r="CW15" s="86">
        <f>+BI15*'Silver Conversion'!$B165</f>
        <v>0</v>
      </c>
      <c r="CX15" s="86"/>
      <c r="CY15" s="86">
        <f>+BK15*'Silver Conversion'!$B165</f>
        <v>0</v>
      </c>
      <c r="CZ15" s="86">
        <f>+BL15*'Silver Conversion'!$B165</f>
        <v>0</v>
      </c>
      <c r="DA15" s="86">
        <f>+BM15*'Silver Conversion'!$B165</f>
        <v>0</v>
      </c>
      <c r="DB15" s="86">
        <f>+BN15*'Silver Conversion'!$B165</f>
        <v>0</v>
      </c>
      <c r="DC15" s="86">
        <f>+BO15*'Silver Conversion'!$B165</f>
        <v>0</v>
      </c>
      <c r="DD15" s="86">
        <f>+BP15*'Silver Conversion'!$B165</f>
        <v>0</v>
      </c>
      <c r="DE15" s="86">
        <f>+BQ15*'Silver Conversion'!$B165</f>
        <v>0</v>
      </c>
      <c r="DF15" s="86">
        <f>+BR15*'Silver Conversion'!$B165</f>
        <v>0</v>
      </c>
      <c r="DG15" s="86"/>
      <c r="DH15" s="86">
        <f>+BT15*'Silver Conversion'!$B165</f>
        <v>0</v>
      </c>
      <c r="DI15" s="86">
        <f>+BU15*'Silver Conversion'!$B165</f>
        <v>0</v>
      </c>
      <c r="DJ15" s="86">
        <f>+BV15*'Silver Conversion'!$B165</f>
        <v>0</v>
      </c>
      <c r="DK15" s="86">
        <f>+BW15*'Silver Conversion'!$B165</f>
        <v>0</v>
      </c>
      <c r="DL15" s="86">
        <f>+BX15*'Silver Conversion'!$B165</f>
        <v>0.0797347074401472</v>
      </c>
      <c r="DM15" s="86">
        <f>+BY15*'Silver Conversion'!$B165</f>
        <v>0</v>
      </c>
      <c r="DN15" s="86">
        <f>+BZ15*'Silver Conversion'!$B165</f>
        <v>0</v>
      </c>
      <c r="DO15" s="86">
        <f>+CA15*'Silver Conversion'!$B165</f>
        <v>0</v>
      </c>
      <c r="DP15" s="86">
        <f>+CB15*'Silver Conversion'!$B165</f>
        <v>0</v>
      </c>
    </row>
    <row r="16" spans="1:120" ht="15.75">
      <c r="A16" s="63">
        <v>1507</v>
      </c>
      <c r="B16" s="86"/>
      <c r="C16" s="86"/>
      <c r="D16" s="86"/>
      <c r="E16" s="86"/>
      <c r="F16" s="86"/>
      <c r="G16" s="86"/>
      <c r="H16" s="86"/>
      <c r="I16" s="86">
        <v>357.5</v>
      </c>
      <c r="J16" s="86"/>
      <c r="M16" s="86"/>
      <c r="N16" s="86">
        <v>497</v>
      </c>
      <c r="O16" s="86">
        <v>526.6</v>
      </c>
      <c r="P16" s="86">
        <v>15.3</v>
      </c>
      <c r="Q16" s="86">
        <v>143.3</v>
      </c>
      <c r="R16" s="86">
        <v>12</v>
      </c>
      <c r="S16" s="86">
        <v>8</v>
      </c>
      <c r="T16" s="86">
        <v>93.1</v>
      </c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O16" s="86"/>
      <c r="AP16" s="86">
        <f t="shared" si="0"/>
        <v>0</v>
      </c>
      <c r="AQ16" s="86">
        <f t="shared" si="1"/>
        <v>0</v>
      </c>
      <c r="AR16" s="86">
        <f t="shared" si="2"/>
        <v>0</v>
      </c>
      <c r="AS16" s="86">
        <f t="shared" si="3"/>
        <v>0</v>
      </c>
      <c r="AT16" s="86">
        <f t="shared" si="4"/>
        <v>0</v>
      </c>
      <c r="AU16" s="86">
        <f t="shared" si="5"/>
        <v>0</v>
      </c>
      <c r="AV16" s="86">
        <f t="shared" si="6"/>
        <v>0</v>
      </c>
      <c r="AW16" s="86">
        <f t="shared" si="7"/>
        <v>31.081551034602676</v>
      </c>
      <c r="AX16" s="86">
        <f t="shared" si="8"/>
        <v>0</v>
      </c>
      <c r="AY16" s="86">
        <f t="shared" si="9"/>
        <v>0</v>
      </c>
      <c r="AZ16" s="86">
        <f t="shared" si="10"/>
        <v>0</v>
      </c>
      <c r="BA16" s="86"/>
      <c r="BB16" s="86">
        <f t="shared" si="11"/>
        <v>2.472636815920398</v>
      </c>
      <c r="BC16" s="86">
        <f t="shared" si="12"/>
        <v>3.2596719281956057</v>
      </c>
      <c r="BD16" s="86">
        <f t="shared" si="13"/>
        <v>1.4206128133704736</v>
      </c>
      <c r="BE16" s="86">
        <f t="shared" si="14"/>
        <v>12.011735121542332</v>
      </c>
      <c r="BF16" s="86">
        <f t="shared" si="15"/>
        <v>33.802816901408455</v>
      </c>
      <c r="BG16" s="86">
        <f t="shared" si="16"/>
        <v>8</v>
      </c>
      <c r="BH16" s="86">
        <f t="shared" si="17"/>
        <v>7.284820031298905</v>
      </c>
      <c r="BI16" s="86">
        <f t="shared" si="18"/>
        <v>0</v>
      </c>
      <c r="BJ16" s="86"/>
      <c r="BK16" s="86">
        <f t="shared" si="19"/>
        <v>0</v>
      </c>
      <c r="BL16" s="86">
        <f t="shared" si="20"/>
        <v>0</v>
      </c>
      <c r="BM16" s="86">
        <f t="shared" si="21"/>
        <v>0</v>
      </c>
      <c r="BN16" s="86">
        <f t="shared" si="22"/>
        <v>0</v>
      </c>
      <c r="BO16" s="86">
        <f t="shared" si="23"/>
        <v>0</v>
      </c>
      <c r="BP16" s="86">
        <f t="shared" si="24"/>
        <v>0</v>
      </c>
      <c r="BQ16" s="86">
        <f t="shared" si="25"/>
        <v>0</v>
      </c>
      <c r="BR16" s="86">
        <f t="shared" si="26"/>
        <v>0</v>
      </c>
      <c r="BS16" s="86"/>
      <c r="BT16" s="86">
        <f t="shared" si="27"/>
        <v>0</v>
      </c>
      <c r="BU16" s="86">
        <f t="shared" si="28"/>
        <v>0</v>
      </c>
      <c r="BV16" s="86">
        <f t="shared" si="29"/>
        <v>0</v>
      </c>
      <c r="BW16" s="86">
        <f t="shared" si="30"/>
        <v>0</v>
      </c>
      <c r="BX16" s="86">
        <f t="shared" si="31"/>
        <v>0.957110368250385</v>
      </c>
      <c r="BY16" s="86">
        <f t="shared" si="32"/>
        <v>0</v>
      </c>
      <c r="BZ16" s="86">
        <f t="shared" si="33"/>
        <v>0</v>
      </c>
      <c r="CA16" s="86">
        <f t="shared" si="34"/>
        <v>0</v>
      </c>
      <c r="CB16" s="86">
        <f t="shared" si="35"/>
        <v>0</v>
      </c>
      <c r="CC16" s="86"/>
      <c r="CD16" s="86">
        <f>+AP16*'Silver Conversion'!$B166</f>
        <v>0</v>
      </c>
      <c r="CE16" s="86">
        <f>+AQ16*'Silver Conversion'!$B166</f>
        <v>0</v>
      </c>
      <c r="CF16" s="86">
        <f>+AR16*'Silver Conversion'!$B166</f>
        <v>0</v>
      </c>
      <c r="CG16" s="86">
        <f>+AS16*'Silver Conversion'!$B166</f>
        <v>0</v>
      </c>
      <c r="CH16" s="86">
        <f>+AT16*'Silver Conversion'!$B166</f>
        <v>0</v>
      </c>
      <c r="CI16" s="86">
        <f>+AU16*'Silver Conversion'!$B166</f>
        <v>0</v>
      </c>
      <c r="CJ16" s="86">
        <f>+AV16*'Silver Conversion'!$B166</f>
        <v>0</v>
      </c>
      <c r="CK16" s="86">
        <f>+AW16*'Silver Conversion'!$B166</f>
        <v>2.9216657972526514</v>
      </c>
      <c r="CL16" s="86">
        <f>+AX16*'Silver Conversion'!$B166</f>
        <v>0</v>
      </c>
      <c r="CM16" s="86">
        <f>+AY16*'Silver Conversion'!$B166</f>
        <v>0</v>
      </c>
      <c r="CN16" s="86">
        <f>+AZ16*'Silver Conversion'!$B166</f>
        <v>0</v>
      </c>
      <c r="CO16" s="86"/>
      <c r="CP16" s="86">
        <f>+BB16*'Silver Conversion'!$D166</f>
        <v>0.3434492537313433</v>
      </c>
      <c r="CQ16" s="86">
        <f>+BC16*'Silver Conversion'!$B166</f>
        <v>0.3064091612503869</v>
      </c>
      <c r="CR16" s="86">
        <f>+BD16*'Silver Conversion'!$B166</f>
        <v>0.13353760445682453</v>
      </c>
      <c r="CS16" s="86">
        <f>+BE16*'Silver Conversion'!$B166</f>
        <v>1.1291031014249793</v>
      </c>
      <c r="CT16" s="86">
        <f>+BF16*'Silver Conversion'!$B166</f>
        <v>3.177464788732395</v>
      </c>
      <c r="CU16" s="86">
        <f>+BG16*'Silver Conversion'!$B166</f>
        <v>0.752</v>
      </c>
      <c r="CV16" s="86">
        <f>+BH16*'Silver Conversion'!$B166</f>
        <v>0.684773082942097</v>
      </c>
      <c r="CW16" s="86">
        <f>+BI16*'Silver Conversion'!$B166</f>
        <v>0</v>
      </c>
      <c r="CX16" s="86"/>
      <c r="CY16" s="86">
        <f>+BK16*'Silver Conversion'!$B166</f>
        <v>0</v>
      </c>
      <c r="CZ16" s="86">
        <f>+BL16*'Silver Conversion'!$B166</f>
        <v>0</v>
      </c>
      <c r="DA16" s="86">
        <f>+BM16*'Silver Conversion'!$B166</f>
        <v>0</v>
      </c>
      <c r="DB16" s="86">
        <f>+BN16*'Silver Conversion'!$B166</f>
        <v>0</v>
      </c>
      <c r="DC16" s="86">
        <f>+BO16*'Silver Conversion'!$B166</f>
        <v>0</v>
      </c>
      <c r="DD16" s="86">
        <f>+BP16*'Silver Conversion'!$B166</f>
        <v>0</v>
      </c>
      <c r="DE16" s="86">
        <f>+BQ16*'Silver Conversion'!$B166</f>
        <v>0</v>
      </c>
      <c r="DF16" s="86">
        <f>+BR16*'Silver Conversion'!$B166</f>
        <v>0</v>
      </c>
      <c r="DG16" s="86"/>
      <c r="DH16" s="86">
        <f>+BT16*'Silver Conversion'!$B166</f>
        <v>0</v>
      </c>
      <c r="DI16" s="86">
        <f>+BU16*'Silver Conversion'!$B166</f>
        <v>0</v>
      </c>
      <c r="DJ16" s="86">
        <f>+BV16*'Silver Conversion'!$B166</f>
        <v>0</v>
      </c>
      <c r="DK16" s="86">
        <f>+BW16*'Silver Conversion'!$B166</f>
        <v>0</v>
      </c>
      <c r="DL16" s="86">
        <f>+BX16*'Silver Conversion'!$B166</f>
        <v>0.0899683746155362</v>
      </c>
      <c r="DM16" s="86">
        <f>+BY16*'Silver Conversion'!$B166</f>
        <v>0</v>
      </c>
      <c r="DN16" s="86">
        <f>+BZ16*'Silver Conversion'!$B166</f>
        <v>0</v>
      </c>
      <c r="DO16" s="86">
        <f>+CA16*'Silver Conversion'!$B166</f>
        <v>0</v>
      </c>
      <c r="DP16" s="86">
        <f>+CB16*'Silver Conversion'!$B166</f>
        <v>0</v>
      </c>
    </row>
    <row r="17" spans="1:120" ht="15.75">
      <c r="A17" s="63">
        <v>1508</v>
      </c>
      <c r="B17" s="86">
        <v>160.1</v>
      </c>
      <c r="C17" s="86">
        <v>200.7</v>
      </c>
      <c r="D17" s="86">
        <v>2.3</v>
      </c>
      <c r="E17" s="86">
        <v>72</v>
      </c>
      <c r="F17" s="86">
        <v>356.3</v>
      </c>
      <c r="G17" s="86"/>
      <c r="H17" s="86">
        <v>17</v>
      </c>
      <c r="I17" s="86"/>
      <c r="J17" s="86"/>
      <c r="M17" s="86"/>
      <c r="N17" s="86">
        <v>537.8</v>
      </c>
      <c r="O17" s="86">
        <v>592.8</v>
      </c>
      <c r="P17" s="86">
        <v>13.9</v>
      </c>
      <c r="Q17" s="86">
        <v>162.9</v>
      </c>
      <c r="R17" s="86"/>
      <c r="S17" s="86">
        <v>9.3</v>
      </c>
      <c r="T17" s="86">
        <v>105.1</v>
      </c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O17" s="86"/>
      <c r="AP17" s="86">
        <f t="shared" si="0"/>
        <v>2.9215328467153285</v>
      </c>
      <c r="AQ17" s="86">
        <f t="shared" si="1"/>
        <v>17.449139280125195</v>
      </c>
      <c r="AR17" s="86">
        <f t="shared" si="2"/>
        <v>4.998989334764928</v>
      </c>
      <c r="AS17" s="86">
        <f t="shared" si="3"/>
        <v>4.463732176069436</v>
      </c>
      <c r="AT17" s="86">
        <f t="shared" si="4"/>
        <v>28.39043824701195</v>
      </c>
      <c r="AU17" s="86">
        <f t="shared" si="5"/>
        <v>0</v>
      </c>
      <c r="AV17" s="86">
        <f t="shared" si="6"/>
        <v>17</v>
      </c>
      <c r="AW17" s="86">
        <f t="shared" si="7"/>
        <v>0</v>
      </c>
      <c r="AX17" s="86">
        <f t="shared" si="8"/>
        <v>0</v>
      </c>
      <c r="AY17" s="86">
        <f t="shared" si="9"/>
        <v>0</v>
      </c>
      <c r="AZ17" s="86">
        <f t="shared" si="10"/>
        <v>0</v>
      </c>
      <c r="BA17" s="86"/>
      <c r="BB17" s="86">
        <f t="shared" si="11"/>
        <v>2.6756218905472635</v>
      </c>
      <c r="BC17" s="86">
        <f t="shared" si="12"/>
        <v>3.669452181987001</v>
      </c>
      <c r="BD17" s="86">
        <f t="shared" si="13"/>
        <v>1.2906220984215413</v>
      </c>
      <c r="BE17" s="86">
        <f t="shared" si="14"/>
        <v>13.654652137468567</v>
      </c>
      <c r="BF17" s="86">
        <f t="shared" si="15"/>
        <v>0</v>
      </c>
      <c r="BG17" s="86">
        <f t="shared" si="16"/>
        <v>9.3</v>
      </c>
      <c r="BH17" s="86">
        <f t="shared" si="17"/>
        <v>8.223787167449139</v>
      </c>
      <c r="BI17" s="86">
        <f t="shared" si="18"/>
        <v>0</v>
      </c>
      <c r="BJ17" s="86"/>
      <c r="BK17" s="86">
        <f t="shared" si="19"/>
        <v>0</v>
      </c>
      <c r="BL17" s="86">
        <f t="shared" si="20"/>
        <v>0</v>
      </c>
      <c r="BM17" s="86">
        <f t="shared" si="21"/>
        <v>0</v>
      </c>
      <c r="BN17" s="86">
        <f t="shared" si="22"/>
        <v>0</v>
      </c>
      <c r="BO17" s="86">
        <f t="shared" si="23"/>
        <v>0</v>
      </c>
      <c r="BP17" s="86">
        <f t="shared" si="24"/>
        <v>0</v>
      </c>
      <c r="BQ17" s="86">
        <f t="shared" si="25"/>
        <v>0</v>
      </c>
      <c r="BR17" s="86">
        <f t="shared" si="26"/>
        <v>0</v>
      </c>
      <c r="BS17" s="86"/>
      <c r="BT17" s="86">
        <f t="shared" si="27"/>
        <v>0</v>
      </c>
      <c r="BU17" s="86">
        <f t="shared" si="28"/>
        <v>0</v>
      </c>
      <c r="BV17" s="86">
        <f t="shared" si="29"/>
        <v>0</v>
      </c>
      <c r="BW17" s="86">
        <f t="shared" si="30"/>
        <v>0</v>
      </c>
      <c r="BX17" s="86">
        <f t="shared" si="31"/>
        <v>1.0880200906349455</v>
      </c>
      <c r="BY17" s="86">
        <f t="shared" si="32"/>
        <v>0</v>
      </c>
      <c r="BZ17" s="86">
        <f t="shared" si="33"/>
        <v>0</v>
      </c>
      <c r="CA17" s="86">
        <f t="shared" si="34"/>
        <v>0</v>
      </c>
      <c r="CB17" s="86">
        <f t="shared" si="35"/>
        <v>0</v>
      </c>
      <c r="CC17" s="86"/>
      <c r="CD17" s="86">
        <f>+AP17*'Silver Conversion'!$B167</f>
        <v>0.2746240875912409</v>
      </c>
      <c r="CE17" s="86">
        <f>+AQ17*'Silver Conversion'!$B167</f>
        <v>1.6402190923317683</v>
      </c>
      <c r="CF17" s="86">
        <f>+AR17*'Silver Conversion'!$B167</f>
        <v>0.4699049974679032</v>
      </c>
      <c r="CG17" s="86">
        <f>+AS17*'Silver Conversion'!$B167</f>
        <v>0.419590824550527</v>
      </c>
      <c r="CH17" s="86">
        <f>+AT17*'Silver Conversion'!$B167</f>
        <v>2.6687011952191235</v>
      </c>
      <c r="CI17" s="86">
        <f>+AU17*'Silver Conversion'!$B167</f>
        <v>0</v>
      </c>
      <c r="CJ17" s="86">
        <f>+AV17*'Silver Conversion'!$B167</f>
        <v>1.598</v>
      </c>
      <c r="CK17" s="86">
        <f>+AW17*'Silver Conversion'!$B167</f>
        <v>0</v>
      </c>
      <c r="CL17" s="86">
        <f>+AX17*'Silver Conversion'!$B167</f>
        <v>0</v>
      </c>
      <c r="CM17" s="86">
        <f>+AY17*'Silver Conversion'!$B167</f>
        <v>0</v>
      </c>
      <c r="CN17" s="86">
        <f>+AZ17*'Silver Conversion'!$B167</f>
        <v>0</v>
      </c>
      <c r="CO17" s="86"/>
      <c r="CP17" s="86">
        <f>+BB17*'Silver Conversion'!$D167</f>
        <v>0.37164388059701486</v>
      </c>
      <c r="CQ17" s="86">
        <f>+BC17*'Silver Conversion'!$B167</f>
        <v>0.34492850510677814</v>
      </c>
      <c r="CR17" s="86">
        <f>+BD17*'Silver Conversion'!$B167</f>
        <v>0.12131847725162488</v>
      </c>
      <c r="CS17" s="86">
        <f>+BE17*'Silver Conversion'!$B167</f>
        <v>1.2835373009220452</v>
      </c>
      <c r="CT17" s="86">
        <f>+BF17*'Silver Conversion'!$B167</f>
        <v>0</v>
      </c>
      <c r="CU17" s="86">
        <f>+BG17*'Silver Conversion'!$B167</f>
        <v>0.8742000000000001</v>
      </c>
      <c r="CV17" s="86">
        <f>+BH17*'Silver Conversion'!$B167</f>
        <v>0.773035993740219</v>
      </c>
      <c r="CW17" s="86">
        <f>+BI17*'Silver Conversion'!$B167</f>
        <v>0</v>
      </c>
      <c r="CX17" s="86"/>
      <c r="CY17" s="86">
        <f>+BK17*'Silver Conversion'!$B167</f>
        <v>0</v>
      </c>
      <c r="CZ17" s="86">
        <f>+BL17*'Silver Conversion'!$B167</f>
        <v>0</v>
      </c>
      <c r="DA17" s="86">
        <f>+BM17*'Silver Conversion'!$B167</f>
        <v>0</v>
      </c>
      <c r="DB17" s="86">
        <f>+BN17*'Silver Conversion'!$B167</f>
        <v>0</v>
      </c>
      <c r="DC17" s="86">
        <f>+BO17*'Silver Conversion'!$B167</f>
        <v>0</v>
      </c>
      <c r="DD17" s="86">
        <f>+BP17*'Silver Conversion'!$B167</f>
        <v>0</v>
      </c>
      <c r="DE17" s="86">
        <f>+BQ17*'Silver Conversion'!$B167</f>
        <v>0</v>
      </c>
      <c r="DF17" s="86">
        <f>+BR17*'Silver Conversion'!$B167</f>
        <v>0</v>
      </c>
      <c r="DG17" s="86"/>
      <c r="DH17" s="86">
        <f>+BT17*'Silver Conversion'!$B167</f>
        <v>0</v>
      </c>
      <c r="DI17" s="86">
        <f>+BU17*'Silver Conversion'!$B167</f>
        <v>0</v>
      </c>
      <c r="DJ17" s="86">
        <f>+BV17*'Silver Conversion'!$B167</f>
        <v>0</v>
      </c>
      <c r="DK17" s="86">
        <f>+BW17*'Silver Conversion'!$B167</f>
        <v>0</v>
      </c>
      <c r="DL17" s="86">
        <f>+BX17*'Silver Conversion'!$B167</f>
        <v>0.10227388851968489</v>
      </c>
      <c r="DM17" s="86">
        <f>+BY17*'Silver Conversion'!$B167</f>
        <v>0</v>
      </c>
      <c r="DN17" s="86">
        <f>+BZ17*'Silver Conversion'!$B167</f>
        <v>0</v>
      </c>
      <c r="DO17" s="86">
        <f>+CA17*'Silver Conversion'!$B167</f>
        <v>0</v>
      </c>
      <c r="DP17" s="86">
        <f>+CB17*'Silver Conversion'!$B167</f>
        <v>0</v>
      </c>
    </row>
    <row r="18" spans="1:120" ht="15.75">
      <c r="A18" s="63">
        <v>1509</v>
      </c>
      <c r="B18" s="86"/>
      <c r="C18" s="86"/>
      <c r="D18" s="86"/>
      <c r="E18" s="86"/>
      <c r="F18" s="86"/>
      <c r="G18" s="86"/>
      <c r="H18" s="86"/>
      <c r="I18" s="86">
        <v>340</v>
      </c>
      <c r="J18" s="86"/>
      <c r="M18" s="86"/>
      <c r="N18" s="86">
        <v>415</v>
      </c>
      <c r="O18" s="86"/>
      <c r="P18" s="86">
        <v>17</v>
      </c>
      <c r="Q18" s="86">
        <v>111</v>
      </c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O18" s="86"/>
      <c r="AP18" s="86">
        <f t="shared" si="0"/>
        <v>0</v>
      </c>
      <c r="AQ18" s="86">
        <f t="shared" si="1"/>
        <v>0</v>
      </c>
      <c r="AR18" s="86">
        <f t="shared" si="2"/>
        <v>0</v>
      </c>
      <c r="AS18" s="86">
        <f t="shared" si="3"/>
        <v>0</v>
      </c>
      <c r="AT18" s="86">
        <f t="shared" si="4"/>
        <v>0</v>
      </c>
      <c r="AU18" s="86">
        <f t="shared" si="5"/>
        <v>0</v>
      </c>
      <c r="AV18" s="86">
        <f t="shared" si="6"/>
        <v>0</v>
      </c>
      <c r="AW18" s="86">
        <f t="shared" si="7"/>
        <v>29.560076508433315</v>
      </c>
      <c r="AX18" s="86">
        <f t="shared" si="8"/>
        <v>0</v>
      </c>
      <c r="AY18" s="86">
        <f t="shared" si="9"/>
        <v>0</v>
      </c>
      <c r="AZ18" s="86">
        <f t="shared" si="10"/>
        <v>0</v>
      </c>
      <c r="BA18" s="86"/>
      <c r="BB18" s="86">
        <f t="shared" si="11"/>
        <v>2.0646766169154227</v>
      </c>
      <c r="BC18" s="86">
        <f t="shared" si="12"/>
        <v>0</v>
      </c>
      <c r="BD18" s="86">
        <f t="shared" si="13"/>
        <v>1.5784586815227484</v>
      </c>
      <c r="BE18" s="86">
        <f t="shared" si="14"/>
        <v>9.304274937133277</v>
      </c>
      <c r="BF18" s="86">
        <f t="shared" si="15"/>
        <v>0</v>
      </c>
      <c r="BG18" s="86">
        <f t="shared" si="16"/>
        <v>0</v>
      </c>
      <c r="BH18" s="86">
        <f t="shared" si="17"/>
        <v>0</v>
      </c>
      <c r="BI18" s="86">
        <f t="shared" si="18"/>
        <v>0</v>
      </c>
      <c r="BJ18" s="86"/>
      <c r="BK18" s="86">
        <f t="shared" si="19"/>
        <v>0</v>
      </c>
      <c r="BL18" s="86">
        <f t="shared" si="20"/>
        <v>0</v>
      </c>
      <c r="BM18" s="86">
        <f t="shared" si="21"/>
        <v>0</v>
      </c>
      <c r="BN18" s="86">
        <f t="shared" si="22"/>
        <v>0</v>
      </c>
      <c r="BO18" s="86">
        <f t="shared" si="23"/>
        <v>0</v>
      </c>
      <c r="BP18" s="86">
        <f t="shared" si="24"/>
        <v>0</v>
      </c>
      <c r="BQ18" s="86">
        <f t="shared" si="25"/>
        <v>0</v>
      </c>
      <c r="BR18" s="86">
        <f t="shared" si="26"/>
        <v>0</v>
      </c>
      <c r="BS18" s="86"/>
      <c r="BT18" s="86">
        <f t="shared" si="27"/>
        <v>0</v>
      </c>
      <c r="BU18" s="86">
        <f t="shared" si="28"/>
        <v>0</v>
      </c>
      <c r="BV18" s="86">
        <f t="shared" si="29"/>
        <v>0</v>
      </c>
      <c r="BW18" s="86">
        <f t="shared" si="30"/>
        <v>0</v>
      </c>
      <c r="BX18" s="86">
        <f t="shared" si="31"/>
        <v>0.7413764890146037</v>
      </c>
      <c r="BY18" s="86">
        <f t="shared" si="32"/>
        <v>0</v>
      </c>
      <c r="BZ18" s="86">
        <f t="shared" si="33"/>
        <v>0</v>
      </c>
      <c r="CA18" s="86">
        <f t="shared" si="34"/>
        <v>0</v>
      </c>
      <c r="CB18" s="86">
        <f t="shared" si="35"/>
        <v>0</v>
      </c>
      <c r="CC18" s="86"/>
      <c r="CD18" s="86">
        <f>+AP18*'Silver Conversion'!$B168</f>
        <v>0</v>
      </c>
      <c r="CE18" s="86">
        <f>+AQ18*'Silver Conversion'!$B168</f>
        <v>0</v>
      </c>
      <c r="CF18" s="86">
        <f>+AR18*'Silver Conversion'!$B168</f>
        <v>0</v>
      </c>
      <c r="CG18" s="86">
        <f>+AS18*'Silver Conversion'!$B168</f>
        <v>0</v>
      </c>
      <c r="CH18" s="86">
        <f>+AT18*'Silver Conversion'!$B168</f>
        <v>0</v>
      </c>
      <c r="CI18" s="86">
        <f>+AU18*'Silver Conversion'!$B168</f>
        <v>0</v>
      </c>
      <c r="CJ18" s="86">
        <f>+AV18*'Silver Conversion'!$B168</f>
        <v>0</v>
      </c>
      <c r="CK18" s="86">
        <f>+AW18*'Silver Conversion'!$B168</f>
        <v>2.778647191792732</v>
      </c>
      <c r="CL18" s="86">
        <f>+AX18*'Silver Conversion'!$B168</f>
        <v>0</v>
      </c>
      <c r="CM18" s="86">
        <f>+AY18*'Silver Conversion'!$B168</f>
        <v>0</v>
      </c>
      <c r="CN18" s="86">
        <f>+AZ18*'Silver Conversion'!$B168</f>
        <v>0</v>
      </c>
      <c r="CO18" s="86"/>
      <c r="CP18" s="86">
        <f>+BB18*'Silver Conversion'!$D168</f>
        <v>0.2867835820895522</v>
      </c>
      <c r="CQ18" s="86">
        <f>+BC18*'Silver Conversion'!$B168</f>
        <v>0</v>
      </c>
      <c r="CR18" s="86">
        <f>+BD18*'Silver Conversion'!$B168</f>
        <v>0.14837511606313836</v>
      </c>
      <c r="CS18" s="86">
        <f>+BE18*'Silver Conversion'!$B168</f>
        <v>0.8746018440905281</v>
      </c>
      <c r="CT18" s="86">
        <f>+BF18*'Silver Conversion'!$B168</f>
        <v>0</v>
      </c>
      <c r="CU18" s="86">
        <f>+BG18*'Silver Conversion'!$B168</f>
        <v>0</v>
      </c>
      <c r="CV18" s="86">
        <f>+BH18*'Silver Conversion'!$B168</f>
        <v>0</v>
      </c>
      <c r="CW18" s="86">
        <f>+BI18*'Silver Conversion'!$B168</f>
        <v>0</v>
      </c>
      <c r="CX18" s="86"/>
      <c r="CY18" s="86">
        <f>+BK18*'Silver Conversion'!$B168</f>
        <v>0</v>
      </c>
      <c r="CZ18" s="86">
        <f>+BL18*'Silver Conversion'!$B168</f>
        <v>0</v>
      </c>
      <c r="DA18" s="86">
        <f>+BM18*'Silver Conversion'!$B168</f>
        <v>0</v>
      </c>
      <c r="DB18" s="86">
        <f>+BN18*'Silver Conversion'!$B168</f>
        <v>0</v>
      </c>
      <c r="DC18" s="86">
        <f>+BO18*'Silver Conversion'!$B168</f>
        <v>0</v>
      </c>
      <c r="DD18" s="86">
        <f>+BP18*'Silver Conversion'!$B168</f>
        <v>0</v>
      </c>
      <c r="DE18" s="86">
        <f>+BQ18*'Silver Conversion'!$B168</f>
        <v>0</v>
      </c>
      <c r="DF18" s="86">
        <f>+BR18*'Silver Conversion'!$B168</f>
        <v>0</v>
      </c>
      <c r="DG18" s="86"/>
      <c r="DH18" s="86">
        <f>+BT18*'Silver Conversion'!$B168</f>
        <v>0</v>
      </c>
      <c r="DI18" s="86">
        <f>+BU18*'Silver Conversion'!$B168</f>
        <v>0</v>
      </c>
      <c r="DJ18" s="86">
        <f>+BV18*'Silver Conversion'!$B168</f>
        <v>0</v>
      </c>
      <c r="DK18" s="86">
        <f>+BW18*'Silver Conversion'!$B168</f>
        <v>0</v>
      </c>
      <c r="DL18" s="86">
        <f>+BX18*'Silver Conversion'!$B168</f>
        <v>0.06968938996737276</v>
      </c>
      <c r="DM18" s="86">
        <f>+BY18*'Silver Conversion'!$B168</f>
        <v>0</v>
      </c>
      <c r="DN18" s="86">
        <f>+BZ18*'Silver Conversion'!$B168</f>
        <v>0</v>
      </c>
      <c r="DO18" s="86">
        <f>+CA18*'Silver Conversion'!$B168</f>
        <v>0</v>
      </c>
      <c r="DP18" s="86">
        <f>+CB18*'Silver Conversion'!$B168</f>
        <v>0</v>
      </c>
    </row>
    <row r="19" spans="1:120" ht="15.75">
      <c r="A19" s="63">
        <v>1510</v>
      </c>
      <c r="B19" s="86">
        <v>61.3</v>
      </c>
      <c r="C19" s="86"/>
      <c r="D19" s="86"/>
      <c r="E19" s="86">
        <v>84.8</v>
      </c>
      <c r="F19" s="86">
        <v>295.2</v>
      </c>
      <c r="G19" s="86">
        <v>498.7</v>
      </c>
      <c r="H19" s="86">
        <v>10.8</v>
      </c>
      <c r="I19" s="86">
        <v>450</v>
      </c>
      <c r="J19" s="86">
        <v>14.4</v>
      </c>
      <c r="M19" s="86"/>
      <c r="N19" s="86">
        <v>380.8</v>
      </c>
      <c r="O19" s="86"/>
      <c r="P19" s="86">
        <v>16.4</v>
      </c>
      <c r="Q19" s="86">
        <v>112.3</v>
      </c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59">
        <v>10</v>
      </c>
      <c r="AO19" s="86"/>
      <c r="AP19" s="86">
        <f t="shared" si="0"/>
        <v>1.1186131386861313</v>
      </c>
      <c r="AQ19" s="86">
        <f t="shared" si="1"/>
        <v>0</v>
      </c>
      <c r="AR19" s="86">
        <f t="shared" si="2"/>
        <v>0</v>
      </c>
      <c r="AS19" s="86">
        <f t="shared" si="3"/>
        <v>5.257284562926224</v>
      </c>
      <c r="AT19" s="86">
        <f t="shared" si="4"/>
        <v>23.521912350597606</v>
      </c>
      <c r="AU19" s="86">
        <f t="shared" si="5"/>
        <v>43.35767692575204</v>
      </c>
      <c r="AV19" s="86">
        <f t="shared" si="6"/>
        <v>10.8</v>
      </c>
      <c r="AW19" s="86">
        <f t="shared" si="7"/>
        <v>39.123630672926446</v>
      </c>
      <c r="AX19" s="86">
        <f t="shared" si="8"/>
        <v>17.206356792926275</v>
      </c>
      <c r="AY19" s="86">
        <f t="shared" si="9"/>
        <v>0</v>
      </c>
      <c r="AZ19" s="86">
        <f t="shared" si="10"/>
        <v>0</v>
      </c>
      <c r="BA19" s="86"/>
      <c r="BB19" s="86">
        <f t="shared" si="11"/>
        <v>1.8945273631840795</v>
      </c>
      <c r="BC19" s="86">
        <f t="shared" si="12"/>
        <v>0</v>
      </c>
      <c r="BD19" s="86">
        <f t="shared" si="13"/>
        <v>1.522748375116063</v>
      </c>
      <c r="BE19" s="86">
        <f t="shared" si="14"/>
        <v>9.413243922883487</v>
      </c>
      <c r="BF19" s="86">
        <f t="shared" si="15"/>
        <v>0</v>
      </c>
      <c r="BG19" s="86">
        <f t="shared" si="16"/>
        <v>0</v>
      </c>
      <c r="BH19" s="86">
        <f t="shared" si="17"/>
        <v>0</v>
      </c>
      <c r="BI19" s="86">
        <f t="shared" si="18"/>
        <v>0</v>
      </c>
      <c r="BJ19" s="86"/>
      <c r="BK19" s="86">
        <f t="shared" si="19"/>
        <v>0</v>
      </c>
      <c r="BL19" s="86">
        <f t="shared" si="20"/>
        <v>0</v>
      </c>
      <c r="BM19" s="86">
        <f t="shared" si="21"/>
        <v>0</v>
      </c>
      <c r="BN19" s="86">
        <f t="shared" si="22"/>
        <v>0</v>
      </c>
      <c r="BO19" s="86">
        <f t="shared" si="23"/>
        <v>0</v>
      </c>
      <c r="BP19" s="86">
        <f t="shared" si="24"/>
        <v>0</v>
      </c>
      <c r="BQ19" s="86">
        <f t="shared" si="25"/>
        <v>0</v>
      </c>
      <c r="BR19" s="86">
        <f t="shared" si="26"/>
        <v>0</v>
      </c>
      <c r="BS19" s="86"/>
      <c r="BT19" s="86">
        <f t="shared" si="27"/>
        <v>0</v>
      </c>
      <c r="BU19" s="86">
        <f t="shared" si="28"/>
        <v>0</v>
      </c>
      <c r="BV19" s="86">
        <f t="shared" si="29"/>
        <v>0</v>
      </c>
      <c r="BW19" s="86">
        <f t="shared" si="30"/>
        <v>0</v>
      </c>
      <c r="BX19" s="86">
        <f t="shared" si="31"/>
        <v>0.7500592767237837</v>
      </c>
      <c r="BY19" s="86">
        <f t="shared" si="32"/>
        <v>0</v>
      </c>
      <c r="BZ19" s="86">
        <f t="shared" si="33"/>
        <v>0</v>
      </c>
      <c r="CA19" s="86">
        <f t="shared" si="34"/>
        <v>21.734736238108383</v>
      </c>
      <c r="CB19" s="86">
        <f t="shared" si="35"/>
        <v>0</v>
      </c>
      <c r="CC19" s="86"/>
      <c r="CD19" s="86">
        <f>+AP19*'Silver Conversion'!$B169</f>
        <v>0.10514963503649634</v>
      </c>
      <c r="CE19" s="86">
        <f>+AQ19*'Silver Conversion'!$B169</f>
        <v>0</v>
      </c>
      <c r="CF19" s="86">
        <f>+AR19*'Silver Conversion'!$B169</f>
        <v>0</v>
      </c>
      <c r="CG19" s="86">
        <f>+AS19*'Silver Conversion'!$B169</f>
        <v>0.4941847489150651</v>
      </c>
      <c r="CH19" s="86">
        <f>+AT19*'Silver Conversion'!$B169</f>
        <v>2.211059760956175</v>
      </c>
      <c r="CI19" s="86">
        <f>+AU19*'Silver Conversion'!$B169</f>
        <v>4.075621631020692</v>
      </c>
      <c r="CJ19" s="86">
        <f>+AV19*'Silver Conversion'!$B169</f>
        <v>1.0152</v>
      </c>
      <c r="CK19" s="86">
        <f>+AW19*'Silver Conversion'!$B169</f>
        <v>3.677621283255086</v>
      </c>
      <c r="CL19" s="86">
        <f>+AX19*'Silver Conversion'!$B169</f>
        <v>1.6173975385350698</v>
      </c>
      <c r="CM19" s="86">
        <f>+AY19*'Silver Conversion'!$B169</f>
        <v>0</v>
      </c>
      <c r="CN19" s="86">
        <f>+AZ19*'Silver Conversion'!$B169</f>
        <v>0</v>
      </c>
      <c r="CO19" s="86"/>
      <c r="CP19" s="86">
        <f>+BB19*'Silver Conversion'!$D169</f>
        <v>0.2631498507462686</v>
      </c>
      <c r="CQ19" s="86">
        <f>+BC19*'Silver Conversion'!$B169</f>
        <v>0</v>
      </c>
      <c r="CR19" s="86">
        <f>+BD19*'Silver Conversion'!$B169</f>
        <v>0.14313834726090993</v>
      </c>
      <c r="CS19" s="86">
        <f>+BE19*'Silver Conversion'!$B169</f>
        <v>0.8848449287510477</v>
      </c>
      <c r="CT19" s="86">
        <f>+BF19*'Silver Conversion'!$B169</f>
        <v>0</v>
      </c>
      <c r="CU19" s="86">
        <f>+BG19*'Silver Conversion'!$B169</f>
        <v>0</v>
      </c>
      <c r="CV19" s="86">
        <f>+BH19*'Silver Conversion'!$B169</f>
        <v>0</v>
      </c>
      <c r="CW19" s="86">
        <f>+BI19*'Silver Conversion'!$B169</f>
        <v>0</v>
      </c>
      <c r="CX19" s="86"/>
      <c r="CY19" s="86">
        <f>+BK19*'Silver Conversion'!$B169</f>
        <v>0</v>
      </c>
      <c r="CZ19" s="86">
        <f>+BL19*'Silver Conversion'!$B169</f>
        <v>0</v>
      </c>
      <c r="DA19" s="86">
        <f>+BM19*'Silver Conversion'!$B169</f>
        <v>0</v>
      </c>
      <c r="DB19" s="86">
        <f>+BN19*'Silver Conversion'!$B169</f>
        <v>0</v>
      </c>
      <c r="DC19" s="86">
        <f>+BO19*'Silver Conversion'!$B169</f>
        <v>0</v>
      </c>
      <c r="DD19" s="86">
        <f>+BP19*'Silver Conversion'!$B169</f>
        <v>0</v>
      </c>
      <c r="DE19" s="86">
        <f>+BQ19*'Silver Conversion'!$B169</f>
        <v>0</v>
      </c>
      <c r="DF19" s="86">
        <f>+BR19*'Silver Conversion'!$B169</f>
        <v>0</v>
      </c>
      <c r="DG19" s="86"/>
      <c r="DH19" s="86">
        <f>+BT19*'Silver Conversion'!$B169</f>
        <v>0</v>
      </c>
      <c r="DI19" s="86">
        <f>+BU19*'Silver Conversion'!$B169</f>
        <v>0</v>
      </c>
      <c r="DJ19" s="86">
        <f>+BV19*'Silver Conversion'!$B169</f>
        <v>0</v>
      </c>
      <c r="DK19" s="86">
        <f>+BW19*'Silver Conversion'!$B169</f>
        <v>0</v>
      </c>
      <c r="DL19" s="86">
        <f>+BX19*'Silver Conversion'!$B169</f>
        <v>0.07050557201203567</v>
      </c>
      <c r="DM19" s="86">
        <f>+BY19*'Silver Conversion'!$B169</f>
        <v>0</v>
      </c>
      <c r="DN19" s="86">
        <f>+BZ19*'Silver Conversion'!$B169</f>
        <v>0</v>
      </c>
      <c r="DO19" s="86">
        <f>+CA19*'Silver Conversion'!$B169</f>
        <v>2.043065206382188</v>
      </c>
      <c r="DP19" s="86">
        <f>+CB19*'Silver Conversion'!$B169</f>
        <v>0</v>
      </c>
    </row>
    <row r="20" spans="1:120" ht="15.75">
      <c r="A20" s="63">
        <v>1511</v>
      </c>
      <c r="B20" s="86">
        <v>89.4</v>
      </c>
      <c r="C20" s="86">
        <v>150.5</v>
      </c>
      <c r="D20" s="86">
        <v>2.5</v>
      </c>
      <c r="E20" s="86"/>
      <c r="F20" s="86">
        <v>190.6</v>
      </c>
      <c r="G20" s="86"/>
      <c r="H20" s="86">
        <v>12.9</v>
      </c>
      <c r="I20" s="86"/>
      <c r="J20" s="86"/>
      <c r="M20" s="86"/>
      <c r="N20" s="86">
        <v>364.3</v>
      </c>
      <c r="O20" s="86"/>
      <c r="P20" s="86">
        <v>16.9</v>
      </c>
      <c r="Q20" s="86">
        <v>98.4</v>
      </c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59">
        <v>10</v>
      </c>
      <c r="AO20" s="86"/>
      <c r="AP20" s="86">
        <f t="shared" si="0"/>
        <v>1.631386861313869</v>
      </c>
      <c r="AQ20" s="86">
        <f t="shared" si="1"/>
        <v>13.084680925056512</v>
      </c>
      <c r="AR20" s="86">
        <f t="shared" si="2"/>
        <v>5.433684059527096</v>
      </c>
      <c r="AS20" s="86">
        <f t="shared" si="3"/>
        <v>0</v>
      </c>
      <c r="AT20" s="86">
        <f t="shared" si="4"/>
        <v>15.187250996015935</v>
      </c>
      <c r="AU20" s="86">
        <f t="shared" si="5"/>
        <v>0</v>
      </c>
      <c r="AV20" s="86">
        <f t="shared" si="6"/>
        <v>12.9</v>
      </c>
      <c r="AW20" s="86">
        <f t="shared" si="7"/>
        <v>0</v>
      </c>
      <c r="AX20" s="86">
        <f t="shared" si="8"/>
        <v>0</v>
      </c>
      <c r="AY20" s="86">
        <f t="shared" si="9"/>
        <v>0</v>
      </c>
      <c r="AZ20" s="86">
        <f t="shared" si="10"/>
        <v>0</v>
      </c>
      <c r="BA20" s="86"/>
      <c r="BB20" s="86">
        <f t="shared" si="11"/>
        <v>1.8124378109452737</v>
      </c>
      <c r="BC20" s="86">
        <f t="shared" si="12"/>
        <v>0</v>
      </c>
      <c r="BD20" s="86">
        <f t="shared" si="13"/>
        <v>1.5691736304549675</v>
      </c>
      <c r="BE20" s="86">
        <f t="shared" si="14"/>
        <v>8.248113998323555</v>
      </c>
      <c r="BF20" s="86">
        <f t="shared" si="15"/>
        <v>0</v>
      </c>
      <c r="BG20" s="86">
        <f t="shared" si="16"/>
        <v>0</v>
      </c>
      <c r="BH20" s="86">
        <f t="shared" si="17"/>
        <v>0</v>
      </c>
      <c r="BI20" s="86">
        <f t="shared" si="18"/>
        <v>0</v>
      </c>
      <c r="BJ20" s="86"/>
      <c r="BK20" s="86">
        <f t="shared" si="19"/>
        <v>0</v>
      </c>
      <c r="BL20" s="86">
        <f t="shared" si="20"/>
        <v>0</v>
      </c>
      <c r="BM20" s="86">
        <f t="shared" si="21"/>
        <v>0</v>
      </c>
      <c r="BN20" s="86">
        <f t="shared" si="22"/>
        <v>0</v>
      </c>
      <c r="BO20" s="86">
        <f t="shared" si="23"/>
        <v>0</v>
      </c>
      <c r="BP20" s="86">
        <f t="shared" si="24"/>
        <v>0</v>
      </c>
      <c r="BQ20" s="86">
        <f t="shared" si="25"/>
        <v>0</v>
      </c>
      <c r="BR20" s="86">
        <f t="shared" si="26"/>
        <v>0</v>
      </c>
      <c r="BS20" s="86"/>
      <c r="BT20" s="86">
        <f t="shared" si="27"/>
        <v>0</v>
      </c>
      <c r="BU20" s="86">
        <f t="shared" si="28"/>
        <v>0</v>
      </c>
      <c r="BV20" s="86">
        <f t="shared" si="29"/>
        <v>0</v>
      </c>
      <c r="BW20" s="86">
        <f t="shared" si="30"/>
        <v>0</v>
      </c>
      <c r="BX20" s="86">
        <f t="shared" si="31"/>
        <v>0.6572202389102434</v>
      </c>
      <c r="BY20" s="86">
        <f t="shared" si="32"/>
        <v>0</v>
      </c>
      <c r="BZ20" s="86">
        <f t="shared" si="33"/>
        <v>0</v>
      </c>
      <c r="CA20" s="86">
        <f t="shared" si="34"/>
        <v>21.734736238108383</v>
      </c>
      <c r="CB20" s="86">
        <f t="shared" si="35"/>
        <v>0</v>
      </c>
      <c r="CC20" s="86"/>
      <c r="CD20" s="86">
        <f>+AP20*'Silver Conversion'!$B170</f>
        <v>0.15335036496350368</v>
      </c>
      <c r="CE20" s="86">
        <f>+AQ20*'Silver Conversion'!$B170</f>
        <v>1.229960006955312</v>
      </c>
      <c r="CF20" s="86">
        <f>+AR20*'Silver Conversion'!$B170</f>
        <v>0.510766301595547</v>
      </c>
      <c r="CG20" s="86">
        <f>+AS20*'Silver Conversion'!$B170</f>
        <v>0</v>
      </c>
      <c r="CH20" s="86">
        <f>+AT20*'Silver Conversion'!$B170</f>
        <v>1.427601593625498</v>
      </c>
      <c r="CI20" s="86">
        <f>+AU20*'Silver Conversion'!$B170</f>
        <v>0</v>
      </c>
      <c r="CJ20" s="86">
        <f>+AV20*'Silver Conversion'!$B170</f>
        <v>1.2126000000000001</v>
      </c>
      <c r="CK20" s="86">
        <f>+AW20*'Silver Conversion'!$B170</f>
        <v>0</v>
      </c>
      <c r="CL20" s="86">
        <f>+AX20*'Silver Conversion'!$B170</f>
        <v>0</v>
      </c>
      <c r="CM20" s="86">
        <f>+AY20*'Silver Conversion'!$B170</f>
        <v>0</v>
      </c>
      <c r="CN20" s="86">
        <f>+AZ20*'Silver Conversion'!$B170</f>
        <v>0</v>
      </c>
      <c r="CO20" s="86"/>
      <c r="CP20" s="86">
        <f>+BB20*'Silver Conversion'!$D170</f>
        <v>0.2517476119402985</v>
      </c>
      <c r="CQ20" s="86">
        <f>+BC20*'Silver Conversion'!$B170</f>
        <v>0</v>
      </c>
      <c r="CR20" s="86">
        <f>+BD20*'Silver Conversion'!$B170</f>
        <v>0.14750232126276694</v>
      </c>
      <c r="CS20" s="86">
        <f>+BE20*'Silver Conversion'!$B170</f>
        <v>0.7753227158424142</v>
      </c>
      <c r="CT20" s="86">
        <f>+BF20*'Silver Conversion'!$B170</f>
        <v>0</v>
      </c>
      <c r="CU20" s="86">
        <f>+BG20*'Silver Conversion'!$B170</f>
        <v>0</v>
      </c>
      <c r="CV20" s="86">
        <f>+BH20*'Silver Conversion'!$B170</f>
        <v>0</v>
      </c>
      <c r="CW20" s="86">
        <f>+BI20*'Silver Conversion'!$B170</f>
        <v>0</v>
      </c>
      <c r="CX20" s="86"/>
      <c r="CY20" s="86">
        <f>+BK20*'Silver Conversion'!$B170</f>
        <v>0</v>
      </c>
      <c r="CZ20" s="86">
        <f>+BL20*'Silver Conversion'!$B170</f>
        <v>0</v>
      </c>
      <c r="DA20" s="86">
        <f>+BM20*'Silver Conversion'!$B170</f>
        <v>0</v>
      </c>
      <c r="DB20" s="86">
        <f>+BN20*'Silver Conversion'!$B170</f>
        <v>0</v>
      </c>
      <c r="DC20" s="86">
        <f>+BO20*'Silver Conversion'!$B170</f>
        <v>0</v>
      </c>
      <c r="DD20" s="86">
        <f>+BP20*'Silver Conversion'!$B170</f>
        <v>0</v>
      </c>
      <c r="DE20" s="86">
        <f>+BQ20*'Silver Conversion'!$B170</f>
        <v>0</v>
      </c>
      <c r="DF20" s="86">
        <f>+BR20*'Silver Conversion'!$B170</f>
        <v>0</v>
      </c>
      <c r="DG20" s="86"/>
      <c r="DH20" s="86">
        <f>+BT20*'Silver Conversion'!$B170</f>
        <v>0</v>
      </c>
      <c r="DI20" s="86">
        <f>+BU20*'Silver Conversion'!$B170</f>
        <v>0</v>
      </c>
      <c r="DJ20" s="86">
        <f>+BV20*'Silver Conversion'!$B170</f>
        <v>0</v>
      </c>
      <c r="DK20" s="86">
        <f>+BW20*'Silver Conversion'!$B170</f>
        <v>0</v>
      </c>
      <c r="DL20" s="86">
        <f>+BX20*'Silver Conversion'!$B170</f>
        <v>0.06177870245756288</v>
      </c>
      <c r="DM20" s="86">
        <f>+BY20*'Silver Conversion'!$B170</f>
        <v>0</v>
      </c>
      <c r="DN20" s="86">
        <f>+BZ20*'Silver Conversion'!$B170</f>
        <v>0</v>
      </c>
      <c r="DO20" s="86">
        <f>+CA20*'Silver Conversion'!$B170</f>
        <v>2.043065206382188</v>
      </c>
      <c r="DP20" s="86">
        <f>+CB20*'Silver Conversion'!$B170</f>
        <v>0</v>
      </c>
    </row>
    <row r="21" spans="1:120" ht="15.75">
      <c r="A21" s="63">
        <v>1512</v>
      </c>
      <c r="B21" s="86">
        <v>68.5</v>
      </c>
      <c r="C21" s="86"/>
      <c r="D21" s="86"/>
      <c r="E21" s="86">
        <v>51.1</v>
      </c>
      <c r="F21" s="86">
        <v>230.5</v>
      </c>
      <c r="G21" s="86">
        <v>730</v>
      </c>
      <c r="H21" s="86">
        <v>9.8</v>
      </c>
      <c r="I21" s="86">
        <v>375</v>
      </c>
      <c r="J21" s="86">
        <v>13.7</v>
      </c>
      <c r="K21" s="59">
        <v>9.5</v>
      </c>
      <c r="M21" s="86"/>
      <c r="N21" s="86">
        <v>345.3</v>
      </c>
      <c r="O21" s="86">
        <v>540.1</v>
      </c>
      <c r="P21" s="86">
        <v>13.8</v>
      </c>
      <c r="Q21" s="86">
        <v>99.2</v>
      </c>
      <c r="R21" s="86">
        <v>13</v>
      </c>
      <c r="S21" s="86">
        <v>7.5</v>
      </c>
      <c r="T21" s="86">
        <v>79.2</v>
      </c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59">
        <v>10</v>
      </c>
      <c r="AO21" s="86"/>
      <c r="AP21" s="86">
        <f t="shared" si="0"/>
        <v>1.25</v>
      </c>
      <c r="AQ21" s="86">
        <f t="shared" si="1"/>
        <v>0</v>
      </c>
      <c r="AR21" s="86">
        <f t="shared" si="2"/>
        <v>0</v>
      </c>
      <c r="AS21" s="86">
        <f t="shared" si="3"/>
        <v>3.168009919404836</v>
      </c>
      <c r="AT21" s="86">
        <f t="shared" si="4"/>
        <v>18.366533864541832</v>
      </c>
      <c r="AU21" s="86">
        <f t="shared" si="5"/>
        <v>63.467223091636235</v>
      </c>
      <c r="AV21" s="86">
        <f t="shared" si="6"/>
        <v>9.8</v>
      </c>
      <c r="AW21" s="86">
        <f t="shared" si="7"/>
        <v>32.60302556077204</v>
      </c>
      <c r="AX21" s="86">
        <f t="shared" si="8"/>
        <v>16.369936671047913</v>
      </c>
      <c r="AY21" s="86">
        <f t="shared" si="9"/>
        <v>20.647999426202965</v>
      </c>
      <c r="AZ21" s="86">
        <f t="shared" si="10"/>
        <v>0</v>
      </c>
      <c r="BA21" s="86"/>
      <c r="BB21" s="86">
        <f t="shared" si="11"/>
        <v>1.7179104477611942</v>
      </c>
      <c r="BC21" s="86">
        <f t="shared" si="12"/>
        <v>3.3432373878056336</v>
      </c>
      <c r="BD21" s="86">
        <f t="shared" si="13"/>
        <v>1.2813370473537606</v>
      </c>
      <c r="BE21" s="86">
        <f t="shared" si="14"/>
        <v>8.315171835708298</v>
      </c>
      <c r="BF21" s="86">
        <f t="shared" si="15"/>
        <v>36.61971830985916</v>
      </c>
      <c r="BG21" s="86">
        <f t="shared" si="16"/>
        <v>7.5</v>
      </c>
      <c r="BH21" s="86">
        <f t="shared" si="17"/>
        <v>6.19718309859155</v>
      </c>
      <c r="BI21" s="86">
        <f t="shared" si="18"/>
        <v>0</v>
      </c>
      <c r="BJ21" s="86"/>
      <c r="BK21" s="86">
        <f t="shared" si="19"/>
        <v>0</v>
      </c>
      <c r="BL21" s="86">
        <f t="shared" si="20"/>
        <v>0</v>
      </c>
      <c r="BM21" s="86">
        <f t="shared" si="21"/>
        <v>0</v>
      </c>
      <c r="BN21" s="86">
        <f t="shared" si="22"/>
        <v>0</v>
      </c>
      <c r="BO21" s="86">
        <f t="shared" si="23"/>
        <v>0</v>
      </c>
      <c r="BP21" s="86">
        <f t="shared" si="24"/>
        <v>0</v>
      </c>
      <c r="BQ21" s="86">
        <f t="shared" si="25"/>
        <v>0</v>
      </c>
      <c r="BR21" s="86">
        <f t="shared" si="26"/>
        <v>0</v>
      </c>
      <c r="BS21" s="86"/>
      <c r="BT21" s="86">
        <f t="shared" si="27"/>
        <v>0</v>
      </c>
      <c r="BU21" s="86">
        <f t="shared" si="28"/>
        <v>0</v>
      </c>
      <c r="BV21" s="86">
        <f t="shared" si="29"/>
        <v>0</v>
      </c>
      <c r="BW21" s="86">
        <f t="shared" si="30"/>
        <v>0</v>
      </c>
      <c r="BX21" s="86">
        <f t="shared" si="31"/>
        <v>0.6625634928851234</v>
      </c>
      <c r="BY21" s="86">
        <f t="shared" si="32"/>
        <v>0</v>
      </c>
      <c r="BZ21" s="86">
        <f t="shared" si="33"/>
        <v>0</v>
      </c>
      <c r="CA21" s="86">
        <f t="shared" si="34"/>
        <v>21.734736238108383</v>
      </c>
      <c r="CB21" s="86">
        <f t="shared" si="35"/>
        <v>0</v>
      </c>
      <c r="CC21" s="86"/>
      <c r="CD21" s="86">
        <f>+AP21*'Silver Conversion'!$B171</f>
        <v>0.1175</v>
      </c>
      <c r="CE21" s="86">
        <f>+AQ21*'Silver Conversion'!$B171</f>
        <v>0</v>
      </c>
      <c r="CF21" s="86">
        <f>+AR21*'Silver Conversion'!$B171</f>
        <v>0</v>
      </c>
      <c r="CG21" s="86">
        <f>+AS21*'Silver Conversion'!$B171</f>
        <v>0.2977929324240546</v>
      </c>
      <c r="CH21" s="86">
        <f>+AT21*'Silver Conversion'!$B171</f>
        <v>1.7264541832669322</v>
      </c>
      <c r="CI21" s="86">
        <f>+AU21*'Silver Conversion'!$B171</f>
        <v>5.9659189706138065</v>
      </c>
      <c r="CJ21" s="86">
        <f>+AV21*'Silver Conversion'!$B171</f>
        <v>0.9212</v>
      </c>
      <c r="CK21" s="86">
        <f>+AW21*'Silver Conversion'!$B171</f>
        <v>3.0646844027125715</v>
      </c>
      <c r="CL21" s="86">
        <f>+AX21*'Silver Conversion'!$B171</f>
        <v>1.5387740470785038</v>
      </c>
      <c r="CM21" s="86">
        <f>+AY21*'Silver Conversion'!$B171</f>
        <v>1.9409119460630786</v>
      </c>
      <c r="CN21" s="86">
        <f>+AZ21*'Silver Conversion'!$B171</f>
        <v>0</v>
      </c>
      <c r="CO21" s="86"/>
      <c r="CP21" s="86">
        <f>+BB21*'Silver Conversion'!$D171</f>
        <v>0.23861776119402986</v>
      </c>
      <c r="CQ21" s="86">
        <f>+BC21*'Silver Conversion'!$B171</f>
        <v>0.31426431445372954</v>
      </c>
      <c r="CR21" s="86">
        <f>+BD21*'Silver Conversion'!$B171</f>
        <v>0.1204456824512535</v>
      </c>
      <c r="CS21" s="86">
        <f>+BE21*'Silver Conversion'!$B171</f>
        <v>0.7816261525565801</v>
      </c>
      <c r="CT21" s="86">
        <f>+BF21*'Silver Conversion'!$B171</f>
        <v>3.442253521126761</v>
      </c>
      <c r="CU21" s="86">
        <f>+BG21*'Silver Conversion'!$B171</f>
        <v>0.705</v>
      </c>
      <c r="CV21" s="86">
        <f>+BH21*'Silver Conversion'!$B171</f>
        <v>0.5825352112676057</v>
      </c>
      <c r="CW21" s="86">
        <f>+BI21*'Silver Conversion'!$B171</f>
        <v>0</v>
      </c>
      <c r="CX21" s="86"/>
      <c r="CY21" s="86">
        <f>+BK21*'Silver Conversion'!$B171</f>
        <v>0</v>
      </c>
      <c r="CZ21" s="86">
        <f>+BL21*'Silver Conversion'!$B171</f>
        <v>0</v>
      </c>
      <c r="DA21" s="86">
        <f>+BM21*'Silver Conversion'!$B171</f>
        <v>0</v>
      </c>
      <c r="DB21" s="86">
        <f>+BN21*'Silver Conversion'!$B171</f>
        <v>0</v>
      </c>
      <c r="DC21" s="86">
        <f>+BO21*'Silver Conversion'!$B171</f>
        <v>0</v>
      </c>
      <c r="DD21" s="86">
        <f>+BP21*'Silver Conversion'!$B171</f>
        <v>0</v>
      </c>
      <c r="DE21" s="86">
        <f>+BQ21*'Silver Conversion'!$B171</f>
        <v>0</v>
      </c>
      <c r="DF21" s="86">
        <f>+BR21*'Silver Conversion'!$B171</f>
        <v>0</v>
      </c>
      <c r="DG21" s="86"/>
      <c r="DH21" s="86">
        <f>+BT21*'Silver Conversion'!$B171</f>
        <v>0</v>
      </c>
      <c r="DI21" s="86">
        <f>+BU21*'Silver Conversion'!$B171</f>
        <v>0</v>
      </c>
      <c r="DJ21" s="86">
        <f>+BV21*'Silver Conversion'!$B171</f>
        <v>0</v>
      </c>
      <c r="DK21" s="86">
        <f>+BW21*'Silver Conversion'!$B171</f>
        <v>0</v>
      </c>
      <c r="DL21" s="86">
        <f>+BX21*'Silver Conversion'!$B171</f>
        <v>0.0622809683312016</v>
      </c>
      <c r="DM21" s="86">
        <f>+BY21*'Silver Conversion'!$B171</f>
        <v>0</v>
      </c>
      <c r="DN21" s="86">
        <f>+BZ21*'Silver Conversion'!$B171</f>
        <v>0</v>
      </c>
      <c r="DO21" s="86">
        <f>+CA21*'Silver Conversion'!$B171</f>
        <v>2.043065206382188</v>
      </c>
      <c r="DP21" s="86">
        <f>+CB21*'Silver Conversion'!$B171</f>
        <v>0</v>
      </c>
    </row>
    <row r="22" spans="1:120" ht="15.75">
      <c r="A22" s="63">
        <v>1513</v>
      </c>
      <c r="B22" s="86">
        <v>93.9</v>
      </c>
      <c r="C22" s="86">
        <v>150.5</v>
      </c>
      <c r="D22" s="86">
        <v>2.7</v>
      </c>
      <c r="E22" s="86"/>
      <c r="F22" s="86"/>
      <c r="G22" s="86"/>
      <c r="H22" s="86">
        <v>13.4</v>
      </c>
      <c r="I22" s="86"/>
      <c r="J22" s="86"/>
      <c r="M22" s="86"/>
      <c r="N22" s="86">
        <v>370.5</v>
      </c>
      <c r="O22" s="86">
        <v>540.1</v>
      </c>
      <c r="P22" s="86">
        <v>12</v>
      </c>
      <c r="Q22" s="86">
        <v>111.3</v>
      </c>
      <c r="R22" s="86">
        <v>15</v>
      </c>
      <c r="S22" s="86">
        <v>7.9</v>
      </c>
      <c r="T22" s="86">
        <v>95.7</v>
      </c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59">
        <v>10</v>
      </c>
      <c r="AO22" s="86"/>
      <c r="AP22" s="86">
        <f t="shared" si="0"/>
        <v>1.7135036496350367</v>
      </c>
      <c r="AQ22" s="86">
        <f t="shared" si="1"/>
        <v>13.084680925056512</v>
      </c>
      <c r="AR22" s="86">
        <f t="shared" si="2"/>
        <v>5.868378784289264</v>
      </c>
      <c r="AS22" s="86">
        <f t="shared" si="3"/>
        <v>0</v>
      </c>
      <c r="AT22" s="86">
        <f t="shared" si="4"/>
        <v>0</v>
      </c>
      <c r="AU22" s="86">
        <f t="shared" si="5"/>
        <v>0</v>
      </c>
      <c r="AV22" s="86">
        <f t="shared" si="6"/>
        <v>13.4</v>
      </c>
      <c r="AW22" s="86">
        <f t="shared" si="7"/>
        <v>0</v>
      </c>
      <c r="AX22" s="86">
        <f t="shared" si="8"/>
        <v>0</v>
      </c>
      <c r="AY22" s="86">
        <f t="shared" si="9"/>
        <v>0</v>
      </c>
      <c r="AZ22" s="86">
        <f t="shared" si="10"/>
        <v>0</v>
      </c>
      <c r="BA22" s="86"/>
      <c r="BB22" s="86">
        <f t="shared" si="11"/>
        <v>1.8432835820895523</v>
      </c>
      <c r="BC22" s="86">
        <f t="shared" si="12"/>
        <v>3.3432373878056336</v>
      </c>
      <c r="BD22" s="86">
        <f t="shared" si="13"/>
        <v>1.1142061281337048</v>
      </c>
      <c r="BE22" s="86">
        <f t="shared" si="14"/>
        <v>9.329421626152557</v>
      </c>
      <c r="BF22" s="86">
        <f t="shared" si="15"/>
        <v>42.25352112676057</v>
      </c>
      <c r="BG22" s="86">
        <f t="shared" si="16"/>
        <v>7.9</v>
      </c>
      <c r="BH22" s="86">
        <f t="shared" si="17"/>
        <v>7.488262910798123</v>
      </c>
      <c r="BI22" s="86">
        <f t="shared" si="18"/>
        <v>0</v>
      </c>
      <c r="BJ22" s="86"/>
      <c r="BK22" s="86">
        <f t="shared" si="19"/>
        <v>0</v>
      </c>
      <c r="BL22" s="86">
        <f t="shared" si="20"/>
        <v>0</v>
      </c>
      <c r="BM22" s="86">
        <f t="shared" si="21"/>
        <v>0</v>
      </c>
      <c r="BN22" s="86">
        <f t="shared" si="22"/>
        <v>0</v>
      </c>
      <c r="BO22" s="86">
        <f t="shared" si="23"/>
        <v>0</v>
      </c>
      <c r="BP22" s="86">
        <f t="shared" si="24"/>
        <v>0</v>
      </c>
      <c r="BQ22" s="86">
        <f t="shared" si="25"/>
        <v>0</v>
      </c>
      <c r="BR22" s="86">
        <f t="shared" si="26"/>
        <v>0</v>
      </c>
      <c r="BS22" s="86"/>
      <c r="BT22" s="86">
        <f t="shared" si="27"/>
        <v>0</v>
      </c>
      <c r="BU22" s="86">
        <f t="shared" si="28"/>
        <v>0</v>
      </c>
      <c r="BV22" s="86">
        <f t="shared" si="29"/>
        <v>0</v>
      </c>
      <c r="BW22" s="86">
        <f t="shared" si="30"/>
        <v>0</v>
      </c>
      <c r="BX22" s="86">
        <f t="shared" si="31"/>
        <v>0.7433802092551838</v>
      </c>
      <c r="BY22" s="86">
        <f t="shared" si="32"/>
        <v>0</v>
      </c>
      <c r="BZ22" s="86">
        <f t="shared" si="33"/>
        <v>0</v>
      </c>
      <c r="CA22" s="86">
        <f t="shared" si="34"/>
        <v>21.734736238108383</v>
      </c>
      <c r="CB22" s="86">
        <f t="shared" si="35"/>
        <v>0</v>
      </c>
      <c r="CC22" s="86"/>
      <c r="CD22" s="86">
        <f>+AP22*'Silver Conversion'!$B172</f>
        <v>0.16106934306569345</v>
      </c>
      <c r="CE22" s="86">
        <f>+AQ22*'Silver Conversion'!$B172</f>
        <v>1.229960006955312</v>
      </c>
      <c r="CF22" s="86">
        <f>+AR22*'Silver Conversion'!$B172</f>
        <v>0.5516276057231908</v>
      </c>
      <c r="CG22" s="86">
        <f>+AS22*'Silver Conversion'!$B172</f>
        <v>0</v>
      </c>
      <c r="CH22" s="86">
        <f>+AT22*'Silver Conversion'!$B172</f>
        <v>0</v>
      </c>
      <c r="CI22" s="86">
        <f>+AU22*'Silver Conversion'!$B172</f>
        <v>0</v>
      </c>
      <c r="CJ22" s="86">
        <f>+AV22*'Silver Conversion'!$B172</f>
        <v>1.2596</v>
      </c>
      <c r="CK22" s="86">
        <f>+AW22*'Silver Conversion'!$B172</f>
        <v>0</v>
      </c>
      <c r="CL22" s="86">
        <f>+AX22*'Silver Conversion'!$B172</f>
        <v>0</v>
      </c>
      <c r="CM22" s="86">
        <f>+AY22*'Silver Conversion'!$B172</f>
        <v>0</v>
      </c>
      <c r="CN22" s="86">
        <f>+AZ22*'Silver Conversion'!$B172</f>
        <v>0</v>
      </c>
      <c r="CO22" s="86"/>
      <c r="CP22" s="86">
        <f>+BB22*'Silver Conversion'!$D172</f>
        <v>0.25603208955223883</v>
      </c>
      <c r="CQ22" s="86">
        <f>+BC22*'Silver Conversion'!$B172</f>
        <v>0.31426431445372954</v>
      </c>
      <c r="CR22" s="86">
        <f>+BD22*'Silver Conversion'!$B172</f>
        <v>0.10473537604456826</v>
      </c>
      <c r="CS22" s="86">
        <f>+BE22*'Silver Conversion'!$B172</f>
        <v>0.8769656328583404</v>
      </c>
      <c r="CT22" s="86">
        <f>+BF22*'Silver Conversion'!$B172</f>
        <v>3.9718309859154934</v>
      </c>
      <c r="CU22" s="86">
        <f>+BG22*'Silver Conversion'!$B172</f>
        <v>0.7426</v>
      </c>
      <c r="CV22" s="86">
        <f>+BH22*'Silver Conversion'!$B172</f>
        <v>0.7038967136150236</v>
      </c>
      <c r="CW22" s="86">
        <f>+BI22*'Silver Conversion'!$B172</f>
        <v>0</v>
      </c>
      <c r="CX22" s="86"/>
      <c r="CY22" s="86">
        <f>+BK22*'Silver Conversion'!$B172</f>
        <v>0</v>
      </c>
      <c r="CZ22" s="86">
        <f>+BL22*'Silver Conversion'!$B172</f>
        <v>0</v>
      </c>
      <c r="DA22" s="86">
        <f>+BM22*'Silver Conversion'!$B172</f>
        <v>0</v>
      </c>
      <c r="DB22" s="86">
        <f>+BN22*'Silver Conversion'!$B172</f>
        <v>0</v>
      </c>
      <c r="DC22" s="86">
        <f>+BO22*'Silver Conversion'!$B172</f>
        <v>0</v>
      </c>
      <c r="DD22" s="86">
        <f>+BP22*'Silver Conversion'!$B172</f>
        <v>0</v>
      </c>
      <c r="DE22" s="86">
        <f>+BQ22*'Silver Conversion'!$B172</f>
        <v>0</v>
      </c>
      <c r="DF22" s="86">
        <f>+BR22*'Silver Conversion'!$B172</f>
        <v>0</v>
      </c>
      <c r="DG22" s="86"/>
      <c r="DH22" s="86">
        <f>+BT22*'Silver Conversion'!$B172</f>
        <v>0</v>
      </c>
      <c r="DI22" s="86">
        <f>+BU22*'Silver Conversion'!$B172</f>
        <v>0</v>
      </c>
      <c r="DJ22" s="86">
        <f>+BV22*'Silver Conversion'!$B172</f>
        <v>0</v>
      </c>
      <c r="DK22" s="86">
        <f>+BW22*'Silver Conversion'!$B172</f>
        <v>0</v>
      </c>
      <c r="DL22" s="86">
        <f>+BX22*'Silver Conversion'!$B172</f>
        <v>0.06987773966998728</v>
      </c>
      <c r="DM22" s="86">
        <f>+BY22*'Silver Conversion'!$B172</f>
        <v>0</v>
      </c>
      <c r="DN22" s="86">
        <f>+BZ22*'Silver Conversion'!$B172</f>
        <v>0</v>
      </c>
      <c r="DO22" s="86">
        <f>+CA22*'Silver Conversion'!$B172</f>
        <v>2.043065206382188</v>
      </c>
      <c r="DP22" s="86">
        <f>+CB22*'Silver Conversion'!$B172</f>
        <v>0</v>
      </c>
    </row>
    <row r="23" spans="1:120" ht="15.75">
      <c r="A23" s="63">
        <v>1514</v>
      </c>
      <c r="B23" s="86"/>
      <c r="C23" s="86"/>
      <c r="D23" s="86"/>
      <c r="E23" s="86"/>
      <c r="F23" s="86"/>
      <c r="G23" s="86"/>
      <c r="H23" s="86"/>
      <c r="I23" s="86"/>
      <c r="J23" s="86"/>
      <c r="M23" s="86"/>
      <c r="N23" s="86">
        <v>387.7</v>
      </c>
      <c r="O23" s="86">
        <v>480.7</v>
      </c>
      <c r="P23" s="86">
        <v>11.5</v>
      </c>
      <c r="Q23" s="86">
        <v>129.3</v>
      </c>
      <c r="R23" s="86">
        <v>16</v>
      </c>
      <c r="S23" s="86">
        <v>8.1</v>
      </c>
      <c r="T23" s="86">
        <v>118.2</v>
      </c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59">
        <v>10.8</v>
      </c>
      <c r="AO23" s="86"/>
      <c r="AP23" s="86">
        <f t="shared" si="0"/>
        <v>0</v>
      </c>
      <c r="AQ23" s="86">
        <f t="shared" si="1"/>
        <v>0</v>
      </c>
      <c r="AR23" s="86">
        <f t="shared" si="2"/>
        <v>0</v>
      </c>
      <c r="AS23" s="86">
        <f t="shared" si="3"/>
        <v>0</v>
      </c>
      <c r="AT23" s="86">
        <f t="shared" si="4"/>
        <v>0</v>
      </c>
      <c r="AU23" s="86">
        <f t="shared" si="5"/>
        <v>0</v>
      </c>
      <c r="AV23" s="86">
        <f t="shared" si="6"/>
        <v>0</v>
      </c>
      <c r="AW23" s="86">
        <f t="shared" si="7"/>
        <v>0</v>
      </c>
      <c r="AX23" s="86">
        <f t="shared" si="8"/>
        <v>0</v>
      </c>
      <c r="AY23" s="86">
        <f t="shared" si="9"/>
        <v>0</v>
      </c>
      <c r="AZ23" s="86">
        <f t="shared" si="10"/>
        <v>0</v>
      </c>
      <c r="BA23" s="86"/>
      <c r="BB23" s="86">
        <f t="shared" si="11"/>
        <v>1.9288557213930348</v>
      </c>
      <c r="BC23" s="86">
        <f t="shared" si="12"/>
        <v>2.9755493655215104</v>
      </c>
      <c r="BD23" s="86">
        <f t="shared" si="13"/>
        <v>1.0677808727948004</v>
      </c>
      <c r="BE23" s="86">
        <f t="shared" si="14"/>
        <v>10.838222967309305</v>
      </c>
      <c r="BF23" s="86">
        <f t="shared" si="15"/>
        <v>45.07042253521127</v>
      </c>
      <c r="BG23" s="86">
        <f t="shared" si="16"/>
        <v>8.1</v>
      </c>
      <c r="BH23" s="86">
        <f t="shared" si="17"/>
        <v>9.248826291079812</v>
      </c>
      <c r="BI23" s="86">
        <f t="shared" si="18"/>
        <v>0</v>
      </c>
      <c r="BJ23" s="86"/>
      <c r="BK23" s="86">
        <f t="shared" si="19"/>
        <v>0</v>
      </c>
      <c r="BL23" s="86">
        <f t="shared" si="20"/>
        <v>0</v>
      </c>
      <c r="BM23" s="86">
        <f t="shared" si="21"/>
        <v>0</v>
      </c>
      <c r="BN23" s="86">
        <f t="shared" si="22"/>
        <v>0</v>
      </c>
      <c r="BO23" s="86">
        <f t="shared" si="23"/>
        <v>0</v>
      </c>
      <c r="BP23" s="86">
        <f t="shared" si="24"/>
        <v>0</v>
      </c>
      <c r="BQ23" s="86">
        <f t="shared" si="25"/>
        <v>0</v>
      </c>
      <c r="BR23" s="86">
        <f t="shared" si="26"/>
        <v>0</v>
      </c>
      <c r="BS23" s="86"/>
      <c r="BT23" s="86">
        <f t="shared" si="27"/>
        <v>0</v>
      </c>
      <c r="BU23" s="86">
        <f t="shared" si="28"/>
        <v>0</v>
      </c>
      <c r="BV23" s="86">
        <f t="shared" si="29"/>
        <v>0</v>
      </c>
      <c r="BW23" s="86">
        <f t="shared" si="30"/>
        <v>0</v>
      </c>
      <c r="BX23" s="86">
        <f t="shared" si="31"/>
        <v>0.8636034236899844</v>
      </c>
      <c r="BY23" s="86">
        <f t="shared" si="32"/>
        <v>0</v>
      </c>
      <c r="BZ23" s="86">
        <f t="shared" si="33"/>
        <v>0</v>
      </c>
      <c r="CA23" s="86">
        <f t="shared" si="34"/>
        <v>23.473515137157055</v>
      </c>
      <c r="CB23" s="86">
        <f t="shared" si="35"/>
        <v>0</v>
      </c>
      <c r="CC23" s="86"/>
      <c r="CD23" s="86">
        <f>+AP23*'Silver Conversion'!$B173</f>
        <v>0</v>
      </c>
      <c r="CE23" s="86">
        <f>+AQ23*'Silver Conversion'!$B173</f>
        <v>0</v>
      </c>
      <c r="CF23" s="86">
        <f>+AR23*'Silver Conversion'!$B173</f>
        <v>0</v>
      </c>
      <c r="CG23" s="86">
        <f>+AS23*'Silver Conversion'!$B173</f>
        <v>0</v>
      </c>
      <c r="CH23" s="86">
        <f>+AT23*'Silver Conversion'!$B173</f>
        <v>0</v>
      </c>
      <c r="CI23" s="86">
        <f>+AU23*'Silver Conversion'!$B173</f>
        <v>0</v>
      </c>
      <c r="CJ23" s="86">
        <f>+AV23*'Silver Conversion'!$B173</f>
        <v>0</v>
      </c>
      <c r="CK23" s="86">
        <f>+AW23*'Silver Conversion'!$B173</f>
        <v>0</v>
      </c>
      <c r="CL23" s="86">
        <f>+AX23*'Silver Conversion'!$B173</f>
        <v>0</v>
      </c>
      <c r="CM23" s="86">
        <f>+AY23*'Silver Conversion'!$B173</f>
        <v>0</v>
      </c>
      <c r="CN23" s="86">
        <f>+AZ23*'Silver Conversion'!$B173</f>
        <v>0</v>
      </c>
      <c r="CO23" s="86"/>
      <c r="CP23" s="86">
        <f>+BB23*'Silver Conversion'!$D173</f>
        <v>0.2679180597014925</v>
      </c>
      <c r="CQ23" s="86">
        <f>+BC23*'Silver Conversion'!$B173</f>
        <v>0.27970164035902195</v>
      </c>
      <c r="CR23" s="86">
        <f>+BD23*'Silver Conversion'!$B173</f>
        <v>0.10037140204271124</v>
      </c>
      <c r="CS23" s="86">
        <f>+BE23*'Silver Conversion'!$B173</f>
        <v>1.0187929589270746</v>
      </c>
      <c r="CT23" s="86">
        <f>+BF23*'Silver Conversion'!$B173</f>
        <v>4.23661971830986</v>
      </c>
      <c r="CU23" s="86">
        <f>+BG23*'Silver Conversion'!$B173</f>
        <v>0.7614</v>
      </c>
      <c r="CV23" s="86">
        <f>+BH23*'Silver Conversion'!$B173</f>
        <v>0.8693896713615024</v>
      </c>
      <c r="CW23" s="86">
        <f>+BI23*'Silver Conversion'!$B173</f>
        <v>0</v>
      </c>
      <c r="CX23" s="86"/>
      <c r="CY23" s="86">
        <f>+BK23*'Silver Conversion'!$B173</f>
        <v>0</v>
      </c>
      <c r="CZ23" s="86">
        <f>+BL23*'Silver Conversion'!$B173</f>
        <v>0</v>
      </c>
      <c r="DA23" s="86">
        <f>+BM23*'Silver Conversion'!$B173</f>
        <v>0</v>
      </c>
      <c r="DB23" s="86">
        <f>+BN23*'Silver Conversion'!$B173</f>
        <v>0</v>
      </c>
      <c r="DC23" s="86">
        <f>+BO23*'Silver Conversion'!$B173</f>
        <v>0</v>
      </c>
      <c r="DD23" s="86">
        <f>+BP23*'Silver Conversion'!$B173</f>
        <v>0</v>
      </c>
      <c r="DE23" s="86">
        <f>+BQ23*'Silver Conversion'!$B173</f>
        <v>0</v>
      </c>
      <c r="DF23" s="86">
        <f>+BR23*'Silver Conversion'!$B173</f>
        <v>0</v>
      </c>
      <c r="DG23" s="86"/>
      <c r="DH23" s="86">
        <f>+BT23*'Silver Conversion'!$B173</f>
        <v>0</v>
      </c>
      <c r="DI23" s="86">
        <f>+BU23*'Silver Conversion'!$B173</f>
        <v>0</v>
      </c>
      <c r="DJ23" s="86">
        <f>+BV23*'Silver Conversion'!$B173</f>
        <v>0</v>
      </c>
      <c r="DK23" s="86">
        <f>+BW23*'Silver Conversion'!$B173</f>
        <v>0</v>
      </c>
      <c r="DL23" s="86">
        <f>+BX23*'Silver Conversion'!$B173</f>
        <v>0.08117872182685854</v>
      </c>
      <c r="DM23" s="86">
        <f>+BY23*'Silver Conversion'!$B173</f>
        <v>0</v>
      </c>
      <c r="DN23" s="86">
        <f>+BZ23*'Silver Conversion'!$B173</f>
        <v>0</v>
      </c>
      <c r="DO23" s="86">
        <f>+CA23*'Silver Conversion'!$B173</f>
        <v>2.2065104228927632</v>
      </c>
      <c r="DP23" s="86">
        <f>+CB23*'Silver Conversion'!$B173</f>
        <v>0</v>
      </c>
    </row>
    <row r="24" spans="1:120" ht="15.75">
      <c r="A24" s="63">
        <v>1515</v>
      </c>
      <c r="B24" s="86"/>
      <c r="C24" s="86"/>
      <c r="D24" s="86"/>
      <c r="E24" s="86"/>
      <c r="F24" s="86"/>
      <c r="G24" s="86"/>
      <c r="H24" s="86"/>
      <c r="I24" s="86"/>
      <c r="J24" s="86"/>
      <c r="M24" s="86"/>
      <c r="N24" s="86">
        <v>378.8</v>
      </c>
      <c r="O24" s="86">
        <v>490.2</v>
      </c>
      <c r="P24" s="86">
        <v>12.7</v>
      </c>
      <c r="Q24" s="86">
        <v>105.8</v>
      </c>
      <c r="R24" s="86">
        <v>18</v>
      </c>
      <c r="S24" s="86">
        <v>7.9</v>
      </c>
      <c r="T24" s="86">
        <v>93.1</v>
      </c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59">
        <v>10.7</v>
      </c>
      <c r="AO24" s="86"/>
      <c r="AP24" s="86">
        <f t="shared" si="0"/>
        <v>0</v>
      </c>
      <c r="AQ24" s="86">
        <f t="shared" si="1"/>
        <v>0</v>
      </c>
      <c r="AR24" s="86">
        <f t="shared" si="2"/>
        <v>0</v>
      </c>
      <c r="AS24" s="86">
        <f t="shared" si="3"/>
        <v>0</v>
      </c>
      <c r="AT24" s="86">
        <f t="shared" si="4"/>
        <v>0</v>
      </c>
      <c r="AU24" s="86">
        <f t="shared" si="5"/>
        <v>0</v>
      </c>
      <c r="AV24" s="86">
        <f t="shared" si="6"/>
        <v>0</v>
      </c>
      <c r="AW24" s="86">
        <f t="shared" si="7"/>
        <v>0</v>
      </c>
      <c r="AX24" s="86">
        <f t="shared" si="8"/>
        <v>0</v>
      </c>
      <c r="AY24" s="86">
        <f t="shared" si="9"/>
        <v>0</v>
      </c>
      <c r="AZ24" s="86">
        <f t="shared" si="10"/>
        <v>0</v>
      </c>
      <c r="BA24" s="86"/>
      <c r="BB24" s="86">
        <f t="shared" si="11"/>
        <v>1.8845771144278607</v>
      </c>
      <c r="BC24" s="86">
        <f t="shared" si="12"/>
        <v>3.0343546889507893</v>
      </c>
      <c r="BD24" s="86">
        <f t="shared" si="13"/>
        <v>1.1792014856081707</v>
      </c>
      <c r="BE24" s="86">
        <f t="shared" si="14"/>
        <v>8.86839899413244</v>
      </c>
      <c r="BF24" s="86">
        <f t="shared" si="15"/>
        <v>50.70422535211268</v>
      </c>
      <c r="BG24" s="86">
        <f t="shared" si="16"/>
        <v>7.9</v>
      </c>
      <c r="BH24" s="86">
        <f t="shared" si="17"/>
        <v>7.284820031298905</v>
      </c>
      <c r="BI24" s="86">
        <f t="shared" si="18"/>
        <v>0</v>
      </c>
      <c r="BJ24" s="86"/>
      <c r="BK24" s="86">
        <f t="shared" si="19"/>
        <v>0</v>
      </c>
      <c r="BL24" s="86">
        <f t="shared" si="20"/>
        <v>0</v>
      </c>
      <c r="BM24" s="86">
        <f t="shared" si="21"/>
        <v>0</v>
      </c>
      <c r="BN24" s="86">
        <f t="shared" si="22"/>
        <v>0</v>
      </c>
      <c r="BO24" s="86">
        <f t="shared" si="23"/>
        <v>0</v>
      </c>
      <c r="BP24" s="86">
        <f t="shared" si="24"/>
        <v>0</v>
      </c>
      <c r="BQ24" s="86">
        <f t="shared" si="25"/>
        <v>0</v>
      </c>
      <c r="BR24" s="86">
        <f t="shared" si="26"/>
        <v>0</v>
      </c>
      <c r="BS24" s="86"/>
      <c r="BT24" s="86">
        <f t="shared" si="27"/>
        <v>0</v>
      </c>
      <c r="BU24" s="86">
        <f t="shared" si="28"/>
        <v>0</v>
      </c>
      <c r="BV24" s="86">
        <f t="shared" si="29"/>
        <v>0</v>
      </c>
      <c r="BW24" s="86">
        <f t="shared" si="30"/>
        <v>0</v>
      </c>
      <c r="BX24" s="86">
        <f t="shared" si="31"/>
        <v>0.7066453381778836</v>
      </c>
      <c r="BY24" s="86">
        <f t="shared" si="32"/>
        <v>0</v>
      </c>
      <c r="BZ24" s="86">
        <f t="shared" si="33"/>
        <v>0</v>
      </c>
      <c r="CA24" s="86">
        <f t="shared" si="34"/>
        <v>23.256167774775967</v>
      </c>
      <c r="CB24" s="86">
        <f t="shared" si="35"/>
        <v>0</v>
      </c>
      <c r="CC24" s="86"/>
      <c r="CD24" s="86">
        <f>+AP24*'Silver Conversion'!$B174</f>
        <v>0</v>
      </c>
      <c r="CE24" s="86">
        <f>+AQ24*'Silver Conversion'!$B174</f>
        <v>0</v>
      </c>
      <c r="CF24" s="86">
        <f>+AR24*'Silver Conversion'!$B174</f>
        <v>0</v>
      </c>
      <c r="CG24" s="86">
        <f>+AS24*'Silver Conversion'!$B174</f>
        <v>0</v>
      </c>
      <c r="CH24" s="86">
        <f>+AT24*'Silver Conversion'!$B174</f>
        <v>0</v>
      </c>
      <c r="CI24" s="86">
        <f>+AU24*'Silver Conversion'!$B174</f>
        <v>0</v>
      </c>
      <c r="CJ24" s="86">
        <f>+AV24*'Silver Conversion'!$B174</f>
        <v>0</v>
      </c>
      <c r="CK24" s="86">
        <f>+AW24*'Silver Conversion'!$B174</f>
        <v>0</v>
      </c>
      <c r="CL24" s="86">
        <f>+AX24*'Silver Conversion'!$B174</f>
        <v>0</v>
      </c>
      <c r="CM24" s="86">
        <f>+AY24*'Silver Conversion'!$B174</f>
        <v>0</v>
      </c>
      <c r="CN24" s="86">
        <f>+AZ24*'Silver Conversion'!$B174</f>
        <v>0</v>
      </c>
      <c r="CO24" s="86"/>
      <c r="CP24" s="86">
        <f>+BB24*'Silver Conversion'!$D174</f>
        <v>0.26176776119402984</v>
      </c>
      <c r="CQ24" s="86">
        <f>+BC24*'Silver Conversion'!$B174</f>
        <v>0.2852293407613742</v>
      </c>
      <c r="CR24" s="86">
        <f>+BD24*'Silver Conversion'!$B174</f>
        <v>0.11084493964716804</v>
      </c>
      <c r="CS24" s="86">
        <f>+BE24*'Silver Conversion'!$B174</f>
        <v>0.8336295054484493</v>
      </c>
      <c r="CT24" s="86">
        <f>+BF24*'Silver Conversion'!$B174</f>
        <v>4.766197183098592</v>
      </c>
      <c r="CU24" s="86">
        <f>+BG24*'Silver Conversion'!$B174</f>
        <v>0.7426</v>
      </c>
      <c r="CV24" s="86">
        <f>+BH24*'Silver Conversion'!$B174</f>
        <v>0.684773082942097</v>
      </c>
      <c r="CW24" s="86">
        <f>+BI24*'Silver Conversion'!$B174</f>
        <v>0</v>
      </c>
      <c r="CX24" s="86"/>
      <c r="CY24" s="86">
        <f>+BK24*'Silver Conversion'!$B174</f>
        <v>0</v>
      </c>
      <c r="CZ24" s="86">
        <f>+BL24*'Silver Conversion'!$B174</f>
        <v>0</v>
      </c>
      <c r="DA24" s="86">
        <f>+BM24*'Silver Conversion'!$B174</f>
        <v>0</v>
      </c>
      <c r="DB24" s="86">
        <f>+BN24*'Silver Conversion'!$B174</f>
        <v>0</v>
      </c>
      <c r="DC24" s="86">
        <f>+BO24*'Silver Conversion'!$B174</f>
        <v>0</v>
      </c>
      <c r="DD24" s="86">
        <f>+BP24*'Silver Conversion'!$B174</f>
        <v>0</v>
      </c>
      <c r="DE24" s="86">
        <f>+BQ24*'Silver Conversion'!$B174</f>
        <v>0</v>
      </c>
      <c r="DF24" s="86">
        <f>+BR24*'Silver Conversion'!$B174</f>
        <v>0</v>
      </c>
      <c r="DG24" s="86"/>
      <c r="DH24" s="86">
        <f>+BT24*'Silver Conversion'!$B174</f>
        <v>0</v>
      </c>
      <c r="DI24" s="86">
        <f>+BU24*'Silver Conversion'!$B174</f>
        <v>0</v>
      </c>
      <c r="DJ24" s="86">
        <f>+BV24*'Silver Conversion'!$B174</f>
        <v>0</v>
      </c>
      <c r="DK24" s="86">
        <f>+BW24*'Silver Conversion'!$B174</f>
        <v>0</v>
      </c>
      <c r="DL24" s="86">
        <f>+BX24*'Silver Conversion'!$B174</f>
        <v>0.06642466178872106</v>
      </c>
      <c r="DM24" s="86">
        <f>+BY24*'Silver Conversion'!$B174</f>
        <v>0</v>
      </c>
      <c r="DN24" s="86">
        <f>+BZ24*'Silver Conversion'!$B174</f>
        <v>0</v>
      </c>
      <c r="DO24" s="86">
        <f>+CA24*'Silver Conversion'!$B174</f>
        <v>2.186079770828941</v>
      </c>
      <c r="DP24" s="86">
        <f>+CB24*'Silver Conversion'!$B174</f>
        <v>0</v>
      </c>
    </row>
    <row r="25" spans="1:120" ht="15.75">
      <c r="A25" s="63">
        <v>1516</v>
      </c>
      <c r="B25" s="86"/>
      <c r="C25" s="86"/>
      <c r="D25" s="86"/>
      <c r="E25" s="86"/>
      <c r="F25" s="86"/>
      <c r="G25" s="86"/>
      <c r="H25" s="86"/>
      <c r="I25" s="86"/>
      <c r="J25" s="86"/>
      <c r="M25" s="86"/>
      <c r="N25" s="86">
        <v>433.5</v>
      </c>
      <c r="O25" s="86">
        <v>567.1</v>
      </c>
      <c r="P25" s="86">
        <v>15.3</v>
      </c>
      <c r="Q25" s="86">
        <v>111.4</v>
      </c>
      <c r="R25" s="86">
        <v>14</v>
      </c>
      <c r="S25" s="86">
        <v>8.8</v>
      </c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59">
        <v>10.9</v>
      </c>
      <c r="AO25" s="86"/>
      <c r="AP25" s="86">
        <f t="shared" si="0"/>
        <v>0</v>
      </c>
      <c r="AQ25" s="86">
        <f t="shared" si="1"/>
        <v>0</v>
      </c>
      <c r="AR25" s="86">
        <f t="shared" si="2"/>
        <v>0</v>
      </c>
      <c r="AS25" s="86">
        <f t="shared" si="3"/>
        <v>0</v>
      </c>
      <c r="AT25" s="86">
        <f t="shared" si="4"/>
        <v>0</v>
      </c>
      <c r="AU25" s="86">
        <f t="shared" si="5"/>
        <v>0</v>
      </c>
      <c r="AV25" s="86">
        <f t="shared" si="6"/>
        <v>0</v>
      </c>
      <c r="AW25" s="86">
        <f t="shared" si="7"/>
        <v>0</v>
      </c>
      <c r="AX25" s="86">
        <f t="shared" si="8"/>
        <v>0</v>
      </c>
      <c r="AY25" s="86">
        <f t="shared" si="9"/>
        <v>0</v>
      </c>
      <c r="AZ25" s="86">
        <f t="shared" si="10"/>
        <v>0</v>
      </c>
      <c r="BA25" s="86"/>
      <c r="BB25" s="86">
        <f t="shared" si="11"/>
        <v>2.156716417910448</v>
      </c>
      <c r="BC25" s="86">
        <f t="shared" si="12"/>
        <v>3.510368307025689</v>
      </c>
      <c r="BD25" s="86">
        <f t="shared" si="13"/>
        <v>1.4206128133704736</v>
      </c>
      <c r="BE25" s="86">
        <f t="shared" si="14"/>
        <v>9.33780385582565</v>
      </c>
      <c r="BF25" s="86">
        <f t="shared" si="15"/>
        <v>39.43661971830986</v>
      </c>
      <c r="BG25" s="86">
        <f t="shared" si="16"/>
        <v>8.8</v>
      </c>
      <c r="BH25" s="86">
        <f t="shared" si="17"/>
        <v>0</v>
      </c>
      <c r="BI25" s="86">
        <f t="shared" si="18"/>
        <v>0</v>
      </c>
      <c r="BJ25" s="86"/>
      <c r="BK25" s="86">
        <f t="shared" si="19"/>
        <v>0</v>
      </c>
      <c r="BL25" s="86">
        <f t="shared" si="20"/>
        <v>0</v>
      </c>
      <c r="BM25" s="86">
        <f t="shared" si="21"/>
        <v>0</v>
      </c>
      <c r="BN25" s="86">
        <f t="shared" si="22"/>
        <v>0</v>
      </c>
      <c r="BO25" s="86">
        <f t="shared" si="23"/>
        <v>0</v>
      </c>
      <c r="BP25" s="86">
        <f t="shared" si="24"/>
        <v>0</v>
      </c>
      <c r="BQ25" s="86">
        <f t="shared" si="25"/>
        <v>0</v>
      </c>
      <c r="BR25" s="86">
        <f t="shared" si="26"/>
        <v>0</v>
      </c>
      <c r="BS25" s="86"/>
      <c r="BT25" s="86">
        <f t="shared" si="27"/>
        <v>0</v>
      </c>
      <c r="BU25" s="86">
        <f t="shared" si="28"/>
        <v>0</v>
      </c>
      <c r="BV25" s="86">
        <f t="shared" si="29"/>
        <v>0</v>
      </c>
      <c r="BW25" s="86">
        <f t="shared" si="30"/>
        <v>0</v>
      </c>
      <c r="BX25" s="86">
        <f t="shared" si="31"/>
        <v>0.7440481160020438</v>
      </c>
      <c r="BY25" s="86">
        <f t="shared" si="32"/>
        <v>0</v>
      </c>
      <c r="BZ25" s="86">
        <f t="shared" si="33"/>
        <v>0</v>
      </c>
      <c r="CA25" s="86">
        <f t="shared" si="34"/>
        <v>23.690862499538138</v>
      </c>
      <c r="CB25" s="86">
        <f t="shared" si="35"/>
        <v>0</v>
      </c>
      <c r="CC25" s="86"/>
      <c r="CD25" s="86">
        <f>+AP25*'Silver Conversion'!$B175</f>
        <v>0</v>
      </c>
      <c r="CE25" s="86">
        <f>+AQ25*'Silver Conversion'!$B175</f>
        <v>0</v>
      </c>
      <c r="CF25" s="86">
        <f>+AR25*'Silver Conversion'!$B175</f>
        <v>0</v>
      </c>
      <c r="CG25" s="86">
        <f>+AS25*'Silver Conversion'!$B175</f>
        <v>0</v>
      </c>
      <c r="CH25" s="86">
        <f>+AT25*'Silver Conversion'!$B175</f>
        <v>0</v>
      </c>
      <c r="CI25" s="86">
        <f>+AU25*'Silver Conversion'!$B175</f>
        <v>0</v>
      </c>
      <c r="CJ25" s="86">
        <f>+AV25*'Silver Conversion'!$B175</f>
        <v>0</v>
      </c>
      <c r="CK25" s="86">
        <f>+AW25*'Silver Conversion'!$B175</f>
        <v>0</v>
      </c>
      <c r="CL25" s="86">
        <f>+AX25*'Silver Conversion'!$B175</f>
        <v>0</v>
      </c>
      <c r="CM25" s="86">
        <f>+AY25*'Silver Conversion'!$B175</f>
        <v>0</v>
      </c>
      <c r="CN25" s="86">
        <f>+AZ25*'Silver Conversion'!$B175</f>
        <v>0</v>
      </c>
      <c r="CO25" s="86"/>
      <c r="CP25" s="86">
        <f>+BB25*'Silver Conversion'!$D175</f>
        <v>0.2995679104477612</v>
      </c>
      <c r="CQ25" s="86">
        <f>+BC25*'Silver Conversion'!$B175</f>
        <v>0.3299746208604148</v>
      </c>
      <c r="CR25" s="86">
        <f>+BD25*'Silver Conversion'!$B175</f>
        <v>0.13353760445682453</v>
      </c>
      <c r="CS25" s="86">
        <f>+BE25*'Silver Conversion'!$B175</f>
        <v>0.877753562447611</v>
      </c>
      <c r="CT25" s="86">
        <f>+BF25*'Silver Conversion'!$B175</f>
        <v>3.707042253521127</v>
      </c>
      <c r="CU25" s="86">
        <f>+BG25*'Silver Conversion'!$B175</f>
        <v>0.8272</v>
      </c>
      <c r="CV25" s="86">
        <f>+BH25*'Silver Conversion'!$B175</f>
        <v>0</v>
      </c>
      <c r="CW25" s="86">
        <f>+BI25*'Silver Conversion'!$B175</f>
        <v>0</v>
      </c>
      <c r="CX25" s="86"/>
      <c r="CY25" s="86">
        <f>+BK25*'Silver Conversion'!$B175</f>
        <v>0</v>
      </c>
      <c r="CZ25" s="86">
        <f>+BL25*'Silver Conversion'!$B175</f>
        <v>0</v>
      </c>
      <c r="DA25" s="86">
        <f>+BM25*'Silver Conversion'!$B175</f>
        <v>0</v>
      </c>
      <c r="DB25" s="86">
        <f>+BN25*'Silver Conversion'!$B175</f>
        <v>0</v>
      </c>
      <c r="DC25" s="86">
        <f>+BO25*'Silver Conversion'!$B175</f>
        <v>0</v>
      </c>
      <c r="DD25" s="86">
        <f>+BP25*'Silver Conversion'!$B175</f>
        <v>0</v>
      </c>
      <c r="DE25" s="86">
        <f>+BQ25*'Silver Conversion'!$B175</f>
        <v>0</v>
      </c>
      <c r="DF25" s="86">
        <f>+BR25*'Silver Conversion'!$B175</f>
        <v>0</v>
      </c>
      <c r="DG25" s="86"/>
      <c r="DH25" s="86">
        <f>+BT25*'Silver Conversion'!$B175</f>
        <v>0</v>
      </c>
      <c r="DI25" s="86">
        <f>+BU25*'Silver Conversion'!$B175</f>
        <v>0</v>
      </c>
      <c r="DJ25" s="86">
        <f>+BV25*'Silver Conversion'!$B175</f>
        <v>0</v>
      </c>
      <c r="DK25" s="86">
        <f>+BW25*'Silver Conversion'!$B175</f>
        <v>0</v>
      </c>
      <c r="DL25" s="86">
        <f>+BX25*'Silver Conversion'!$B175</f>
        <v>0.06994052290419212</v>
      </c>
      <c r="DM25" s="86">
        <f>+BY25*'Silver Conversion'!$B175</f>
        <v>0</v>
      </c>
      <c r="DN25" s="86">
        <f>+BZ25*'Silver Conversion'!$B175</f>
        <v>0</v>
      </c>
      <c r="DO25" s="86">
        <f>+CA25*'Silver Conversion'!$B175</f>
        <v>2.226941074956585</v>
      </c>
      <c r="DP25" s="86">
        <f>+CB25*'Silver Conversion'!$B175</f>
        <v>0</v>
      </c>
    </row>
    <row r="26" spans="1:120" ht="15.75">
      <c r="A26" s="63">
        <v>1517</v>
      </c>
      <c r="B26" s="86">
        <v>87.6</v>
      </c>
      <c r="C26" s="86">
        <v>133.8</v>
      </c>
      <c r="D26" s="86">
        <v>2.7</v>
      </c>
      <c r="E26" s="86">
        <v>34</v>
      </c>
      <c r="F26" s="86"/>
      <c r="G26" s="86"/>
      <c r="H26" s="86">
        <v>12.4</v>
      </c>
      <c r="I26" s="86">
        <v>357.5</v>
      </c>
      <c r="J26" s="86"/>
      <c r="M26" s="86"/>
      <c r="N26" s="86">
        <v>387.1</v>
      </c>
      <c r="O26" s="86">
        <v>623.8</v>
      </c>
      <c r="P26" s="86">
        <v>17.3</v>
      </c>
      <c r="Q26" s="86">
        <v>109.2</v>
      </c>
      <c r="R26" s="86">
        <v>16</v>
      </c>
      <c r="S26" s="86">
        <v>8.2</v>
      </c>
      <c r="T26" s="86">
        <v>102</v>
      </c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59">
        <v>10.5</v>
      </c>
      <c r="AO26" s="86"/>
      <c r="AP26" s="86">
        <f t="shared" si="0"/>
        <v>1.5985401459854014</v>
      </c>
      <c r="AQ26" s="86">
        <f t="shared" si="1"/>
        <v>11.632759520083464</v>
      </c>
      <c r="AR26" s="86">
        <f t="shared" si="2"/>
        <v>5.868378784289264</v>
      </c>
      <c r="AS26" s="86">
        <f t="shared" si="3"/>
        <v>2.1078735275883447</v>
      </c>
      <c r="AT26" s="86">
        <f t="shared" si="4"/>
        <v>0</v>
      </c>
      <c r="AU26" s="86">
        <f t="shared" si="5"/>
        <v>0</v>
      </c>
      <c r="AV26" s="86">
        <f t="shared" si="6"/>
        <v>12.4</v>
      </c>
      <c r="AW26" s="86">
        <f t="shared" si="7"/>
        <v>31.081551034602676</v>
      </c>
      <c r="AX26" s="86">
        <f t="shared" si="8"/>
        <v>0</v>
      </c>
      <c r="AY26" s="86">
        <f t="shared" si="9"/>
        <v>0</v>
      </c>
      <c r="AZ26" s="86">
        <f t="shared" si="10"/>
        <v>0</v>
      </c>
      <c r="BA26" s="86"/>
      <c r="BB26" s="86">
        <f t="shared" si="11"/>
        <v>1.9258706467661693</v>
      </c>
      <c r="BC26" s="86">
        <f t="shared" si="12"/>
        <v>3.8613432373878056</v>
      </c>
      <c r="BD26" s="86">
        <f t="shared" si="13"/>
        <v>1.606313834726091</v>
      </c>
      <c r="BE26" s="86">
        <f t="shared" si="14"/>
        <v>9.153394803017603</v>
      </c>
      <c r="BF26" s="86">
        <f t="shared" si="15"/>
        <v>45.07042253521127</v>
      </c>
      <c r="BG26" s="86">
        <f t="shared" si="16"/>
        <v>8.2</v>
      </c>
      <c r="BH26" s="86">
        <f t="shared" si="17"/>
        <v>7.981220657276996</v>
      </c>
      <c r="BI26" s="86">
        <f t="shared" si="18"/>
        <v>0</v>
      </c>
      <c r="BJ26" s="86"/>
      <c r="BK26" s="86">
        <f t="shared" si="19"/>
        <v>0</v>
      </c>
      <c r="BL26" s="86">
        <f t="shared" si="20"/>
        <v>0</v>
      </c>
      <c r="BM26" s="86">
        <f t="shared" si="21"/>
        <v>0</v>
      </c>
      <c r="BN26" s="86">
        <f t="shared" si="22"/>
        <v>0</v>
      </c>
      <c r="BO26" s="86">
        <f t="shared" si="23"/>
        <v>0</v>
      </c>
      <c r="BP26" s="86">
        <f t="shared" si="24"/>
        <v>0</v>
      </c>
      <c r="BQ26" s="86">
        <f t="shared" si="25"/>
        <v>0</v>
      </c>
      <c r="BR26" s="86">
        <f t="shared" si="26"/>
        <v>0</v>
      </c>
      <c r="BS26" s="86"/>
      <c r="BT26" s="86">
        <f t="shared" si="27"/>
        <v>0</v>
      </c>
      <c r="BU26" s="86">
        <f t="shared" si="28"/>
        <v>0</v>
      </c>
      <c r="BV26" s="86">
        <f t="shared" si="29"/>
        <v>0</v>
      </c>
      <c r="BW26" s="86">
        <f t="shared" si="30"/>
        <v>0</v>
      </c>
      <c r="BX26" s="86">
        <f t="shared" si="31"/>
        <v>0.7293541675711237</v>
      </c>
      <c r="BY26" s="86">
        <f t="shared" si="32"/>
        <v>0</v>
      </c>
      <c r="BZ26" s="86">
        <f t="shared" si="33"/>
        <v>0</v>
      </c>
      <c r="CA26" s="86">
        <f t="shared" si="34"/>
        <v>22.821473050013804</v>
      </c>
      <c r="CB26" s="86">
        <f t="shared" si="35"/>
        <v>0</v>
      </c>
      <c r="CC26" s="86"/>
      <c r="CD26" s="86">
        <f>+AP26*'Silver Conversion'!$B176</f>
        <v>0.15026277372262772</v>
      </c>
      <c r="CE26" s="86">
        <f>+AQ26*'Silver Conversion'!$B176</f>
        <v>1.0934793948878456</v>
      </c>
      <c r="CF26" s="86">
        <f>+AR26*'Silver Conversion'!$B176</f>
        <v>0.5516276057231908</v>
      </c>
      <c r="CG26" s="86">
        <f>+AS26*'Silver Conversion'!$B176</f>
        <v>0.1981401115933044</v>
      </c>
      <c r="CH26" s="86">
        <f>+AT26*'Silver Conversion'!$B176</f>
        <v>0</v>
      </c>
      <c r="CI26" s="86">
        <f>+AU26*'Silver Conversion'!$B176</f>
        <v>0</v>
      </c>
      <c r="CJ26" s="86">
        <f>+AV26*'Silver Conversion'!$B176</f>
        <v>1.1656</v>
      </c>
      <c r="CK26" s="86">
        <f>+AW26*'Silver Conversion'!$B176</f>
        <v>2.9216657972526514</v>
      </c>
      <c r="CL26" s="86">
        <f>+AX26*'Silver Conversion'!$B176</f>
        <v>0</v>
      </c>
      <c r="CM26" s="86">
        <f>+AY26*'Silver Conversion'!$B176</f>
        <v>0</v>
      </c>
      <c r="CN26" s="86">
        <f>+AZ26*'Silver Conversion'!$B176</f>
        <v>0</v>
      </c>
      <c r="CO26" s="86"/>
      <c r="CP26" s="86">
        <f>+BB26*'Silver Conversion'!$D176</f>
        <v>0.2675034328358209</v>
      </c>
      <c r="CQ26" s="86">
        <f>+BC26*'Silver Conversion'!$B176</f>
        <v>0.3629662643144537</v>
      </c>
      <c r="CR26" s="86">
        <f>+BD26*'Silver Conversion'!$B176</f>
        <v>0.15099350046425256</v>
      </c>
      <c r="CS26" s="86">
        <f>+BE26*'Silver Conversion'!$B176</f>
        <v>0.8604191114836547</v>
      </c>
      <c r="CT26" s="86">
        <f>+BF26*'Silver Conversion'!$B176</f>
        <v>4.23661971830986</v>
      </c>
      <c r="CU26" s="86">
        <f>+BG26*'Silver Conversion'!$B176</f>
        <v>0.7707999999999999</v>
      </c>
      <c r="CV26" s="86">
        <f>+BH26*'Silver Conversion'!$B176</f>
        <v>0.7502347417840376</v>
      </c>
      <c r="CW26" s="86">
        <f>+BI26*'Silver Conversion'!$B176</f>
        <v>0</v>
      </c>
      <c r="CX26" s="86"/>
      <c r="CY26" s="86">
        <f>+BK26*'Silver Conversion'!$B176</f>
        <v>0</v>
      </c>
      <c r="CZ26" s="86">
        <f>+BL26*'Silver Conversion'!$B176</f>
        <v>0</v>
      </c>
      <c r="DA26" s="86">
        <f>+BM26*'Silver Conversion'!$B176</f>
        <v>0</v>
      </c>
      <c r="DB26" s="86">
        <f>+BN26*'Silver Conversion'!$B176</f>
        <v>0</v>
      </c>
      <c r="DC26" s="86">
        <f>+BO26*'Silver Conversion'!$B176</f>
        <v>0</v>
      </c>
      <c r="DD26" s="86">
        <f>+BP26*'Silver Conversion'!$B176</f>
        <v>0</v>
      </c>
      <c r="DE26" s="86">
        <f>+BQ26*'Silver Conversion'!$B176</f>
        <v>0</v>
      </c>
      <c r="DF26" s="86">
        <f>+BR26*'Silver Conversion'!$B176</f>
        <v>0</v>
      </c>
      <c r="DG26" s="86"/>
      <c r="DH26" s="86">
        <f>+BT26*'Silver Conversion'!$B176</f>
        <v>0</v>
      </c>
      <c r="DI26" s="86">
        <f>+BU26*'Silver Conversion'!$B176</f>
        <v>0</v>
      </c>
      <c r="DJ26" s="86">
        <f>+BV26*'Silver Conversion'!$B176</f>
        <v>0</v>
      </c>
      <c r="DK26" s="86">
        <f>+BW26*'Silver Conversion'!$B176</f>
        <v>0</v>
      </c>
      <c r="DL26" s="86">
        <f>+BX26*'Silver Conversion'!$B176</f>
        <v>0.06855929175168562</v>
      </c>
      <c r="DM26" s="86">
        <f>+BY26*'Silver Conversion'!$B176</f>
        <v>0</v>
      </c>
      <c r="DN26" s="86">
        <f>+BZ26*'Silver Conversion'!$B176</f>
        <v>0</v>
      </c>
      <c r="DO26" s="86">
        <f>+CA26*'Silver Conversion'!$B176</f>
        <v>2.1452184667012975</v>
      </c>
      <c r="DP26" s="86">
        <f>+CB26*'Silver Conversion'!$B176</f>
        <v>0</v>
      </c>
    </row>
    <row r="27" spans="1:120" ht="15.75">
      <c r="A27" s="63">
        <v>1518</v>
      </c>
      <c r="B27" s="86">
        <v>68</v>
      </c>
      <c r="C27" s="86"/>
      <c r="D27" s="86">
        <v>2.7</v>
      </c>
      <c r="E27" s="86">
        <v>52</v>
      </c>
      <c r="F27" s="86">
        <v>295.2</v>
      </c>
      <c r="G27" s="86">
        <v>750</v>
      </c>
      <c r="H27" s="86">
        <v>11.5</v>
      </c>
      <c r="I27" s="86">
        <v>317.8</v>
      </c>
      <c r="J27" s="86">
        <v>18.3</v>
      </c>
      <c r="K27" s="59">
        <v>9.5</v>
      </c>
      <c r="M27" s="86"/>
      <c r="N27" s="86">
        <v>390.9</v>
      </c>
      <c r="O27" s="86">
        <v>523.9</v>
      </c>
      <c r="P27" s="86">
        <v>13.6</v>
      </c>
      <c r="Q27" s="86">
        <v>125</v>
      </c>
      <c r="R27" s="86">
        <v>19.7</v>
      </c>
      <c r="S27" s="86">
        <v>9</v>
      </c>
      <c r="T27" s="86">
        <v>108</v>
      </c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59">
        <v>10.2</v>
      </c>
      <c r="AO27" s="86"/>
      <c r="AP27" s="86">
        <f t="shared" si="0"/>
        <v>1.2408759124087592</v>
      </c>
      <c r="AQ27" s="86">
        <f t="shared" si="1"/>
        <v>0</v>
      </c>
      <c r="AR27" s="86">
        <f t="shared" si="2"/>
        <v>5.868378784289264</v>
      </c>
      <c r="AS27" s="86">
        <f t="shared" si="3"/>
        <v>3.223806571605704</v>
      </c>
      <c r="AT27" s="86">
        <f t="shared" si="4"/>
        <v>23.521912350597606</v>
      </c>
      <c r="AU27" s="86">
        <f t="shared" si="5"/>
        <v>65.20605112154408</v>
      </c>
      <c r="AV27" s="86">
        <f t="shared" si="6"/>
        <v>11.5</v>
      </c>
      <c r="AW27" s="86">
        <f t="shared" si="7"/>
        <v>27.62997739523561</v>
      </c>
      <c r="AX27" s="86">
        <f t="shared" si="8"/>
        <v>21.86641175767714</v>
      </c>
      <c r="AY27" s="86">
        <f t="shared" si="9"/>
        <v>20.647999426202965</v>
      </c>
      <c r="AZ27" s="86">
        <f t="shared" si="10"/>
        <v>0</v>
      </c>
      <c r="BA27" s="86"/>
      <c r="BB27" s="86">
        <f t="shared" si="11"/>
        <v>1.944776119402985</v>
      </c>
      <c r="BC27" s="86">
        <f t="shared" si="12"/>
        <v>3.2429588362735995</v>
      </c>
      <c r="BD27" s="86">
        <f t="shared" si="13"/>
        <v>1.2627669452181987</v>
      </c>
      <c r="BE27" s="86">
        <f t="shared" si="14"/>
        <v>10.477787091366304</v>
      </c>
      <c r="BF27" s="86">
        <f t="shared" si="15"/>
        <v>55.49295774647887</v>
      </c>
      <c r="BG27" s="86">
        <f t="shared" si="16"/>
        <v>9</v>
      </c>
      <c r="BH27" s="86">
        <f t="shared" si="17"/>
        <v>8.450704225352114</v>
      </c>
      <c r="BI27" s="86">
        <f t="shared" si="18"/>
        <v>0</v>
      </c>
      <c r="BJ27" s="86"/>
      <c r="BK27" s="86">
        <f t="shared" si="19"/>
        <v>0</v>
      </c>
      <c r="BL27" s="86">
        <f t="shared" si="20"/>
        <v>0</v>
      </c>
      <c r="BM27" s="86">
        <f t="shared" si="21"/>
        <v>0</v>
      </c>
      <c r="BN27" s="86">
        <f t="shared" si="22"/>
        <v>0</v>
      </c>
      <c r="BO27" s="86">
        <f t="shared" si="23"/>
        <v>0</v>
      </c>
      <c r="BP27" s="86">
        <f t="shared" si="24"/>
        <v>0</v>
      </c>
      <c r="BQ27" s="86">
        <f t="shared" si="25"/>
        <v>0</v>
      </c>
      <c r="BR27" s="86">
        <f t="shared" si="26"/>
        <v>0</v>
      </c>
      <c r="BS27" s="86"/>
      <c r="BT27" s="86">
        <f t="shared" si="27"/>
        <v>0</v>
      </c>
      <c r="BU27" s="86">
        <f t="shared" si="28"/>
        <v>0</v>
      </c>
      <c r="BV27" s="86">
        <f t="shared" si="29"/>
        <v>0</v>
      </c>
      <c r="BW27" s="86">
        <f t="shared" si="30"/>
        <v>0</v>
      </c>
      <c r="BX27" s="86">
        <f t="shared" si="31"/>
        <v>0.8348834335750043</v>
      </c>
      <c r="BY27" s="86">
        <f t="shared" si="32"/>
        <v>0</v>
      </c>
      <c r="BZ27" s="86">
        <f t="shared" si="33"/>
        <v>0</v>
      </c>
      <c r="CA27" s="86">
        <f t="shared" si="34"/>
        <v>22.16943096287055</v>
      </c>
      <c r="CB27" s="86">
        <f t="shared" si="35"/>
        <v>0</v>
      </c>
      <c r="CC27" s="86"/>
      <c r="CD27" s="86">
        <f>+AP27*'Silver Conversion'!$B177</f>
        <v>0.11664233576642336</v>
      </c>
      <c r="CE27" s="86">
        <f>+AQ27*'Silver Conversion'!$B177</f>
        <v>0</v>
      </c>
      <c r="CF27" s="86">
        <f>+AR27*'Silver Conversion'!$B177</f>
        <v>0.5516276057231908</v>
      </c>
      <c r="CG27" s="86">
        <f>+AS27*'Silver Conversion'!$B177</f>
        <v>0.3030378177309362</v>
      </c>
      <c r="CH27" s="86">
        <f>+AT27*'Silver Conversion'!$B177</f>
        <v>2.211059760956175</v>
      </c>
      <c r="CI27" s="86">
        <f>+AU27*'Silver Conversion'!$B177</f>
        <v>6.129368805425143</v>
      </c>
      <c r="CJ27" s="86">
        <f>+AV27*'Silver Conversion'!$B177</f>
        <v>1.081</v>
      </c>
      <c r="CK27" s="86">
        <f>+AW27*'Silver Conversion'!$B177</f>
        <v>2.5972178751521473</v>
      </c>
      <c r="CL27" s="86">
        <f>+AX27*'Silver Conversion'!$B177</f>
        <v>2.0554427052216515</v>
      </c>
      <c r="CM27" s="86">
        <f>+AY27*'Silver Conversion'!$B177</f>
        <v>1.9409119460630786</v>
      </c>
      <c r="CN27" s="86">
        <f>+AZ27*'Silver Conversion'!$B177</f>
        <v>0</v>
      </c>
      <c r="CO27" s="86"/>
      <c r="CP27" s="86">
        <f>+BB27*'Silver Conversion'!$D177</f>
        <v>0.2701294029850746</v>
      </c>
      <c r="CQ27" s="86">
        <f>+BC27*'Silver Conversion'!$B177</f>
        <v>0.30483813060971837</v>
      </c>
      <c r="CR27" s="86">
        <f>+BD27*'Silver Conversion'!$B177</f>
        <v>0.11870009285051067</v>
      </c>
      <c r="CS27" s="86">
        <f>+BE27*'Silver Conversion'!$B177</f>
        <v>0.9849119865884326</v>
      </c>
      <c r="CT27" s="86">
        <f>+BF27*'Silver Conversion'!$B177</f>
        <v>5.216338028169014</v>
      </c>
      <c r="CU27" s="86">
        <f>+BG27*'Silver Conversion'!$B177</f>
        <v>0.846</v>
      </c>
      <c r="CV27" s="86">
        <f>+BH27*'Silver Conversion'!$B177</f>
        <v>0.7943661971830988</v>
      </c>
      <c r="CW27" s="86">
        <f>+BI27*'Silver Conversion'!$B177</f>
        <v>0</v>
      </c>
      <c r="CX27" s="86"/>
      <c r="CY27" s="86">
        <f>+BK27*'Silver Conversion'!$B177</f>
        <v>0</v>
      </c>
      <c r="CZ27" s="86">
        <f>+BL27*'Silver Conversion'!$B177</f>
        <v>0</v>
      </c>
      <c r="DA27" s="86">
        <f>+BM27*'Silver Conversion'!$B177</f>
        <v>0</v>
      </c>
      <c r="DB27" s="86">
        <f>+BN27*'Silver Conversion'!$B177</f>
        <v>0</v>
      </c>
      <c r="DC27" s="86">
        <f>+BO27*'Silver Conversion'!$B177</f>
        <v>0</v>
      </c>
      <c r="DD27" s="86">
        <f>+BP27*'Silver Conversion'!$B177</f>
        <v>0</v>
      </c>
      <c r="DE27" s="86">
        <f>+BQ27*'Silver Conversion'!$B177</f>
        <v>0</v>
      </c>
      <c r="DF27" s="86">
        <f>+BR27*'Silver Conversion'!$B177</f>
        <v>0</v>
      </c>
      <c r="DG27" s="86"/>
      <c r="DH27" s="86">
        <f>+BT27*'Silver Conversion'!$B177</f>
        <v>0</v>
      </c>
      <c r="DI27" s="86">
        <f>+BU27*'Silver Conversion'!$B177</f>
        <v>0</v>
      </c>
      <c r="DJ27" s="86">
        <f>+BV27*'Silver Conversion'!$B177</f>
        <v>0</v>
      </c>
      <c r="DK27" s="86">
        <f>+BW27*'Silver Conversion'!$B177</f>
        <v>0</v>
      </c>
      <c r="DL27" s="86">
        <f>+BX27*'Silver Conversion'!$B177</f>
        <v>0.0784790427560504</v>
      </c>
      <c r="DM27" s="86">
        <f>+BY27*'Silver Conversion'!$B177</f>
        <v>0</v>
      </c>
      <c r="DN27" s="86">
        <f>+BZ27*'Silver Conversion'!$B177</f>
        <v>0</v>
      </c>
      <c r="DO27" s="86">
        <f>+CA27*'Silver Conversion'!$B177</f>
        <v>2.0839265105098317</v>
      </c>
      <c r="DP27" s="86">
        <f>+CB27*'Silver Conversion'!$B177</f>
        <v>0</v>
      </c>
    </row>
    <row r="28" spans="1:120" ht="15.75">
      <c r="A28" s="63">
        <v>1519</v>
      </c>
      <c r="B28" s="86">
        <v>74.6</v>
      </c>
      <c r="C28" s="86">
        <v>185</v>
      </c>
      <c r="D28" s="86">
        <v>3.2</v>
      </c>
      <c r="E28" s="86">
        <v>88</v>
      </c>
      <c r="F28" s="86">
        <v>280</v>
      </c>
      <c r="G28" s="86">
        <v>799</v>
      </c>
      <c r="H28" s="86">
        <v>11.5</v>
      </c>
      <c r="I28" s="86">
        <v>367.4</v>
      </c>
      <c r="J28" s="86">
        <v>17.4</v>
      </c>
      <c r="K28" s="59">
        <v>10</v>
      </c>
      <c r="M28" s="86"/>
      <c r="N28" s="86">
        <v>400</v>
      </c>
      <c r="O28" s="86">
        <v>490.2</v>
      </c>
      <c r="P28" s="86">
        <v>16.3</v>
      </c>
      <c r="Q28" s="86">
        <v>138.5</v>
      </c>
      <c r="R28" s="86">
        <v>29</v>
      </c>
      <c r="S28" s="86">
        <v>8.1</v>
      </c>
      <c r="T28" s="86">
        <v>108.6</v>
      </c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59">
        <v>10</v>
      </c>
      <c r="AO28" s="86"/>
      <c r="AP28" s="86">
        <f t="shared" si="0"/>
        <v>1.3613138686131387</v>
      </c>
      <c r="AQ28" s="86">
        <f t="shared" si="1"/>
        <v>16.08415927664754</v>
      </c>
      <c r="AR28" s="86">
        <f t="shared" si="2"/>
        <v>6.955115596194683</v>
      </c>
      <c r="AS28" s="86">
        <f t="shared" si="3"/>
        <v>5.455672659640422</v>
      </c>
      <c r="AT28" s="86">
        <f t="shared" si="4"/>
        <v>22.31075697211155</v>
      </c>
      <c r="AU28" s="86">
        <f t="shared" si="5"/>
        <v>69.46617979481829</v>
      </c>
      <c r="AV28" s="86">
        <f t="shared" si="6"/>
        <v>11.5</v>
      </c>
      <c r="AW28" s="86">
        <f t="shared" si="7"/>
        <v>31.942270909407057</v>
      </c>
      <c r="AX28" s="86">
        <f t="shared" si="8"/>
        <v>20.79101445811925</v>
      </c>
      <c r="AY28" s="86">
        <f t="shared" si="9"/>
        <v>21.734736238108383</v>
      </c>
      <c r="AZ28" s="86">
        <f t="shared" si="10"/>
        <v>0</v>
      </c>
      <c r="BA28" s="86"/>
      <c r="BB28" s="86">
        <f t="shared" si="11"/>
        <v>1.9900497512437811</v>
      </c>
      <c r="BC28" s="86">
        <f t="shared" si="12"/>
        <v>3.0343546889507893</v>
      </c>
      <c r="BD28" s="86">
        <f t="shared" si="13"/>
        <v>1.5134633240482824</v>
      </c>
      <c r="BE28" s="86">
        <f t="shared" si="14"/>
        <v>11.609388097233865</v>
      </c>
      <c r="BF28" s="86">
        <f t="shared" si="15"/>
        <v>81.69014084507043</v>
      </c>
      <c r="BG28" s="86">
        <f t="shared" si="16"/>
        <v>8.1</v>
      </c>
      <c r="BH28" s="86">
        <f t="shared" si="17"/>
        <v>8.497652582159624</v>
      </c>
      <c r="BI28" s="86">
        <f t="shared" si="18"/>
        <v>0</v>
      </c>
      <c r="BJ28" s="86"/>
      <c r="BK28" s="86">
        <f t="shared" si="19"/>
        <v>0</v>
      </c>
      <c r="BL28" s="86">
        <f t="shared" si="20"/>
        <v>0</v>
      </c>
      <c r="BM28" s="86">
        <f t="shared" si="21"/>
        <v>0</v>
      </c>
      <c r="BN28" s="86">
        <f t="shared" si="22"/>
        <v>0</v>
      </c>
      <c r="BO28" s="86">
        <f t="shared" si="23"/>
        <v>0</v>
      </c>
      <c r="BP28" s="86">
        <f t="shared" si="24"/>
        <v>0</v>
      </c>
      <c r="BQ28" s="86">
        <f t="shared" si="25"/>
        <v>0</v>
      </c>
      <c r="BR28" s="86">
        <f t="shared" si="26"/>
        <v>0</v>
      </c>
      <c r="BS28" s="86"/>
      <c r="BT28" s="86">
        <f t="shared" si="27"/>
        <v>0</v>
      </c>
      <c r="BU28" s="86">
        <f t="shared" si="28"/>
        <v>0</v>
      </c>
      <c r="BV28" s="86">
        <f t="shared" si="29"/>
        <v>0</v>
      </c>
      <c r="BW28" s="86">
        <f t="shared" si="30"/>
        <v>0</v>
      </c>
      <c r="BX28" s="86">
        <f t="shared" si="31"/>
        <v>0.9250508444011047</v>
      </c>
      <c r="BY28" s="86">
        <f t="shared" si="32"/>
        <v>0</v>
      </c>
      <c r="BZ28" s="86">
        <f t="shared" si="33"/>
        <v>0</v>
      </c>
      <c r="CA28" s="86">
        <f t="shared" si="34"/>
        <v>21.734736238108383</v>
      </c>
      <c r="CB28" s="86">
        <f t="shared" si="35"/>
        <v>0</v>
      </c>
      <c r="CC28" s="86"/>
      <c r="CD28" s="86">
        <f>+AP28*'Silver Conversion'!$B178</f>
        <v>0.12796350364963505</v>
      </c>
      <c r="CE28" s="86">
        <f>+AQ28*'Silver Conversion'!$B178</f>
        <v>1.5119109720048687</v>
      </c>
      <c r="CF28" s="86">
        <f>+AR28*'Silver Conversion'!$B178</f>
        <v>0.6537808660423002</v>
      </c>
      <c r="CG28" s="86">
        <f>+AS28*'Silver Conversion'!$B178</f>
        <v>0.5128332300061997</v>
      </c>
      <c r="CH28" s="86">
        <f>+AT28*'Silver Conversion'!$B178</f>
        <v>2.097211155378486</v>
      </c>
      <c r="CI28" s="86">
        <f>+AU28*'Silver Conversion'!$B178</f>
        <v>6.529820900712919</v>
      </c>
      <c r="CJ28" s="86">
        <f>+AV28*'Silver Conversion'!$B178</f>
        <v>1.081</v>
      </c>
      <c r="CK28" s="86">
        <f>+AW28*'Silver Conversion'!$B178</f>
        <v>3.0025734654842635</v>
      </c>
      <c r="CL28" s="86">
        <f>+AX28*'Silver Conversion'!$B178</f>
        <v>1.9543553590632095</v>
      </c>
      <c r="CM28" s="86">
        <f>+AY28*'Silver Conversion'!$B178</f>
        <v>2.043065206382188</v>
      </c>
      <c r="CN28" s="86">
        <f>+AZ28*'Silver Conversion'!$B178</f>
        <v>0</v>
      </c>
      <c r="CO28" s="86"/>
      <c r="CP28" s="86">
        <f>+BB28*'Silver Conversion'!$D178</f>
        <v>0.2764179104477612</v>
      </c>
      <c r="CQ28" s="86">
        <f>+BC28*'Silver Conversion'!$B178</f>
        <v>0.2852293407613742</v>
      </c>
      <c r="CR28" s="86">
        <f>+BD28*'Silver Conversion'!$B178</f>
        <v>0.14226555246053854</v>
      </c>
      <c r="CS28" s="86">
        <f>+BE28*'Silver Conversion'!$B178</f>
        <v>1.0912824811399833</v>
      </c>
      <c r="CT28" s="86">
        <f>+BF28*'Silver Conversion'!$B178</f>
        <v>7.67887323943662</v>
      </c>
      <c r="CU28" s="86">
        <f>+BG28*'Silver Conversion'!$B178</f>
        <v>0.7614</v>
      </c>
      <c r="CV28" s="86">
        <f>+BH28*'Silver Conversion'!$B178</f>
        <v>0.7987793427230047</v>
      </c>
      <c r="CW28" s="86">
        <f>+BI28*'Silver Conversion'!$B178</f>
        <v>0</v>
      </c>
      <c r="CX28" s="86"/>
      <c r="CY28" s="86">
        <f>+BK28*'Silver Conversion'!$B178</f>
        <v>0</v>
      </c>
      <c r="CZ28" s="86">
        <f>+BL28*'Silver Conversion'!$B178</f>
        <v>0</v>
      </c>
      <c r="DA28" s="86">
        <f>+BM28*'Silver Conversion'!$B178</f>
        <v>0</v>
      </c>
      <c r="DB28" s="86">
        <f>+BN28*'Silver Conversion'!$B178</f>
        <v>0</v>
      </c>
      <c r="DC28" s="86">
        <f>+BO28*'Silver Conversion'!$B178</f>
        <v>0</v>
      </c>
      <c r="DD28" s="86">
        <f>+BP28*'Silver Conversion'!$B178</f>
        <v>0</v>
      </c>
      <c r="DE28" s="86">
        <f>+BQ28*'Silver Conversion'!$B178</f>
        <v>0</v>
      </c>
      <c r="DF28" s="86">
        <f>+BR28*'Silver Conversion'!$B178</f>
        <v>0</v>
      </c>
      <c r="DG28" s="86"/>
      <c r="DH28" s="86">
        <f>+BT28*'Silver Conversion'!$B178</f>
        <v>0</v>
      </c>
      <c r="DI28" s="86">
        <f>+BU28*'Silver Conversion'!$B178</f>
        <v>0</v>
      </c>
      <c r="DJ28" s="86">
        <f>+BV28*'Silver Conversion'!$B178</f>
        <v>0</v>
      </c>
      <c r="DK28" s="86">
        <f>+BW28*'Silver Conversion'!$B178</f>
        <v>0</v>
      </c>
      <c r="DL28" s="86">
        <f>+BX28*'Silver Conversion'!$B178</f>
        <v>0.08695477937370384</v>
      </c>
      <c r="DM28" s="86">
        <f>+BY28*'Silver Conversion'!$B178</f>
        <v>0</v>
      </c>
      <c r="DN28" s="86">
        <f>+BZ28*'Silver Conversion'!$B178</f>
        <v>0</v>
      </c>
      <c r="DO28" s="86">
        <f>+CA28*'Silver Conversion'!$B178</f>
        <v>2.043065206382188</v>
      </c>
      <c r="DP28" s="86">
        <f>+CB28*'Silver Conversion'!$B178</f>
        <v>0</v>
      </c>
    </row>
    <row r="29" spans="1:120" ht="15.75">
      <c r="A29" s="63">
        <v>1520</v>
      </c>
      <c r="B29" s="86">
        <v>78.3</v>
      </c>
      <c r="C29" s="86">
        <v>180</v>
      </c>
      <c r="D29" s="86">
        <v>2.7</v>
      </c>
      <c r="E29" s="86">
        <v>69.3</v>
      </c>
      <c r="F29" s="86">
        <v>315</v>
      </c>
      <c r="G29" s="86">
        <v>895</v>
      </c>
      <c r="H29" s="86">
        <v>11.7</v>
      </c>
      <c r="I29" s="86">
        <v>317.8</v>
      </c>
      <c r="J29" s="86">
        <v>19.7</v>
      </c>
      <c r="K29" s="59">
        <v>7</v>
      </c>
      <c r="M29" s="86"/>
      <c r="N29" s="86">
        <v>410.2</v>
      </c>
      <c r="O29" s="86"/>
      <c r="P29" s="86">
        <v>11.8</v>
      </c>
      <c r="Q29" s="86">
        <v>131.8</v>
      </c>
      <c r="R29" s="86">
        <v>20</v>
      </c>
      <c r="S29" s="86">
        <v>8.9</v>
      </c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O29" s="86"/>
      <c r="AP29" s="86">
        <f t="shared" si="0"/>
        <v>1.4288321167883211</v>
      </c>
      <c r="AQ29" s="86">
        <f t="shared" si="1"/>
        <v>15.649452269170578</v>
      </c>
      <c r="AR29" s="86">
        <f t="shared" si="2"/>
        <v>5.868378784289264</v>
      </c>
      <c r="AS29" s="86">
        <f t="shared" si="3"/>
        <v>4.296342219466832</v>
      </c>
      <c r="AT29" s="86">
        <f t="shared" si="4"/>
        <v>25.099601593625497</v>
      </c>
      <c r="AU29" s="86">
        <f t="shared" si="5"/>
        <v>77.81255433837593</v>
      </c>
      <c r="AV29" s="86">
        <f t="shared" si="6"/>
        <v>11.7</v>
      </c>
      <c r="AW29" s="86">
        <f t="shared" si="7"/>
        <v>27.62997739523561</v>
      </c>
      <c r="AX29" s="86">
        <f t="shared" si="8"/>
        <v>23.539252001433862</v>
      </c>
      <c r="AY29" s="86">
        <f t="shared" si="9"/>
        <v>15.21431536667587</v>
      </c>
      <c r="AZ29" s="86">
        <f t="shared" si="10"/>
        <v>0</v>
      </c>
      <c r="BA29" s="86"/>
      <c r="BB29" s="86">
        <f t="shared" si="11"/>
        <v>2.0407960199004975</v>
      </c>
      <c r="BC29" s="86">
        <f t="shared" si="12"/>
        <v>0</v>
      </c>
      <c r="BD29" s="86">
        <f t="shared" si="13"/>
        <v>1.095636025998143</v>
      </c>
      <c r="BE29" s="86">
        <f t="shared" si="14"/>
        <v>11.047778709136631</v>
      </c>
      <c r="BF29" s="86">
        <f t="shared" si="15"/>
        <v>56.33802816901409</v>
      </c>
      <c r="BG29" s="86">
        <f t="shared" si="16"/>
        <v>8.9</v>
      </c>
      <c r="BH29" s="86">
        <f t="shared" si="17"/>
        <v>0</v>
      </c>
      <c r="BI29" s="86">
        <f t="shared" si="18"/>
        <v>0</v>
      </c>
      <c r="BJ29" s="86"/>
      <c r="BK29" s="86">
        <f t="shared" si="19"/>
        <v>0</v>
      </c>
      <c r="BL29" s="86">
        <f t="shared" si="20"/>
        <v>0</v>
      </c>
      <c r="BM29" s="86">
        <f t="shared" si="21"/>
        <v>0</v>
      </c>
      <c r="BN29" s="86">
        <f t="shared" si="22"/>
        <v>0</v>
      </c>
      <c r="BO29" s="86">
        <f t="shared" si="23"/>
        <v>0</v>
      </c>
      <c r="BP29" s="86">
        <f t="shared" si="24"/>
        <v>0</v>
      </c>
      <c r="BQ29" s="86">
        <f t="shared" si="25"/>
        <v>0</v>
      </c>
      <c r="BR29" s="86">
        <f t="shared" si="26"/>
        <v>0</v>
      </c>
      <c r="BS29" s="86"/>
      <c r="BT29" s="86">
        <f t="shared" si="27"/>
        <v>0</v>
      </c>
      <c r="BU29" s="86">
        <f t="shared" si="28"/>
        <v>0</v>
      </c>
      <c r="BV29" s="86">
        <f t="shared" si="29"/>
        <v>0</v>
      </c>
      <c r="BW29" s="86">
        <f t="shared" si="30"/>
        <v>0</v>
      </c>
      <c r="BX29" s="86">
        <f t="shared" si="31"/>
        <v>0.8803010923614845</v>
      </c>
      <c r="BY29" s="86">
        <f t="shared" si="32"/>
        <v>0</v>
      </c>
      <c r="BZ29" s="86">
        <f t="shared" si="33"/>
        <v>0</v>
      </c>
      <c r="CA29" s="86">
        <f t="shared" si="34"/>
        <v>0</v>
      </c>
      <c r="CB29" s="86">
        <f t="shared" si="35"/>
        <v>0</v>
      </c>
      <c r="CC29" s="86"/>
      <c r="CD29" s="86">
        <f>+AP29*'Silver Conversion'!$B179</f>
        <v>0.1343102189781022</v>
      </c>
      <c r="CE29" s="86">
        <f>+AQ29*'Silver Conversion'!$B179</f>
        <v>1.4710485133020343</v>
      </c>
      <c r="CF29" s="86">
        <f>+AR29*'Silver Conversion'!$B179</f>
        <v>0.5516276057231908</v>
      </c>
      <c r="CG29" s="86">
        <f>+AS29*'Silver Conversion'!$B179</f>
        <v>0.4038561686298822</v>
      </c>
      <c r="CH29" s="86">
        <f>+AT29*'Silver Conversion'!$B179</f>
        <v>2.359362549800797</v>
      </c>
      <c r="CI29" s="86">
        <f>+AU29*'Silver Conversion'!$B179</f>
        <v>7.314380107807338</v>
      </c>
      <c r="CJ29" s="86">
        <f>+AV29*'Silver Conversion'!$B179</f>
        <v>1.0997999999999999</v>
      </c>
      <c r="CK29" s="86">
        <f>+AW29*'Silver Conversion'!$B179</f>
        <v>2.5972178751521473</v>
      </c>
      <c r="CL29" s="86">
        <f>+AX29*'Silver Conversion'!$B179</f>
        <v>2.212689688134783</v>
      </c>
      <c r="CM29" s="86">
        <f>+AY29*'Silver Conversion'!$B179</f>
        <v>1.4301456444675318</v>
      </c>
      <c r="CN29" s="86">
        <f>+AZ29*'Silver Conversion'!$B179</f>
        <v>0</v>
      </c>
      <c r="CO29" s="86"/>
      <c r="CP29" s="86">
        <f>+BB29*'Silver Conversion'!$D179</f>
        <v>0.2834665671641791</v>
      </c>
      <c r="CQ29" s="86">
        <f>+BC29*'Silver Conversion'!$B179</f>
        <v>0</v>
      </c>
      <c r="CR29" s="86">
        <f>+BD29*'Silver Conversion'!$B179</f>
        <v>0.10298978644382545</v>
      </c>
      <c r="CS29" s="86">
        <f>+BE29*'Silver Conversion'!$B179</f>
        <v>1.0384911986588434</v>
      </c>
      <c r="CT29" s="86">
        <f>+BF29*'Silver Conversion'!$B179</f>
        <v>5.295774647887324</v>
      </c>
      <c r="CU29" s="86">
        <f>+BG29*'Silver Conversion'!$B179</f>
        <v>0.8366</v>
      </c>
      <c r="CV29" s="86">
        <f>+BH29*'Silver Conversion'!$B179</f>
        <v>0</v>
      </c>
      <c r="CW29" s="86">
        <f>+BI29*'Silver Conversion'!$B179</f>
        <v>0</v>
      </c>
      <c r="CX29" s="86"/>
      <c r="CY29" s="86">
        <f>+BK29*'Silver Conversion'!$B179</f>
        <v>0</v>
      </c>
      <c r="CZ29" s="86">
        <f>+BL29*'Silver Conversion'!$B179</f>
        <v>0</v>
      </c>
      <c r="DA29" s="86">
        <f>+BM29*'Silver Conversion'!$B179</f>
        <v>0</v>
      </c>
      <c r="DB29" s="86">
        <f>+BN29*'Silver Conversion'!$B179</f>
        <v>0</v>
      </c>
      <c r="DC29" s="86">
        <f>+BO29*'Silver Conversion'!$B179</f>
        <v>0</v>
      </c>
      <c r="DD29" s="86">
        <f>+BP29*'Silver Conversion'!$B179</f>
        <v>0</v>
      </c>
      <c r="DE29" s="86">
        <f>+BQ29*'Silver Conversion'!$B179</f>
        <v>0</v>
      </c>
      <c r="DF29" s="86">
        <f>+BR29*'Silver Conversion'!$B179</f>
        <v>0</v>
      </c>
      <c r="DG29" s="86"/>
      <c r="DH29" s="86">
        <f>+BT29*'Silver Conversion'!$B179</f>
        <v>0</v>
      </c>
      <c r="DI29" s="86">
        <f>+BU29*'Silver Conversion'!$B179</f>
        <v>0</v>
      </c>
      <c r="DJ29" s="86">
        <f>+BV29*'Silver Conversion'!$B179</f>
        <v>0</v>
      </c>
      <c r="DK29" s="86">
        <f>+BW29*'Silver Conversion'!$B179</f>
        <v>0</v>
      </c>
      <c r="DL29" s="86">
        <f>+BX29*'Silver Conversion'!$B179</f>
        <v>0.08274830268197954</v>
      </c>
      <c r="DM29" s="86">
        <f>+BY29*'Silver Conversion'!$B179</f>
        <v>0</v>
      </c>
      <c r="DN29" s="86">
        <f>+BZ29*'Silver Conversion'!$B179</f>
        <v>0</v>
      </c>
      <c r="DO29" s="86">
        <f>+CA29*'Silver Conversion'!$B179</f>
        <v>0</v>
      </c>
      <c r="DP29" s="86">
        <f>+CB29*'Silver Conversion'!$B179</f>
        <v>0</v>
      </c>
    </row>
    <row r="30" spans="1:120" ht="15.75">
      <c r="A30" s="63">
        <v>1521</v>
      </c>
      <c r="B30" s="86">
        <v>107.3</v>
      </c>
      <c r="C30" s="86">
        <v>256.3</v>
      </c>
      <c r="D30" s="86"/>
      <c r="E30" s="86">
        <v>66.5</v>
      </c>
      <c r="F30" s="86">
        <v>336.6</v>
      </c>
      <c r="G30" s="86">
        <v>1089.4</v>
      </c>
      <c r="H30" s="86">
        <v>13.5</v>
      </c>
      <c r="I30" s="86">
        <v>335.6</v>
      </c>
      <c r="J30" s="86">
        <v>20</v>
      </c>
      <c r="K30" s="59">
        <v>9.6</v>
      </c>
      <c r="M30" s="86"/>
      <c r="N30" s="86">
        <v>765.8</v>
      </c>
      <c r="O30" s="86"/>
      <c r="P30" s="86">
        <v>19.3</v>
      </c>
      <c r="Q30" s="86">
        <v>134.8</v>
      </c>
      <c r="R30" s="86">
        <v>9.8</v>
      </c>
      <c r="S30" s="86">
        <v>11.4</v>
      </c>
      <c r="T30" s="86">
        <v>144.8</v>
      </c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O30" s="86"/>
      <c r="AP30" s="86">
        <f t="shared" si="0"/>
        <v>1.958029197080292</v>
      </c>
      <c r="AQ30" s="86">
        <f t="shared" si="1"/>
        <v>22.283081203268996</v>
      </c>
      <c r="AR30" s="86">
        <f t="shared" si="2"/>
        <v>0</v>
      </c>
      <c r="AS30" s="86">
        <f t="shared" si="3"/>
        <v>4.12275263484191</v>
      </c>
      <c r="AT30" s="86">
        <f t="shared" si="4"/>
        <v>26.820717131474105</v>
      </c>
      <c r="AU30" s="86">
        <f t="shared" si="5"/>
        <v>94.71396278908016</v>
      </c>
      <c r="AV30" s="86">
        <f t="shared" si="6"/>
        <v>13.5</v>
      </c>
      <c r="AW30" s="86">
        <f t="shared" si="7"/>
        <v>29.17753434185359</v>
      </c>
      <c r="AX30" s="86">
        <f t="shared" si="8"/>
        <v>23.89771776795316</v>
      </c>
      <c r="AY30" s="86">
        <f t="shared" si="9"/>
        <v>20.86534678858405</v>
      </c>
      <c r="AZ30" s="86">
        <f t="shared" si="10"/>
        <v>0</v>
      </c>
      <c r="BA30" s="86"/>
      <c r="BB30" s="86">
        <f t="shared" si="11"/>
        <v>3.8099502487562185</v>
      </c>
      <c r="BC30" s="86">
        <f t="shared" si="12"/>
        <v>0</v>
      </c>
      <c r="BD30" s="86">
        <f t="shared" si="13"/>
        <v>1.7920148560817086</v>
      </c>
      <c r="BE30" s="86">
        <f t="shared" si="14"/>
        <v>11.299245599329423</v>
      </c>
      <c r="BF30" s="86">
        <f t="shared" si="15"/>
        <v>27.605633802816904</v>
      </c>
      <c r="BG30" s="86">
        <f t="shared" si="16"/>
        <v>11.4</v>
      </c>
      <c r="BH30" s="86">
        <f t="shared" si="17"/>
        <v>11.330203442879501</v>
      </c>
      <c r="BI30" s="86">
        <f t="shared" si="18"/>
        <v>0</v>
      </c>
      <c r="BJ30" s="86"/>
      <c r="BK30" s="86">
        <f t="shared" si="19"/>
        <v>0</v>
      </c>
      <c r="BL30" s="86">
        <f t="shared" si="20"/>
        <v>0</v>
      </c>
      <c r="BM30" s="86">
        <f t="shared" si="21"/>
        <v>0</v>
      </c>
      <c r="BN30" s="86">
        <f t="shared" si="22"/>
        <v>0</v>
      </c>
      <c r="BO30" s="86">
        <f t="shared" si="23"/>
        <v>0</v>
      </c>
      <c r="BP30" s="86">
        <f t="shared" si="24"/>
        <v>0</v>
      </c>
      <c r="BQ30" s="86">
        <f t="shared" si="25"/>
        <v>0</v>
      </c>
      <c r="BR30" s="86">
        <f t="shared" si="26"/>
        <v>0</v>
      </c>
      <c r="BS30" s="86"/>
      <c r="BT30" s="86">
        <f t="shared" si="27"/>
        <v>0</v>
      </c>
      <c r="BU30" s="86">
        <f t="shared" si="28"/>
        <v>0</v>
      </c>
      <c r="BV30" s="86">
        <f t="shared" si="29"/>
        <v>0</v>
      </c>
      <c r="BW30" s="86">
        <f t="shared" si="30"/>
        <v>0</v>
      </c>
      <c r="BX30" s="86">
        <f t="shared" si="31"/>
        <v>0.9003382947672847</v>
      </c>
      <c r="BY30" s="86">
        <f t="shared" si="32"/>
        <v>0</v>
      </c>
      <c r="BZ30" s="86">
        <f t="shared" si="33"/>
        <v>0</v>
      </c>
      <c r="CA30" s="86">
        <f t="shared" si="34"/>
        <v>0</v>
      </c>
      <c r="CB30" s="86">
        <f t="shared" si="35"/>
        <v>0</v>
      </c>
      <c r="CC30" s="86"/>
      <c r="CD30" s="86">
        <f>+AP30*'Silver Conversion'!$B180</f>
        <v>0.18405474452554746</v>
      </c>
      <c r="CE30" s="86">
        <f>+AQ30*'Silver Conversion'!$B180</f>
        <v>2.0946096331072854</v>
      </c>
      <c r="CF30" s="86">
        <f>+AR30*'Silver Conversion'!$B180</f>
        <v>0</v>
      </c>
      <c r="CG30" s="86">
        <f>+AS30*'Silver Conversion'!$B180</f>
        <v>0.3875387476751395</v>
      </c>
      <c r="CH30" s="86">
        <f>+AT30*'Silver Conversion'!$B180</f>
        <v>2.521147410358566</v>
      </c>
      <c r="CI30" s="86">
        <f>+AU30*'Silver Conversion'!$B180</f>
        <v>8.903112502173535</v>
      </c>
      <c r="CJ30" s="86">
        <f>+AV30*'Silver Conversion'!$B180</f>
        <v>1.269</v>
      </c>
      <c r="CK30" s="86">
        <f>+AW30*'Silver Conversion'!$B180</f>
        <v>2.7426882281342375</v>
      </c>
      <c r="CL30" s="86">
        <f>+AX30*'Silver Conversion'!$B180</f>
        <v>2.246385470187597</v>
      </c>
      <c r="CM30" s="86">
        <f>+AY30*'Silver Conversion'!$B180</f>
        <v>1.9613425981269006</v>
      </c>
      <c r="CN30" s="86">
        <f>+AZ30*'Silver Conversion'!$B180</f>
        <v>0</v>
      </c>
      <c r="CO30" s="86"/>
      <c r="CP30" s="86">
        <f>+BB30*'Silver Conversion'!$D180</f>
        <v>0.5292020895522387</v>
      </c>
      <c r="CQ30" s="86">
        <f>+BC30*'Silver Conversion'!$B180</f>
        <v>0</v>
      </c>
      <c r="CR30" s="86">
        <f>+BD30*'Silver Conversion'!$B180</f>
        <v>0.1684493964716806</v>
      </c>
      <c r="CS30" s="86">
        <f>+BE30*'Silver Conversion'!$B180</f>
        <v>1.0621290863369657</v>
      </c>
      <c r="CT30" s="86">
        <f>+BF30*'Silver Conversion'!$B180</f>
        <v>2.594929577464789</v>
      </c>
      <c r="CU30" s="86">
        <f>+BG30*'Silver Conversion'!$B180</f>
        <v>1.0716</v>
      </c>
      <c r="CV30" s="86">
        <f>+BH30*'Silver Conversion'!$B180</f>
        <v>1.065039123630673</v>
      </c>
      <c r="CW30" s="86">
        <f>+BI30*'Silver Conversion'!$B180</f>
        <v>0</v>
      </c>
      <c r="CX30" s="86"/>
      <c r="CY30" s="86">
        <f>+BK30*'Silver Conversion'!$B180</f>
        <v>0</v>
      </c>
      <c r="CZ30" s="86">
        <f>+BL30*'Silver Conversion'!$B180</f>
        <v>0</v>
      </c>
      <c r="DA30" s="86">
        <f>+BM30*'Silver Conversion'!$B180</f>
        <v>0</v>
      </c>
      <c r="DB30" s="86">
        <f>+BN30*'Silver Conversion'!$B180</f>
        <v>0</v>
      </c>
      <c r="DC30" s="86">
        <f>+BO30*'Silver Conversion'!$B180</f>
        <v>0</v>
      </c>
      <c r="DD30" s="86">
        <f>+BP30*'Silver Conversion'!$B180</f>
        <v>0</v>
      </c>
      <c r="DE30" s="86">
        <f>+BQ30*'Silver Conversion'!$B180</f>
        <v>0</v>
      </c>
      <c r="DF30" s="86">
        <f>+BR30*'Silver Conversion'!$B180</f>
        <v>0</v>
      </c>
      <c r="DG30" s="86"/>
      <c r="DH30" s="86">
        <f>+BT30*'Silver Conversion'!$B180</f>
        <v>0</v>
      </c>
      <c r="DI30" s="86">
        <f>+BU30*'Silver Conversion'!$B180</f>
        <v>0</v>
      </c>
      <c r="DJ30" s="86">
        <f>+BV30*'Silver Conversion'!$B180</f>
        <v>0</v>
      </c>
      <c r="DK30" s="86">
        <f>+BW30*'Silver Conversion'!$B180</f>
        <v>0</v>
      </c>
      <c r="DL30" s="86">
        <f>+BX30*'Silver Conversion'!$B180</f>
        <v>0.08463179970812476</v>
      </c>
      <c r="DM30" s="86">
        <f>+BY30*'Silver Conversion'!$B180</f>
        <v>0</v>
      </c>
      <c r="DN30" s="86">
        <f>+BZ30*'Silver Conversion'!$B180</f>
        <v>0</v>
      </c>
      <c r="DO30" s="86">
        <f>+CA30*'Silver Conversion'!$B180</f>
        <v>0</v>
      </c>
      <c r="DP30" s="86">
        <f>+CB30*'Silver Conversion'!$B180</f>
        <v>0</v>
      </c>
    </row>
    <row r="31" spans="1:120" ht="15.75">
      <c r="A31" s="63">
        <v>1522</v>
      </c>
      <c r="B31" s="86">
        <v>122.8</v>
      </c>
      <c r="C31" s="86">
        <v>325</v>
      </c>
      <c r="D31" s="86"/>
      <c r="E31" s="86">
        <v>69.6</v>
      </c>
      <c r="F31" s="86">
        <v>376.8</v>
      </c>
      <c r="G31" s="86">
        <v>796.4</v>
      </c>
      <c r="H31" s="86"/>
      <c r="I31" s="86">
        <v>321.8</v>
      </c>
      <c r="J31" s="86">
        <v>28.3</v>
      </c>
      <c r="K31" s="59">
        <v>16.3</v>
      </c>
      <c r="M31" s="86"/>
      <c r="N31" s="86">
        <v>1101</v>
      </c>
      <c r="O31" s="86"/>
      <c r="P31" s="86">
        <v>18.1</v>
      </c>
      <c r="Q31" s="86">
        <v>184.9</v>
      </c>
      <c r="R31" s="86">
        <v>11</v>
      </c>
      <c r="S31" s="86">
        <v>13.2</v>
      </c>
      <c r="T31" s="86">
        <v>147.4</v>
      </c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59">
        <v>17</v>
      </c>
      <c r="AO31" s="86"/>
      <c r="AP31" s="86">
        <f t="shared" si="0"/>
        <v>2.240875912408759</v>
      </c>
      <c r="AQ31" s="86">
        <f t="shared" si="1"/>
        <v>28.25595548600243</v>
      </c>
      <c r="AR31" s="86">
        <f t="shared" si="2"/>
        <v>0</v>
      </c>
      <c r="AS31" s="86">
        <f t="shared" si="3"/>
        <v>4.314941103533788</v>
      </c>
      <c r="AT31" s="86">
        <f t="shared" si="4"/>
        <v>30.023904382470118</v>
      </c>
      <c r="AU31" s="86">
        <f t="shared" si="5"/>
        <v>69.24013215093026</v>
      </c>
      <c r="AV31" s="86">
        <f t="shared" si="6"/>
        <v>0</v>
      </c>
      <c r="AW31" s="86">
        <f t="shared" si="7"/>
        <v>27.977743001217178</v>
      </c>
      <c r="AX31" s="86">
        <f t="shared" si="8"/>
        <v>33.815270641653726</v>
      </c>
      <c r="AY31" s="86">
        <f t="shared" si="9"/>
        <v>35.42762006811667</v>
      </c>
      <c r="AZ31" s="86">
        <f t="shared" si="10"/>
        <v>0</v>
      </c>
      <c r="BA31" s="86"/>
      <c r="BB31" s="86">
        <f t="shared" si="11"/>
        <v>5.477611940298507</v>
      </c>
      <c r="BC31" s="86">
        <f t="shared" si="12"/>
        <v>0</v>
      </c>
      <c r="BD31" s="86">
        <f t="shared" si="13"/>
        <v>1.6805942432683383</v>
      </c>
      <c r="BE31" s="86">
        <f t="shared" si="14"/>
        <v>15.498742665549036</v>
      </c>
      <c r="BF31" s="86">
        <f t="shared" si="15"/>
        <v>30.985915492957748</v>
      </c>
      <c r="BG31" s="86">
        <f t="shared" si="16"/>
        <v>13.2</v>
      </c>
      <c r="BH31" s="86">
        <f t="shared" si="17"/>
        <v>11.533646322378718</v>
      </c>
      <c r="BI31" s="86">
        <f t="shared" si="18"/>
        <v>0</v>
      </c>
      <c r="BJ31" s="86"/>
      <c r="BK31" s="86">
        <f t="shared" si="19"/>
        <v>0</v>
      </c>
      <c r="BL31" s="86">
        <f t="shared" si="20"/>
        <v>0</v>
      </c>
      <c r="BM31" s="86">
        <f t="shared" si="21"/>
        <v>0</v>
      </c>
      <c r="BN31" s="86">
        <f t="shared" si="22"/>
        <v>0</v>
      </c>
      <c r="BO31" s="86">
        <f t="shared" si="23"/>
        <v>0</v>
      </c>
      <c r="BP31" s="86">
        <f t="shared" si="24"/>
        <v>0</v>
      </c>
      <c r="BQ31" s="86">
        <f t="shared" si="25"/>
        <v>0</v>
      </c>
      <c r="BR31" s="86">
        <f t="shared" si="26"/>
        <v>0</v>
      </c>
      <c r="BS31" s="86"/>
      <c r="BT31" s="86">
        <f t="shared" si="27"/>
        <v>0</v>
      </c>
      <c r="BU31" s="86">
        <f t="shared" si="28"/>
        <v>0</v>
      </c>
      <c r="BV31" s="86">
        <f t="shared" si="29"/>
        <v>0</v>
      </c>
      <c r="BW31" s="86">
        <f t="shared" si="30"/>
        <v>0</v>
      </c>
      <c r="BX31" s="86">
        <f t="shared" si="31"/>
        <v>1.2349595749441462</v>
      </c>
      <c r="BY31" s="86">
        <f t="shared" si="32"/>
        <v>0</v>
      </c>
      <c r="BZ31" s="86">
        <f t="shared" si="33"/>
        <v>0</v>
      </c>
      <c r="CA31" s="86">
        <f t="shared" si="34"/>
        <v>36.94905160478425</v>
      </c>
      <c r="CB31" s="86">
        <f t="shared" si="35"/>
        <v>0</v>
      </c>
      <c r="CC31" s="86"/>
      <c r="CD31" s="86">
        <f>+AP31*'Silver Conversion'!$B181</f>
        <v>0.21064233576642336</v>
      </c>
      <c r="CE31" s="86">
        <f>+AQ31*'Silver Conversion'!$B181</f>
        <v>2.6560598156842286</v>
      </c>
      <c r="CF31" s="86">
        <f>+AR31*'Silver Conversion'!$B181</f>
        <v>0</v>
      </c>
      <c r="CG31" s="86">
        <f>+AS31*'Silver Conversion'!$B181</f>
        <v>0.40560446373217607</v>
      </c>
      <c r="CH31" s="86">
        <f>+AT31*'Silver Conversion'!$B181</f>
        <v>2.822247011952191</v>
      </c>
      <c r="CI31" s="86">
        <f>+AU31*'Silver Conversion'!$B181</f>
        <v>6.508572422187445</v>
      </c>
      <c r="CJ31" s="86">
        <f>+AV31*'Silver Conversion'!$B181</f>
        <v>0</v>
      </c>
      <c r="CK31" s="86">
        <f>+AW31*'Silver Conversion'!$B181</f>
        <v>2.629907842114415</v>
      </c>
      <c r="CL31" s="86">
        <f>+AX31*'Silver Conversion'!$B181</f>
        <v>3.17863544031545</v>
      </c>
      <c r="CM31" s="86">
        <f>+AY31*'Silver Conversion'!$B181</f>
        <v>3.3301962864029666</v>
      </c>
      <c r="CN31" s="86">
        <f>+AZ31*'Silver Conversion'!$B181</f>
        <v>0</v>
      </c>
      <c r="CO31" s="86"/>
      <c r="CP31" s="86">
        <f>+BB31*'Silver Conversion'!$D181</f>
        <v>0.7608402985074626</v>
      </c>
      <c r="CQ31" s="86">
        <f>+BC31*'Silver Conversion'!$B181</f>
        <v>0</v>
      </c>
      <c r="CR31" s="86">
        <f>+BD31*'Silver Conversion'!$B181</f>
        <v>0.1579758588672238</v>
      </c>
      <c r="CS31" s="86">
        <f>+BE31*'Silver Conversion'!$B181</f>
        <v>1.4568818105616095</v>
      </c>
      <c r="CT31" s="86">
        <f>+BF31*'Silver Conversion'!$B181</f>
        <v>2.9126760563380283</v>
      </c>
      <c r="CU31" s="86">
        <f>+BG31*'Silver Conversion'!$B181</f>
        <v>1.2408</v>
      </c>
      <c r="CV31" s="86">
        <f>+BH31*'Silver Conversion'!$B181</f>
        <v>1.0841627543035994</v>
      </c>
      <c r="CW31" s="86">
        <f>+BI31*'Silver Conversion'!$B181</f>
        <v>0</v>
      </c>
      <c r="CX31" s="86"/>
      <c r="CY31" s="86">
        <f>+BK31*'Silver Conversion'!$B181</f>
        <v>0</v>
      </c>
      <c r="CZ31" s="86">
        <f>+BL31*'Silver Conversion'!$B181</f>
        <v>0</v>
      </c>
      <c r="DA31" s="86">
        <f>+BM31*'Silver Conversion'!$B181</f>
        <v>0</v>
      </c>
      <c r="DB31" s="86">
        <f>+BN31*'Silver Conversion'!$B181</f>
        <v>0</v>
      </c>
      <c r="DC31" s="86">
        <f>+BO31*'Silver Conversion'!$B181</f>
        <v>0</v>
      </c>
      <c r="DD31" s="86">
        <f>+BP31*'Silver Conversion'!$B181</f>
        <v>0</v>
      </c>
      <c r="DE31" s="86">
        <f>+BQ31*'Silver Conversion'!$B181</f>
        <v>0</v>
      </c>
      <c r="DF31" s="86">
        <f>+BR31*'Silver Conversion'!$B181</f>
        <v>0</v>
      </c>
      <c r="DG31" s="86"/>
      <c r="DH31" s="86">
        <f>+BT31*'Silver Conversion'!$B181</f>
        <v>0</v>
      </c>
      <c r="DI31" s="86">
        <f>+BU31*'Silver Conversion'!$B181</f>
        <v>0</v>
      </c>
      <c r="DJ31" s="86">
        <f>+BV31*'Silver Conversion'!$B181</f>
        <v>0</v>
      </c>
      <c r="DK31" s="86">
        <f>+BW31*'Silver Conversion'!$B181</f>
        <v>0</v>
      </c>
      <c r="DL31" s="86">
        <f>+BX31*'Silver Conversion'!$B181</f>
        <v>0.11608620004474975</v>
      </c>
      <c r="DM31" s="86">
        <f>+BY31*'Silver Conversion'!$B181</f>
        <v>0</v>
      </c>
      <c r="DN31" s="86">
        <f>+BZ31*'Silver Conversion'!$B181</f>
        <v>0</v>
      </c>
      <c r="DO31" s="86">
        <f>+CA31*'Silver Conversion'!$B181</f>
        <v>3.4732108508497195</v>
      </c>
      <c r="DP31" s="86">
        <f>+CB31*'Silver Conversion'!$B181</f>
        <v>0</v>
      </c>
    </row>
    <row r="32" spans="1:120" ht="15.75">
      <c r="A32" s="63">
        <v>1523</v>
      </c>
      <c r="B32" s="86">
        <v>117.5</v>
      </c>
      <c r="C32" s="86">
        <v>250</v>
      </c>
      <c r="D32" s="86">
        <v>3</v>
      </c>
      <c r="E32" s="86">
        <v>84</v>
      </c>
      <c r="F32" s="86">
        <v>260.3</v>
      </c>
      <c r="G32" s="86">
        <v>712.5</v>
      </c>
      <c r="H32" s="86">
        <v>16.6</v>
      </c>
      <c r="I32" s="86">
        <v>385.3</v>
      </c>
      <c r="J32" s="86">
        <v>22</v>
      </c>
      <c r="K32" s="59">
        <v>11</v>
      </c>
      <c r="M32" s="86"/>
      <c r="N32" s="86">
        <v>576.5</v>
      </c>
      <c r="O32" s="86">
        <v>558.1</v>
      </c>
      <c r="P32" s="86">
        <v>12.8</v>
      </c>
      <c r="Q32" s="86">
        <v>110.8</v>
      </c>
      <c r="R32" s="86">
        <v>17</v>
      </c>
      <c r="S32" s="86">
        <v>11.5</v>
      </c>
      <c r="T32" s="86">
        <v>108.6</v>
      </c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O32" s="86"/>
      <c r="AP32" s="86">
        <f t="shared" si="0"/>
        <v>2.144160583941606</v>
      </c>
      <c r="AQ32" s="86">
        <f t="shared" si="1"/>
        <v>21.735350373848025</v>
      </c>
      <c r="AR32" s="86">
        <f t="shared" si="2"/>
        <v>6.520420871432515</v>
      </c>
      <c r="AS32" s="86">
        <f t="shared" si="3"/>
        <v>5.207687538747676</v>
      </c>
      <c r="AT32" s="86">
        <f t="shared" si="4"/>
        <v>20.741035856573706</v>
      </c>
      <c r="AU32" s="86">
        <f t="shared" si="5"/>
        <v>61.94574856546687</v>
      </c>
      <c r="AV32" s="86">
        <f t="shared" si="6"/>
        <v>16.6</v>
      </c>
      <c r="AW32" s="86">
        <f t="shared" si="7"/>
        <v>33.498521996174574</v>
      </c>
      <c r="AX32" s="86">
        <f t="shared" si="8"/>
        <v>26.287489544748478</v>
      </c>
      <c r="AY32" s="86">
        <f t="shared" si="9"/>
        <v>23.90820986191922</v>
      </c>
      <c r="AZ32" s="86">
        <f t="shared" si="10"/>
        <v>0</v>
      </c>
      <c r="BA32" s="86"/>
      <c r="BB32" s="86">
        <f t="shared" si="11"/>
        <v>2.8681592039800994</v>
      </c>
      <c r="BC32" s="86">
        <f t="shared" si="12"/>
        <v>3.4546580006190037</v>
      </c>
      <c r="BD32" s="86">
        <f t="shared" si="13"/>
        <v>1.1884865366759518</v>
      </c>
      <c r="BE32" s="86">
        <f t="shared" si="14"/>
        <v>9.287510477787091</v>
      </c>
      <c r="BF32" s="86">
        <f t="shared" si="15"/>
        <v>47.887323943661976</v>
      </c>
      <c r="BG32" s="86">
        <f t="shared" si="16"/>
        <v>11.5</v>
      </c>
      <c r="BH32" s="86">
        <f t="shared" si="17"/>
        <v>8.497652582159624</v>
      </c>
      <c r="BI32" s="86">
        <f t="shared" si="18"/>
        <v>0</v>
      </c>
      <c r="BJ32" s="86"/>
      <c r="BK32" s="86">
        <f t="shared" si="19"/>
        <v>0</v>
      </c>
      <c r="BL32" s="86">
        <f t="shared" si="20"/>
        <v>0</v>
      </c>
      <c r="BM32" s="86">
        <f t="shared" si="21"/>
        <v>0</v>
      </c>
      <c r="BN32" s="86">
        <f t="shared" si="22"/>
        <v>0</v>
      </c>
      <c r="BO32" s="86">
        <f t="shared" si="23"/>
        <v>0</v>
      </c>
      <c r="BP32" s="86">
        <f t="shared" si="24"/>
        <v>0</v>
      </c>
      <c r="BQ32" s="86">
        <f t="shared" si="25"/>
        <v>0</v>
      </c>
      <c r="BR32" s="86">
        <f t="shared" si="26"/>
        <v>0</v>
      </c>
      <c r="BS32" s="86"/>
      <c r="BT32" s="86">
        <f t="shared" si="27"/>
        <v>0</v>
      </c>
      <c r="BU32" s="86">
        <f t="shared" si="28"/>
        <v>0</v>
      </c>
      <c r="BV32" s="86">
        <f t="shared" si="29"/>
        <v>0</v>
      </c>
      <c r="BW32" s="86">
        <f t="shared" si="30"/>
        <v>0</v>
      </c>
      <c r="BX32" s="86">
        <f t="shared" si="31"/>
        <v>0.7400406755208837</v>
      </c>
      <c r="BY32" s="86">
        <f t="shared" si="32"/>
        <v>0</v>
      </c>
      <c r="BZ32" s="86">
        <f t="shared" si="33"/>
        <v>0</v>
      </c>
      <c r="CA32" s="86">
        <f t="shared" si="34"/>
        <v>0</v>
      </c>
      <c r="CB32" s="86">
        <f t="shared" si="35"/>
        <v>0</v>
      </c>
      <c r="CC32" s="86"/>
      <c r="CD32" s="86">
        <f>+AP32*'Silver Conversion'!$B182</f>
        <v>0.20155109489051096</v>
      </c>
      <c r="CE32" s="86">
        <f>+AQ32*'Silver Conversion'!$B182</f>
        <v>2.043122935141714</v>
      </c>
      <c r="CF32" s="86">
        <f>+AR32*'Silver Conversion'!$B182</f>
        <v>0.6129195619146565</v>
      </c>
      <c r="CG32" s="86">
        <f>+AS32*'Silver Conversion'!$B182</f>
        <v>0.4895226286422815</v>
      </c>
      <c r="CH32" s="86">
        <f>+AT32*'Silver Conversion'!$B182</f>
        <v>1.9496573705179283</v>
      </c>
      <c r="CI32" s="86">
        <f>+AU32*'Silver Conversion'!$B182</f>
        <v>5.8229003651538855</v>
      </c>
      <c r="CJ32" s="86">
        <f>+AV32*'Silver Conversion'!$B182</f>
        <v>1.5604000000000002</v>
      </c>
      <c r="CK32" s="86">
        <f>+AW32*'Silver Conversion'!$B182</f>
        <v>3.14886106764041</v>
      </c>
      <c r="CL32" s="86">
        <f>+AX32*'Silver Conversion'!$B182</f>
        <v>2.471024017206357</v>
      </c>
      <c r="CM32" s="86">
        <f>+AY32*'Silver Conversion'!$B182</f>
        <v>2.2473717270204068</v>
      </c>
      <c r="CN32" s="86">
        <f>+AZ32*'Silver Conversion'!$B182</f>
        <v>0</v>
      </c>
      <c r="CO32" s="86"/>
      <c r="CP32" s="86">
        <f>+BB32*'Silver Conversion'!$D182</f>
        <v>0.3983873134328358</v>
      </c>
      <c r="CQ32" s="86">
        <f>+BC32*'Silver Conversion'!$B182</f>
        <v>0.32473785205818634</v>
      </c>
      <c r="CR32" s="86">
        <f>+BD32*'Silver Conversion'!$B182</f>
        <v>0.11171773444753948</v>
      </c>
      <c r="CS32" s="86">
        <f>+BE32*'Silver Conversion'!$B182</f>
        <v>0.8730259849119866</v>
      </c>
      <c r="CT32" s="86">
        <f>+BF32*'Silver Conversion'!$B182</f>
        <v>4.501408450704226</v>
      </c>
      <c r="CU32" s="86">
        <f>+BG32*'Silver Conversion'!$B182</f>
        <v>1.081</v>
      </c>
      <c r="CV32" s="86">
        <f>+BH32*'Silver Conversion'!$B182</f>
        <v>0.7987793427230047</v>
      </c>
      <c r="CW32" s="86">
        <f>+BI32*'Silver Conversion'!$B182</f>
        <v>0</v>
      </c>
      <c r="CX32" s="86"/>
      <c r="CY32" s="86">
        <f>+BK32*'Silver Conversion'!$B182</f>
        <v>0</v>
      </c>
      <c r="CZ32" s="86">
        <f>+BL32*'Silver Conversion'!$B182</f>
        <v>0</v>
      </c>
      <c r="DA32" s="86">
        <f>+BM32*'Silver Conversion'!$B182</f>
        <v>0</v>
      </c>
      <c r="DB32" s="86">
        <f>+BN32*'Silver Conversion'!$B182</f>
        <v>0</v>
      </c>
      <c r="DC32" s="86">
        <f>+BO32*'Silver Conversion'!$B182</f>
        <v>0</v>
      </c>
      <c r="DD32" s="86">
        <f>+BP32*'Silver Conversion'!$B182</f>
        <v>0</v>
      </c>
      <c r="DE32" s="86">
        <f>+BQ32*'Silver Conversion'!$B182</f>
        <v>0</v>
      </c>
      <c r="DF32" s="86">
        <f>+BR32*'Silver Conversion'!$B182</f>
        <v>0</v>
      </c>
      <c r="DG32" s="86"/>
      <c r="DH32" s="86">
        <f>+BT32*'Silver Conversion'!$B182</f>
        <v>0</v>
      </c>
      <c r="DI32" s="86">
        <f>+BU32*'Silver Conversion'!$B182</f>
        <v>0</v>
      </c>
      <c r="DJ32" s="86">
        <f>+BV32*'Silver Conversion'!$B182</f>
        <v>0</v>
      </c>
      <c r="DK32" s="86">
        <f>+BW32*'Silver Conversion'!$B182</f>
        <v>0</v>
      </c>
      <c r="DL32" s="86">
        <f>+BX32*'Silver Conversion'!$B182</f>
        <v>0.06956382349896306</v>
      </c>
      <c r="DM32" s="86">
        <f>+BY32*'Silver Conversion'!$B182</f>
        <v>0</v>
      </c>
      <c r="DN32" s="86">
        <f>+BZ32*'Silver Conversion'!$B182</f>
        <v>0</v>
      </c>
      <c r="DO32" s="86">
        <f>+CA32*'Silver Conversion'!$B182</f>
        <v>0</v>
      </c>
      <c r="DP32" s="86">
        <f>+CB32*'Silver Conversion'!$B182</f>
        <v>0</v>
      </c>
    </row>
    <row r="33" spans="1:120" ht="15.75">
      <c r="A33" s="63">
        <v>1524</v>
      </c>
      <c r="B33" s="86">
        <v>92.1</v>
      </c>
      <c r="C33" s="86">
        <v>224</v>
      </c>
      <c r="D33" s="86">
        <v>3.5</v>
      </c>
      <c r="E33" s="86">
        <v>49.6</v>
      </c>
      <c r="F33" s="86">
        <v>296.3</v>
      </c>
      <c r="G33" s="86">
        <v>611.1</v>
      </c>
      <c r="H33" s="86">
        <v>13.5</v>
      </c>
      <c r="I33" s="86">
        <v>371.4</v>
      </c>
      <c r="J33" s="86">
        <v>24</v>
      </c>
      <c r="K33" s="59">
        <v>10</v>
      </c>
      <c r="M33" s="86"/>
      <c r="N33" s="86">
        <v>570.9</v>
      </c>
      <c r="O33" s="86">
        <v>598.5</v>
      </c>
      <c r="P33" s="86">
        <v>10.7</v>
      </c>
      <c r="Q33" s="86">
        <v>122.6</v>
      </c>
      <c r="R33" s="86">
        <v>24.5</v>
      </c>
      <c r="S33" s="86">
        <v>10.4</v>
      </c>
      <c r="T33" s="86">
        <v>120</v>
      </c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O33" s="86"/>
      <c r="AP33" s="86">
        <f t="shared" si="0"/>
        <v>1.6806569343065694</v>
      </c>
      <c r="AQ33" s="86">
        <f t="shared" si="1"/>
        <v>19.47487393496783</v>
      </c>
      <c r="AR33" s="86">
        <f t="shared" si="2"/>
        <v>7.607157683337935</v>
      </c>
      <c r="AS33" s="86">
        <f t="shared" si="3"/>
        <v>3.075015499070056</v>
      </c>
      <c r="AT33" s="86">
        <f t="shared" si="4"/>
        <v>23.609561752988046</v>
      </c>
      <c r="AU33" s="86">
        <f t="shared" si="5"/>
        <v>53.129890453834115</v>
      </c>
      <c r="AV33" s="86">
        <f t="shared" si="6"/>
        <v>13.5</v>
      </c>
      <c r="AW33" s="86">
        <f t="shared" si="7"/>
        <v>32.29003651538862</v>
      </c>
      <c r="AX33" s="86">
        <f t="shared" si="8"/>
        <v>28.677261321543792</v>
      </c>
      <c r="AY33" s="86">
        <f t="shared" si="9"/>
        <v>21.734736238108383</v>
      </c>
      <c r="AZ33" s="86">
        <f t="shared" si="10"/>
        <v>0</v>
      </c>
      <c r="BA33" s="86"/>
      <c r="BB33" s="86">
        <f t="shared" si="11"/>
        <v>2.8402985074626863</v>
      </c>
      <c r="BC33" s="86">
        <f t="shared" si="12"/>
        <v>3.7047353760445687</v>
      </c>
      <c r="BD33" s="86">
        <f t="shared" si="13"/>
        <v>0.9935004642525533</v>
      </c>
      <c r="BE33" s="86">
        <f t="shared" si="14"/>
        <v>10.27661357921207</v>
      </c>
      <c r="BF33" s="86">
        <f t="shared" si="15"/>
        <v>69.01408450704226</v>
      </c>
      <c r="BG33" s="86">
        <f t="shared" si="16"/>
        <v>10.4</v>
      </c>
      <c r="BH33" s="86">
        <f t="shared" si="17"/>
        <v>9.389671361502348</v>
      </c>
      <c r="BI33" s="86">
        <f t="shared" si="18"/>
        <v>0</v>
      </c>
      <c r="BJ33" s="86"/>
      <c r="BK33" s="86">
        <f t="shared" si="19"/>
        <v>0</v>
      </c>
      <c r="BL33" s="86">
        <f t="shared" si="20"/>
        <v>0</v>
      </c>
      <c r="BM33" s="86">
        <f t="shared" si="21"/>
        <v>0</v>
      </c>
      <c r="BN33" s="86">
        <f t="shared" si="22"/>
        <v>0</v>
      </c>
      <c r="BO33" s="86">
        <f t="shared" si="23"/>
        <v>0</v>
      </c>
      <c r="BP33" s="86">
        <f t="shared" si="24"/>
        <v>0</v>
      </c>
      <c r="BQ33" s="86">
        <f t="shared" si="25"/>
        <v>0</v>
      </c>
      <c r="BR33" s="86">
        <f t="shared" si="26"/>
        <v>0</v>
      </c>
      <c r="BS33" s="86"/>
      <c r="BT33" s="86">
        <f t="shared" si="27"/>
        <v>0</v>
      </c>
      <c r="BU33" s="86">
        <f t="shared" si="28"/>
        <v>0</v>
      </c>
      <c r="BV33" s="86">
        <f t="shared" si="29"/>
        <v>0</v>
      </c>
      <c r="BW33" s="86">
        <f t="shared" si="30"/>
        <v>0</v>
      </c>
      <c r="BX33" s="86">
        <f t="shared" si="31"/>
        <v>0.818853671650364</v>
      </c>
      <c r="BY33" s="86">
        <f t="shared" si="32"/>
        <v>0</v>
      </c>
      <c r="BZ33" s="86">
        <f t="shared" si="33"/>
        <v>0</v>
      </c>
      <c r="CA33" s="86">
        <f t="shared" si="34"/>
        <v>0</v>
      </c>
      <c r="CB33" s="86">
        <f t="shared" si="35"/>
        <v>0</v>
      </c>
      <c r="CC33" s="86"/>
      <c r="CD33" s="86">
        <f>+AP33*'Silver Conversion'!$B183</f>
        <v>0.15798175182481752</v>
      </c>
      <c r="CE33" s="86">
        <f>+AQ33*'Silver Conversion'!$B183</f>
        <v>1.8306381498869762</v>
      </c>
      <c r="CF33" s="86">
        <f>+AR33*'Silver Conversion'!$B183</f>
        <v>0.7150728222337659</v>
      </c>
      <c r="CG33" s="86">
        <f>+AS33*'Silver Conversion'!$B183</f>
        <v>0.28905145691258527</v>
      </c>
      <c r="CH33" s="86">
        <f>+AT33*'Silver Conversion'!$B183</f>
        <v>2.2192988047808764</v>
      </c>
      <c r="CI33" s="86">
        <f>+AU33*'Silver Conversion'!$B183</f>
        <v>4.994209702660407</v>
      </c>
      <c r="CJ33" s="86">
        <f>+AV33*'Silver Conversion'!$B183</f>
        <v>1.269</v>
      </c>
      <c r="CK33" s="86">
        <f>+AW33*'Silver Conversion'!$B183</f>
        <v>3.0352634324465306</v>
      </c>
      <c r="CL33" s="86">
        <f>+AX33*'Silver Conversion'!$B183</f>
        <v>2.6956625642251164</v>
      </c>
      <c r="CM33" s="86">
        <f>+AY33*'Silver Conversion'!$B183</f>
        <v>2.043065206382188</v>
      </c>
      <c r="CN33" s="86">
        <f>+AZ33*'Silver Conversion'!$B183</f>
        <v>0</v>
      </c>
      <c r="CO33" s="86"/>
      <c r="CP33" s="86">
        <f>+BB33*'Silver Conversion'!$D183</f>
        <v>0.3945174626865671</v>
      </c>
      <c r="CQ33" s="86">
        <f>+BC33*'Silver Conversion'!$B183</f>
        <v>0.34824512534818947</v>
      </c>
      <c r="CR33" s="86">
        <f>+BD33*'Silver Conversion'!$B183</f>
        <v>0.09338904363974002</v>
      </c>
      <c r="CS33" s="86">
        <f>+BE33*'Silver Conversion'!$B183</f>
        <v>0.9660016764459346</v>
      </c>
      <c r="CT33" s="86">
        <f>+BF33*'Silver Conversion'!$B183</f>
        <v>6.487323943661972</v>
      </c>
      <c r="CU33" s="86">
        <f>+BG33*'Silver Conversion'!$B183</f>
        <v>0.9776</v>
      </c>
      <c r="CV33" s="86">
        <f>+BH33*'Silver Conversion'!$B183</f>
        <v>0.8826291079812207</v>
      </c>
      <c r="CW33" s="86">
        <f>+BI33*'Silver Conversion'!$B183</f>
        <v>0</v>
      </c>
      <c r="CX33" s="86"/>
      <c r="CY33" s="86">
        <f>+BK33*'Silver Conversion'!$B183</f>
        <v>0</v>
      </c>
      <c r="CZ33" s="86">
        <f>+BL33*'Silver Conversion'!$B183</f>
        <v>0</v>
      </c>
      <c r="DA33" s="86">
        <f>+BM33*'Silver Conversion'!$B183</f>
        <v>0</v>
      </c>
      <c r="DB33" s="86">
        <f>+BN33*'Silver Conversion'!$B183</f>
        <v>0</v>
      </c>
      <c r="DC33" s="86">
        <f>+BO33*'Silver Conversion'!$B183</f>
        <v>0</v>
      </c>
      <c r="DD33" s="86">
        <f>+BP33*'Silver Conversion'!$B183</f>
        <v>0</v>
      </c>
      <c r="DE33" s="86">
        <f>+BQ33*'Silver Conversion'!$B183</f>
        <v>0</v>
      </c>
      <c r="DF33" s="86">
        <f>+BR33*'Silver Conversion'!$B183</f>
        <v>0</v>
      </c>
      <c r="DG33" s="86"/>
      <c r="DH33" s="86">
        <f>+BT33*'Silver Conversion'!$B183</f>
        <v>0</v>
      </c>
      <c r="DI33" s="86">
        <f>+BU33*'Silver Conversion'!$B183</f>
        <v>0</v>
      </c>
      <c r="DJ33" s="86">
        <f>+BV33*'Silver Conversion'!$B183</f>
        <v>0</v>
      </c>
      <c r="DK33" s="86">
        <f>+BW33*'Silver Conversion'!$B183</f>
        <v>0</v>
      </c>
      <c r="DL33" s="86">
        <f>+BX33*'Silver Conversion'!$B183</f>
        <v>0.07697224513513422</v>
      </c>
      <c r="DM33" s="86">
        <f>+BY33*'Silver Conversion'!$B183</f>
        <v>0</v>
      </c>
      <c r="DN33" s="86">
        <f>+BZ33*'Silver Conversion'!$B183</f>
        <v>0</v>
      </c>
      <c r="DO33" s="86">
        <f>+CA33*'Silver Conversion'!$B183</f>
        <v>0</v>
      </c>
      <c r="DP33" s="86">
        <f>+CB33*'Silver Conversion'!$B183</f>
        <v>0</v>
      </c>
    </row>
    <row r="34" spans="1:120" ht="15.75">
      <c r="A34" s="63">
        <v>1525</v>
      </c>
      <c r="B34" s="86">
        <v>102.5</v>
      </c>
      <c r="C34" s="86">
        <v>225.8</v>
      </c>
      <c r="D34" s="86">
        <v>4.2</v>
      </c>
      <c r="E34" s="86">
        <v>135.9</v>
      </c>
      <c r="F34" s="86">
        <v>258.5</v>
      </c>
      <c r="G34" s="86">
        <v>657.9</v>
      </c>
      <c r="H34" s="86"/>
      <c r="I34" s="86">
        <v>315</v>
      </c>
      <c r="J34" s="86">
        <v>19.9</v>
      </c>
      <c r="M34" s="86"/>
      <c r="N34" s="86">
        <v>466.5</v>
      </c>
      <c r="O34" s="86">
        <v>591</v>
      </c>
      <c r="P34" s="86">
        <v>17.8</v>
      </c>
      <c r="Q34" s="86">
        <v>118.1</v>
      </c>
      <c r="R34" s="86">
        <v>21</v>
      </c>
      <c r="S34" s="86">
        <v>10.4</v>
      </c>
      <c r="T34" s="86">
        <v>93.1</v>
      </c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O34" s="86"/>
      <c r="AP34" s="86">
        <f t="shared" si="0"/>
        <v>1.8704379562043796</v>
      </c>
      <c r="AQ34" s="86">
        <f t="shared" si="1"/>
        <v>19.631368457659537</v>
      </c>
      <c r="AR34" s="86">
        <f t="shared" si="2"/>
        <v>9.128589220005521</v>
      </c>
      <c r="AS34" s="86">
        <f t="shared" si="3"/>
        <v>8.425294482331061</v>
      </c>
      <c r="AT34" s="86">
        <f t="shared" si="4"/>
        <v>20.597609561752986</v>
      </c>
      <c r="AU34" s="86">
        <f t="shared" si="5"/>
        <v>57.19874804381846</v>
      </c>
      <c r="AV34" s="86">
        <f t="shared" si="6"/>
        <v>0</v>
      </c>
      <c r="AW34" s="86">
        <f t="shared" si="7"/>
        <v>27.386541471048513</v>
      </c>
      <c r="AX34" s="86">
        <f t="shared" si="8"/>
        <v>23.778229179113392</v>
      </c>
      <c r="AY34" s="86">
        <f t="shared" si="9"/>
        <v>0</v>
      </c>
      <c r="AZ34" s="86">
        <f t="shared" si="10"/>
        <v>0</v>
      </c>
      <c r="BA34" s="86"/>
      <c r="BB34" s="86">
        <f t="shared" si="11"/>
        <v>2.3208955223880596</v>
      </c>
      <c r="BC34" s="86">
        <f t="shared" si="12"/>
        <v>3.6583101207056643</v>
      </c>
      <c r="BD34" s="86">
        <f t="shared" si="13"/>
        <v>1.6527390900649954</v>
      </c>
      <c r="BE34" s="86">
        <f t="shared" si="14"/>
        <v>9.899413243922883</v>
      </c>
      <c r="BF34" s="86">
        <f t="shared" si="15"/>
        <v>59.15492957746479</v>
      </c>
      <c r="BG34" s="86">
        <f t="shared" si="16"/>
        <v>10.4</v>
      </c>
      <c r="BH34" s="86">
        <f t="shared" si="17"/>
        <v>7.284820031298905</v>
      </c>
      <c r="BI34" s="86">
        <f t="shared" si="18"/>
        <v>0</v>
      </c>
      <c r="BJ34" s="86"/>
      <c r="BK34" s="86">
        <f t="shared" si="19"/>
        <v>0</v>
      </c>
      <c r="BL34" s="86">
        <f t="shared" si="20"/>
        <v>0</v>
      </c>
      <c r="BM34" s="86">
        <f t="shared" si="21"/>
        <v>0</v>
      </c>
      <c r="BN34" s="86">
        <f t="shared" si="22"/>
        <v>0</v>
      </c>
      <c r="BO34" s="86">
        <f t="shared" si="23"/>
        <v>0</v>
      </c>
      <c r="BP34" s="86">
        <f t="shared" si="24"/>
        <v>0</v>
      </c>
      <c r="BQ34" s="86">
        <f t="shared" si="25"/>
        <v>0</v>
      </c>
      <c r="BR34" s="86">
        <f t="shared" si="26"/>
        <v>0</v>
      </c>
      <c r="BS34" s="86"/>
      <c r="BT34" s="86">
        <f t="shared" si="27"/>
        <v>0</v>
      </c>
      <c r="BU34" s="86">
        <f t="shared" si="28"/>
        <v>0</v>
      </c>
      <c r="BV34" s="86">
        <f t="shared" si="29"/>
        <v>0</v>
      </c>
      <c r="BW34" s="86">
        <f t="shared" si="30"/>
        <v>0</v>
      </c>
      <c r="BX34" s="86">
        <f t="shared" si="31"/>
        <v>0.788797868041664</v>
      </c>
      <c r="BY34" s="86">
        <f t="shared" si="32"/>
        <v>0</v>
      </c>
      <c r="BZ34" s="86">
        <f t="shared" si="33"/>
        <v>0</v>
      </c>
      <c r="CA34" s="86">
        <f t="shared" si="34"/>
        <v>0</v>
      </c>
      <c r="CB34" s="86">
        <f t="shared" si="35"/>
        <v>0</v>
      </c>
      <c r="CC34" s="86"/>
      <c r="CD34" s="86">
        <f>+AP34*'Silver Conversion'!$B184</f>
        <v>0.17582116788321167</v>
      </c>
      <c r="CE34" s="86">
        <f>+AQ34*'Silver Conversion'!$B184</f>
        <v>1.8453486350199966</v>
      </c>
      <c r="CF34" s="86">
        <f>+AR34*'Silver Conversion'!$B184</f>
        <v>0.858087386680519</v>
      </c>
      <c r="CG34" s="86">
        <f>+AS34*'Silver Conversion'!$B184</f>
        <v>0.7919776813391197</v>
      </c>
      <c r="CH34" s="86">
        <f>+AT34*'Silver Conversion'!$B184</f>
        <v>1.9361752988047807</v>
      </c>
      <c r="CI34" s="86">
        <f>+AU34*'Silver Conversion'!$B184</f>
        <v>5.376682316118935</v>
      </c>
      <c r="CJ34" s="86">
        <f>+AV34*'Silver Conversion'!$B184</f>
        <v>0</v>
      </c>
      <c r="CK34" s="86">
        <f>+AW34*'Silver Conversion'!$B184</f>
        <v>2.5743348982785603</v>
      </c>
      <c r="CL34" s="86">
        <f>+AX34*'Silver Conversion'!$B184</f>
        <v>2.2351535428366587</v>
      </c>
      <c r="CM34" s="86">
        <f>+AY34*'Silver Conversion'!$B184</f>
        <v>0</v>
      </c>
      <c r="CN34" s="86">
        <f>+AZ34*'Silver Conversion'!$B184</f>
        <v>0</v>
      </c>
      <c r="CO34" s="86"/>
      <c r="CP34" s="86">
        <f>+BB34*'Silver Conversion'!$D184</f>
        <v>0.3223723880597015</v>
      </c>
      <c r="CQ34" s="86">
        <f>+BC34*'Silver Conversion'!$B184</f>
        <v>0.34388115134633246</v>
      </c>
      <c r="CR34" s="86">
        <f>+BD34*'Silver Conversion'!$B184</f>
        <v>0.15535747446610956</v>
      </c>
      <c r="CS34" s="86">
        <f>+BE34*'Silver Conversion'!$B184</f>
        <v>0.930544844928751</v>
      </c>
      <c r="CT34" s="86">
        <f>+BF34*'Silver Conversion'!$B184</f>
        <v>5.560563380281691</v>
      </c>
      <c r="CU34" s="86">
        <f>+BG34*'Silver Conversion'!$B184</f>
        <v>0.9776</v>
      </c>
      <c r="CV34" s="86">
        <f>+BH34*'Silver Conversion'!$B184</f>
        <v>0.684773082942097</v>
      </c>
      <c r="CW34" s="86">
        <f>+BI34*'Silver Conversion'!$B184</f>
        <v>0</v>
      </c>
      <c r="CX34" s="86"/>
      <c r="CY34" s="86">
        <f>+BK34*'Silver Conversion'!$B184</f>
        <v>0</v>
      </c>
      <c r="CZ34" s="86">
        <f>+BL34*'Silver Conversion'!$B184</f>
        <v>0</v>
      </c>
      <c r="DA34" s="86">
        <f>+BM34*'Silver Conversion'!$B184</f>
        <v>0</v>
      </c>
      <c r="DB34" s="86">
        <f>+BN34*'Silver Conversion'!$B184</f>
        <v>0</v>
      </c>
      <c r="DC34" s="86">
        <f>+BO34*'Silver Conversion'!$B184</f>
        <v>0</v>
      </c>
      <c r="DD34" s="86">
        <f>+BP34*'Silver Conversion'!$B184</f>
        <v>0</v>
      </c>
      <c r="DE34" s="86">
        <f>+BQ34*'Silver Conversion'!$B184</f>
        <v>0</v>
      </c>
      <c r="DF34" s="86">
        <f>+BR34*'Silver Conversion'!$B184</f>
        <v>0</v>
      </c>
      <c r="DG34" s="86"/>
      <c r="DH34" s="86">
        <f>+BT34*'Silver Conversion'!$B184</f>
        <v>0</v>
      </c>
      <c r="DI34" s="86">
        <f>+BU34*'Silver Conversion'!$B184</f>
        <v>0</v>
      </c>
      <c r="DJ34" s="86">
        <f>+BV34*'Silver Conversion'!$B184</f>
        <v>0</v>
      </c>
      <c r="DK34" s="86">
        <f>+BW34*'Silver Conversion'!$B184</f>
        <v>0</v>
      </c>
      <c r="DL34" s="86">
        <f>+BX34*'Silver Conversion'!$B184</f>
        <v>0.07414699959591642</v>
      </c>
      <c r="DM34" s="86">
        <f>+BY34*'Silver Conversion'!$B184</f>
        <v>0</v>
      </c>
      <c r="DN34" s="86">
        <f>+BZ34*'Silver Conversion'!$B184</f>
        <v>0</v>
      </c>
      <c r="DO34" s="86">
        <f>+CA34*'Silver Conversion'!$B184</f>
        <v>0</v>
      </c>
      <c r="DP34" s="86">
        <f>+CB34*'Silver Conversion'!$B184</f>
        <v>0</v>
      </c>
    </row>
    <row r="35" spans="1:120" ht="15.75">
      <c r="A35" s="63">
        <v>1526</v>
      </c>
      <c r="B35" s="86">
        <v>120.6</v>
      </c>
      <c r="C35" s="86">
        <v>223</v>
      </c>
      <c r="D35" s="86">
        <v>3.6</v>
      </c>
      <c r="E35" s="86">
        <v>54.8</v>
      </c>
      <c r="F35" s="86">
        <v>295.1</v>
      </c>
      <c r="G35" s="86">
        <v>761.8</v>
      </c>
      <c r="H35" s="86"/>
      <c r="I35" s="86">
        <v>321.8</v>
      </c>
      <c r="J35" s="86">
        <v>24</v>
      </c>
      <c r="M35" s="86"/>
      <c r="N35" s="86">
        <v>474.8</v>
      </c>
      <c r="O35" s="86">
        <v>582.8</v>
      </c>
      <c r="P35" s="86">
        <v>17.5</v>
      </c>
      <c r="Q35" s="86">
        <v>137.4</v>
      </c>
      <c r="R35" s="86">
        <v>19</v>
      </c>
      <c r="S35" s="86">
        <v>11</v>
      </c>
      <c r="T35" s="86">
        <v>124.1</v>
      </c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59">
        <v>16.5</v>
      </c>
      <c r="AO35" s="86"/>
      <c r="AP35" s="86">
        <f t="shared" si="0"/>
        <v>2.2007299270072993</v>
      </c>
      <c r="AQ35" s="86">
        <f t="shared" si="1"/>
        <v>19.387932533472437</v>
      </c>
      <c r="AR35" s="86">
        <f t="shared" si="2"/>
        <v>7.824505045719018</v>
      </c>
      <c r="AS35" s="86">
        <f t="shared" si="3"/>
        <v>3.3973961562306263</v>
      </c>
      <c r="AT35" s="86">
        <f t="shared" si="4"/>
        <v>23.513944223107572</v>
      </c>
      <c r="AU35" s="86">
        <f t="shared" si="5"/>
        <v>66.2319596591897</v>
      </c>
      <c r="AV35" s="86">
        <f t="shared" si="6"/>
        <v>0</v>
      </c>
      <c r="AW35" s="86">
        <f t="shared" si="7"/>
        <v>27.977743001217178</v>
      </c>
      <c r="AX35" s="86">
        <f t="shared" si="8"/>
        <v>28.677261321543792</v>
      </c>
      <c r="AY35" s="86">
        <f t="shared" si="9"/>
        <v>0</v>
      </c>
      <c r="AZ35" s="86">
        <f t="shared" si="10"/>
        <v>0</v>
      </c>
      <c r="BA35" s="86"/>
      <c r="BB35" s="86">
        <f t="shared" si="11"/>
        <v>2.362189054726368</v>
      </c>
      <c r="BC35" s="86">
        <f t="shared" si="12"/>
        <v>3.6075518415351286</v>
      </c>
      <c r="BD35" s="86">
        <f t="shared" si="13"/>
        <v>1.6248839368616528</v>
      </c>
      <c r="BE35" s="86">
        <f t="shared" si="14"/>
        <v>11.517183570829841</v>
      </c>
      <c r="BF35" s="86">
        <f t="shared" si="15"/>
        <v>53.521126760563384</v>
      </c>
      <c r="BG35" s="86">
        <f t="shared" si="16"/>
        <v>11</v>
      </c>
      <c r="BH35" s="86">
        <f t="shared" si="17"/>
        <v>9.710485133020345</v>
      </c>
      <c r="BI35" s="86">
        <f t="shared" si="18"/>
        <v>0</v>
      </c>
      <c r="BJ35" s="86"/>
      <c r="BK35" s="86">
        <f t="shared" si="19"/>
        <v>0</v>
      </c>
      <c r="BL35" s="86">
        <f t="shared" si="20"/>
        <v>0</v>
      </c>
      <c r="BM35" s="86">
        <f t="shared" si="21"/>
        <v>0</v>
      </c>
      <c r="BN35" s="86">
        <f t="shared" si="22"/>
        <v>0</v>
      </c>
      <c r="BO35" s="86">
        <f t="shared" si="23"/>
        <v>0</v>
      </c>
      <c r="BP35" s="86">
        <f t="shared" si="24"/>
        <v>0</v>
      </c>
      <c r="BQ35" s="86">
        <f t="shared" si="25"/>
        <v>0</v>
      </c>
      <c r="BR35" s="86">
        <f t="shared" si="26"/>
        <v>0</v>
      </c>
      <c r="BS35" s="86"/>
      <c r="BT35" s="86">
        <f t="shared" si="27"/>
        <v>0</v>
      </c>
      <c r="BU35" s="86">
        <f t="shared" si="28"/>
        <v>0</v>
      </c>
      <c r="BV35" s="86">
        <f t="shared" si="29"/>
        <v>0</v>
      </c>
      <c r="BW35" s="86">
        <f t="shared" si="30"/>
        <v>0</v>
      </c>
      <c r="BX35" s="86">
        <f t="shared" si="31"/>
        <v>0.9177038701856447</v>
      </c>
      <c r="BY35" s="86">
        <f t="shared" si="32"/>
        <v>0</v>
      </c>
      <c r="BZ35" s="86">
        <f t="shared" si="33"/>
        <v>0</v>
      </c>
      <c r="CA35" s="86">
        <f t="shared" si="34"/>
        <v>35.862314792878834</v>
      </c>
      <c r="CB35" s="86">
        <f t="shared" si="35"/>
        <v>0</v>
      </c>
      <c r="CC35" s="86"/>
      <c r="CD35" s="86">
        <f>+AP35*'Silver Conversion'!$B185</f>
        <v>0.20686861313868612</v>
      </c>
      <c r="CE35" s="86">
        <f>+AQ35*'Silver Conversion'!$B185</f>
        <v>1.8224656581464092</v>
      </c>
      <c r="CF35" s="86">
        <f>+AR35*'Silver Conversion'!$B185</f>
        <v>0.7355034742975877</v>
      </c>
      <c r="CG35" s="86">
        <f>+AS35*'Silver Conversion'!$B185</f>
        <v>0.3193552386856789</v>
      </c>
      <c r="CH35" s="86">
        <f>+AT35*'Silver Conversion'!$B185</f>
        <v>2.210310756972112</v>
      </c>
      <c r="CI35" s="86">
        <f>+AU35*'Silver Conversion'!$B185</f>
        <v>6.225804207963832</v>
      </c>
      <c r="CJ35" s="86">
        <f>+AV35*'Silver Conversion'!$B185</f>
        <v>0</v>
      </c>
      <c r="CK35" s="86">
        <f>+AW35*'Silver Conversion'!$B185</f>
        <v>2.629907842114415</v>
      </c>
      <c r="CL35" s="86">
        <f>+AX35*'Silver Conversion'!$B185</f>
        <v>2.6956625642251164</v>
      </c>
      <c r="CM35" s="86">
        <f>+AY35*'Silver Conversion'!$B185</f>
        <v>0</v>
      </c>
      <c r="CN35" s="86">
        <f>+AZ35*'Silver Conversion'!$B185</f>
        <v>0</v>
      </c>
      <c r="CO35" s="86"/>
      <c r="CP35" s="86">
        <f>+BB35*'Silver Conversion'!$D185</f>
        <v>0.32810805970149254</v>
      </c>
      <c r="CQ35" s="86">
        <f>+BC35*'Silver Conversion'!$B185</f>
        <v>0.3391098731043021</v>
      </c>
      <c r="CR35" s="86">
        <f>+BD35*'Silver Conversion'!$B185</f>
        <v>0.15273909006499536</v>
      </c>
      <c r="CS35" s="86">
        <f>+BE35*'Silver Conversion'!$B185</f>
        <v>1.082615255658005</v>
      </c>
      <c r="CT35" s="86">
        <f>+BF35*'Silver Conversion'!$B185</f>
        <v>5.030985915492958</v>
      </c>
      <c r="CU35" s="86">
        <f>+BG35*'Silver Conversion'!$B185</f>
        <v>1.034</v>
      </c>
      <c r="CV35" s="86">
        <f>+BH35*'Silver Conversion'!$B185</f>
        <v>0.9127856025039125</v>
      </c>
      <c r="CW35" s="86">
        <f>+BI35*'Silver Conversion'!$B185</f>
        <v>0</v>
      </c>
      <c r="CX35" s="86"/>
      <c r="CY35" s="86">
        <f>+BK35*'Silver Conversion'!$B185</f>
        <v>0</v>
      </c>
      <c r="CZ35" s="86">
        <f>+BL35*'Silver Conversion'!$B185</f>
        <v>0</v>
      </c>
      <c r="DA35" s="86">
        <f>+BM35*'Silver Conversion'!$B185</f>
        <v>0</v>
      </c>
      <c r="DB35" s="86">
        <f>+BN35*'Silver Conversion'!$B185</f>
        <v>0</v>
      </c>
      <c r="DC35" s="86">
        <f>+BO35*'Silver Conversion'!$B185</f>
        <v>0</v>
      </c>
      <c r="DD35" s="86">
        <f>+BP35*'Silver Conversion'!$B185</f>
        <v>0</v>
      </c>
      <c r="DE35" s="86">
        <f>+BQ35*'Silver Conversion'!$B185</f>
        <v>0</v>
      </c>
      <c r="DF35" s="86">
        <f>+BR35*'Silver Conversion'!$B185</f>
        <v>0</v>
      </c>
      <c r="DG35" s="86"/>
      <c r="DH35" s="86">
        <f>+BT35*'Silver Conversion'!$B185</f>
        <v>0</v>
      </c>
      <c r="DI35" s="86">
        <f>+BU35*'Silver Conversion'!$B185</f>
        <v>0</v>
      </c>
      <c r="DJ35" s="86">
        <f>+BV35*'Silver Conversion'!$B185</f>
        <v>0</v>
      </c>
      <c r="DK35" s="86">
        <f>+BW35*'Silver Conversion'!$B185</f>
        <v>0</v>
      </c>
      <c r="DL35" s="86">
        <f>+BX35*'Silver Conversion'!$B185</f>
        <v>0.0862641637974506</v>
      </c>
      <c r="DM35" s="86">
        <f>+BY35*'Silver Conversion'!$B185</f>
        <v>0</v>
      </c>
      <c r="DN35" s="86">
        <f>+BZ35*'Silver Conversion'!$B185</f>
        <v>0</v>
      </c>
      <c r="DO35" s="86">
        <f>+CA35*'Silver Conversion'!$B185</f>
        <v>3.3710575905306106</v>
      </c>
      <c r="DP35" s="86">
        <f>+CB35*'Silver Conversion'!$B185</f>
        <v>0</v>
      </c>
    </row>
    <row r="36" spans="1:120" ht="15.75">
      <c r="A36" s="63">
        <v>1527</v>
      </c>
      <c r="B36" s="86">
        <v>186.6</v>
      </c>
      <c r="C36" s="86">
        <v>276</v>
      </c>
      <c r="D36" s="86">
        <v>3.7</v>
      </c>
      <c r="E36" s="86">
        <v>75</v>
      </c>
      <c r="F36" s="86">
        <v>370.3</v>
      </c>
      <c r="G36" s="86">
        <v>850</v>
      </c>
      <c r="H36" s="86"/>
      <c r="I36" s="86">
        <v>335.6</v>
      </c>
      <c r="J36" s="86">
        <v>28</v>
      </c>
      <c r="M36" s="86"/>
      <c r="N36" s="86">
        <v>562.5</v>
      </c>
      <c r="O36" s="86">
        <v>727.3</v>
      </c>
      <c r="P36" s="86">
        <v>16.9</v>
      </c>
      <c r="Q36" s="86">
        <v>128.6</v>
      </c>
      <c r="R36" s="86">
        <v>19.8</v>
      </c>
      <c r="S36" s="86">
        <v>11</v>
      </c>
      <c r="T36" s="86">
        <v>108</v>
      </c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O36" s="86"/>
      <c r="AP36" s="86">
        <f t="shared" si="0"/>
        <v>3.405109489051095</v>
      </c>
      <c r="AQ36" s="86">
        <f t="shared" si="1"/>
        <v>23.995826812728218</v>
      </c>
      <c r="AR36" s="86">
        <f t="shared" si="2"/>
        <v>8.041852408100102</v>
      </c>
      <c r="AS36" s="86">
        <f t="shared" si="3"/>
        <v>4.6497210167389955</v>
      </c>
      <c r="AT36" s="86">
        <f t="shared" si="4"/>
        <v>29.50597609561753</v>
      </c>
      <c r="AU36" s="86">
        <f t="shared" si="5"/>
        <v>73.90019127108329</v>
      </c>
      <c r="AV36" s="86">
        <f t="shared" si="6"/>
        <v>0</v>
      </c>
      <c r="AW36" s="86">
        <f t="shared" si="7"/>
        <v>29.17753434185359</v>
      </c>
      <c r="AX36" s="86">
        <f t="shared" si="8"/>
        <v>33.456804875134424</v>
      </c>
      <c r="AY36" s="86">
        <f t="shared" si="9"/>
        <v>0</v>
      </c>
      <c r="AZ36" s="86">
        <f t="shared" si="10"/>
        <v>0</v>
      </c>
      <c r="BA36" s="86"/>
      <c r="BB36" s="86">
        <f t="shared" si="11"/>
        <v>2.798507462686567</v>
      </c>
      <c r="BC36" s="86">
        <f t="shared" si="12"/>
        <v>4.502011761064686</v>
      </c>
      <c r="BD36" s="86">
        <f t="shared" si="13"/>
        <v>1.5691736304549675</v>
      </c>
      <c r="BE36" s="86">
        <f t="shared" si="14"/>
        <v>10.779547359597652</v>
      </c>
      <c r="BF36" s="86">
        <f t="shared" si="15"/>
        <v>55.77464788732395</v>
      </c>
      <c r="BG36" s="86">
        <f t="shared" si="16"/>
        <v>11</v>
      </c>
      <c r="BH36" s="86">
        <f t="shared" si="17"/>
        <v>8.450704225352114</v>
      </c>
      <c r="BI36" s="86">
        <f t="shared" si="18"/>
        <v>0</v>
      </c>
      <c r="BJ36" s="86"/>
      <c r="BK36" s="86">
        <f t="shared" si="19"/>
        <v>0</v>
      </c>
      <c r="BL36" s="86">
        <f t="shared" si="20"/>
        <v>0</v>
      </c>
      <c r="BM36" s="86">
        <f t="shared" si="21"/>
        <v>0</v>
      </c>
      <c r="BN36" s="86">
        <f t="shared" si="22"/>
        <v>0</v>
      </c>
      <c r="BO36" s="86">
        <f t="shared" si="23"/>
        <v>0</v>
      </c>
      <c r="BP36" s="86">
        <f t="shared" si="24"/>
        <v>0</v>
      </c>
      <c r="BQ36" s="86">
        <f t="shared" si="25"/>
        <v>0</v>
      </c>
      <c r="BR36" s="86">
        <f t="shared" si="26"/>
        <v>0</v>
      </c>
      <c r="BS36" s="86"/>
      <c r="BT36" s="86">
        <f t="shared" si="27"/>
        <v>0</v>
      </c>
      <c r="BU36" s="86">
        <f t="shared" si="28"/>
        <v>0</v>
      </c>
      <c r="BV36" s="86">
        <f t="shared" si="29"/>
        <v>0</v>
      </c>
      <c r="BW36" s="86">
        <f t="shared" si="30"/>
        <v>0</v>
      </c>
      <c r="BX36" s="86">
        <f t="shared" si="31"/>
        <v>0.8589280764619642</v>
      </c>
      <c r="BY36" s="86">
        <f t="shared" si="32"/>
        <v>0</v>
      </c>
      <c r="BZ36" s="86">
        <f t="shared" si="33"/>
        <v>0</v>
      </c>
      <c r="CA36" s="86">
        <f t="shared" si="34"/>
        <v>0</v>
      </c>
      <c r="CB36" s="86">
        <f t="shared" si="35"/>
        <v>0</v>
      </c>
      <c r="CC36" s="86"/>
      <c r="CD36" s="86">
        <f>+AP36*'Silver Conversion'!$B186</f>
        <v>0.32008029197080295</v>
      </c>
      <c r="CE36" s="86">
        <f>+AQ36*'Silver Conversion'!$B186</f>
        <v>2.2556077203964526</v>
      </c>
      <c r="CF36" s="86">
        <f>+AR36*'Silver Conversion'!$B186</f>
        <v>0.7559341263614096</v>
      </c>
      <c r="CG36" s="86">
        <f>+AS36*'Silver Conversion'!$B186</f>
        <v>0.4370737755734656</v>
      </c>
      <c r="CH36" s="86">
        <f>+AT36*'Silver Conversion'!$B186</f>
        <v>2.773561752988048</v>
      </c>
      <c r="CI36" s="86">
        <f>+AU36*'Silver Conversion'!$B186</f>
        <v>6.946617979481829</v>
      </c>
      <c r="CJ36" s="86">
        <f>+AV36*'Silver Conversion'!$B186</f>
        <v>0</v>
      </c>
      <c r="CK36" s="86">
        <f>+AW36*'Silver Conversion'!$B186</f>
        <v>2.7426882281342375</v>
      </c>
      <c r="CL36" s="86">
        <f>+AX36*'Silver Conversion'!$B186</f>
        <v>3.144939658262636</v>
      </c>
      <c r="CM36" s="86">
        <f>+AY36*'Silver Conversion'!$B186</f>
        <v>0</v>
      </c>
      <c r="CN36" s="86">
        <f>+AZ36*'Silver Conversion'!$B186</f>
        <v>0</v>
      </c>
      <c r="CO36" s="86"/>
      <c r="CP36" s="86">
        <f>+BB36*'Silver Conversion'!$D186</f>
        <v>0.3887126865671642</v>
      </c>
      <c r="CQ36" s="86">
        <f>+BC36*'Silver Conversion'!$B186</f>
        <v>0.42318910554008055</v>
      </c>
      <c r="CR36" s="86">
        <f>+BD36*'Silver Conversion'!$B186</f>
        <v>0.14750232126276694</v>
      </c>
      <c r="CS36" s="86">
        <f>+BE36*'Silver Conversion'!$B186</f>
        <v>1.0132774518021792</v>
      </c>
      <c r="CT36" s="86">
        <f>+BF36*'Silver Conversion'!$B186</f>
        <v>5.242816901408451</v>
      </c>
      <c r="CU36" s="86">
        <f>+BG36*'Silver Conversion'!$B186</f>
        <v>1.034</v>
      </c>
      <c r="CV36" s="86">
        <f>+BH36*'Silver Conversion'!$B186</f>
        <v>0.7943661971830988</v>
      </c>
      <c r="CW36" s="86">
        <f>+BI36*'Silver Conversion'!$B186</f>
        <v>0</v>
      </c>
      <c r="CX36" s="86"/>
      <c r="CY36" s="86">
        <f>+BK36*'Silver Conversion'!$B186</f>
        <v>0</v>
      </c>
      <c r="CZ36" s="86">
        <f>+BL36*'Silver Conversion'!$B186</f>
        <v>0</v>
      </c>
      <c r="DA36" s="86">
        <f>+BM36*'Silver Conversion'!$B186</f>
        <v>0</v>
      </c>
      <c r="DB36" s="86">
        <f>+BN36*'Silver Conversion'!$B186</f>
        <v>0</v>
      </c>
      <c r="DC36" s="86">
        <f>+BO36*'Silver Conversion'!$B186</f>
        <v>0</v>
      </c>
      <c r="DD36" s="86">
        <f>+BP36*'Silver Conversion'!$B186</f>
        <v>0</v>
      </c>
      <c r="DE36" s="86">
        <f>+BQ36*'Silver Conversion'!$B186</f>
        <v>0</v>
      </c>
      <c r="DF36" s="86">
        <f>+BR36*'Silver Conversion'!$B186</f>
        <v>0</v>
      </c>
      <c r="DG36" s="86"/>
      <c r="DH36" s="86">
        <f>+BT36*'Silver Conversion'!$B186</f>
        <v>0</v>
      </c>
      <c r="DI36" s="86">
        <f>+BU36*'Silver Conversion'!$B186</f>
        <v>0</v>
      </c>
      <c r="DJ36" s="86">
        <f>+BV36*'Silver Conversion'!$B186</f>
        <v>0</v>
      </c>
      <c r="DK36" s="86">
        <f>+BW36*'Silver Conversion'!$B186</f>
        <v>0</v>
      </c>
      <c r="DL36" s="86">
        <f>+BX36*'Silver Conversion'!$B186</f>
        <v>0.08073923918742464</v>
      </c>
      <c r="DM36" s="86">
        <f>+BY36*'Silver Conversion'!$B186</f>
        <v>0</v>
      </c>
      <c r="DN36" s="86">
        <f>+BZ36*'Silver Conversion'!$B186</f>
        <v>0</v>
      </c>
      <c r="DO36" s="86">
        <f>+CA36*'Silver Conversion'!$B186</f>
        <v>0</v>
      </c>
      <c r="DP36" s="86">
        <f>+CB36*'Silver Conversion'!$B186</f>
        <v>0</v>
      </c>
    </row>
    <row r="37" spans="1:120" ht="15.75">
      <c r="A37" s="63">
        <v>1528</v>
      </c>
      <c r="B37" s="86">
        <v>195.9</v>
      </c>
      <c r="C37" s="86">
        <v>225</v>
      </c>
      <c r="D37" s="86">
        <v>4</v>
      </c>
      <c r="E37" s="86">
        <v>56.8</v>
      </c>
      <c r="F37" s="86">
        <v>367.8</v>
      </c>
      <c r="G37" s="86">
        <v>689.1</v>
      </c>
      <c r="H37" s="86">
        <v>17.6</v>
      </c>
      <c r="I37" s="86">
        <v>341.9</v>
      </c>
      <c r="J37" s="86">
        <v>26.8</v>
      </c>
      <c r="K37" s="59">
        <v>10.9</v>
      </c>
      <c r="M37" s="86"/>
      <c r="N37" s="86">
        <v>512.4</v>
      </c>
      <c r="O37" s="86">
        <v>737.5</v>
      </c>
      <c r="P37" s="86">
        <v>22.3</v>
      </c>
      <c r="Q37" s="86">
        <v>124.4</v>
      </c>
      <c r="R37" s="86"/>
      <c r="S37" s="86">
        <v>10.9</v>
      </c>
      <c r="T37" s="86">
        <v>121</v>
      </c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59">
        <v>12</v>
      </c>
      <c r="AO37" s="86"/>
      <c r="AP37" s="86">
        <f t="shared" si="0"/>
        <v>3.5748175182481754</v>
      </c>
      <c r="AQ37" s="86">
        <f t="shared" si="1"/>
        <v>19.561815336463223</v>
      </c>
      <c r="AR37" s="86">
        <f t="shared" si="2"/>
        <v>8.693894495243354</v>
      </c>
      <c r="AS37" s="86">
        <f t="shared" si="3"/>
        <v>3.5213887166769995</v>
      </c>
      <c r="AT37" s="86">
        <f t="shared" si="4"/>
        <v>29.306772908366533</v>
      </c>
      <c r="AU37" s="86">
        <f t="shared" si="5"/>
        <v>59.9113197704747</v>
      </c>
      <c r="AV37" s="86">
        <f t="shared" si="6"/>
        <v>17.6</v>
      </c>
      <c r="AW37" s="86">
        <f t="shared" si="7"/>
        <v>29.725265171274557</v>
      </c>
      <c r="AX37" s="86">
        <f t="shared" si="8"/>
        <v>32.02294180905724</v>
      </c>
      <c r="AY37" s="86">
        <f t="shared" si="9"/>
        <v>23.690862499538138</v>
      </c>
      <c r="AZ37" s="86">
        <f t="shared" si="10"/>
        <v>0</v>
      </c>
      <c r="BA37" s="86"/>
      <c r="BB37" s="86">
        <f t="shared" si="11"/>
        <v>2.5492537313432835</v>
      </c>
      <c r="BC37" s="86">
        <f t="shared" si="12"/>
        <v>4.5651501083255965</v>
      </c>
      <c r="BD37" s="86">
        <f t="shared" si="13"/>
        <v>2.0705663881151346</v>
      </c>
      <c r="BE37" s="86">
        <f t="shared" si="14"/>
        <v>10.427493713327745</v>
      </c>
      <c r="BF37" s="86">
        <f t="shared" si="15"/>
        <v>0</v>
      </c>
      <c r="BG37" s="86">
        <f t="shared" si="16"/>
        <v>10.9</v>
      </c>
      <c r="BH37" s="86">
        <f t="shared" si="17"/>
        <v>9.4679186228482</v>
      </c>
      <c r="BI37" s="86">
        <f t="shared" si="18"/>
        <v>0</v>
      </c>
      <c r="BJ37" s="86"/>
      <c r="BK37" s="86">
        <f t="shared" si="19"/>
        <v>0</v>
      </c>
      <c r="BL37" s="86">
        <f t="shared" si="20"/>
        <v>0</v>
      </c>
      <c r="BM37" s="86">
        <f t="shared" si="21"/>
        <v>0</v>
      </c>
      <c r="BN37" s="86">
        <f t="shared" si="22"/>
        <v>0</v>
      </c>
      <c r="BO37" s="86">
        <f t="shared" si="23"/>
        <v>0</v>
      </c>
      <c r="BP37" s="86">
        <f t="shared" si="24"/>
        <v>0</v>
      </c>
      <c r="BQ37" s="86">
        <f t="shared" si="25"/>
        <v>0</v>
      </c>
      <c r="BR37" s="86">
        <f t="shared" si="26"/>
        <v>0</v>
      </c>
      <c r="BS37" s="86"/>
      <c r="BT37" s="86">
        <f t="shared" si="27"/>
        <v>0</v>
      </c>
      <c r="BU37" s="86">
        <f t="shared" si="28"/>
        <v>0</v>
      </c>
      <c r="BV37" s="86">
        <f t="shared" si="29"/>
        <v>0</v>
      </c>
      <c r="BW37" s="86">
        <f t="shared" si="30"/>
        <v>0</v>
      </c>
      <c r="BX37" s="86">
        <f t="shared" si="31"/>
        <v>0.8308759930938442</v>
      </c>
      <c r="BY37" s="86">
        <f t="shared" si="32"/>
        <v>0</v>
      </c>
      <c r="BZ37" s="86">
        <f t="shared" si="33"/>
        <v>0</v>
      </c>
      <c r="CA37" s="86">
        <f t="shared" si="34"/>
        <v>26.08168348573006</v>
      </c>
      <c r="CB37" s="86">
        <f t="shared" si="35"/>
        <v>0</v>
      </c>
      <c r="CC37" s="86"/>
      <c r="CD37" s="86">
        <f>+AP37*'Silver Conversion'!$B187</f>
        <v>0.3360328467153285</v>
      </c>
      <c r="CE37" s="86">
        <f>+AQ37*'Silver Conversion'!$B187</f>
        <v>1.838810641627543</v>
      </c>
      <c r="CF37" s="86">
        <f>+AR37*'Silver Conversion'!$B187</f>
        <v>0.8172260825528753</v>
      </c>
      <c r="CG37" s="86">
        <f>+AS37*'Silver Conversion'!$B187</f>
        <v>0.33101053936763797</v>
      </c>
      <c r="CH37" s="86">
        <f>+AT37*'Silver Conversion'!$B187</f>
        <v>2.754836653386454</v>
      </c>
      <c r="CI37" s="86">
        <f>+AU37*'Silver Conversion'!$B187</f>
        <v>5.631664058424621</v>
      </c>
      <c r="CJ37" s="86">
        <f>+AV37*'Silver Conversion'!$B187</f>
        <v>1.6544</v>
      </c>
      <c r="CK37" s="86">
        <f>+AW37*'Silver Conversion'!$B187</f>
        <v>2.7941749260998083</v>
      </c>
      <c r="CL37" s="86">
        <f>+AX37*'Silver Conversion'!$B187</f>
        <v>3.0101565300513804</v>
      </c>
      <c r="CM37" s="86">
        <f>+AY37*'Silver Conversion'!$B187</f>
        <v>2.226941074956585</v>
      </c>
      <c r="CN37" s="86">
        <f>+AZ37*'Silver Conversion'!$B187</f>
        <v>0</v>
      </c>
      <c r="CO37" s="86"/>
      <c r="CP37" s="86">
        <f>+BB37*'Silver Conversion'!$D187</f>
        <v>0.35409134328358205</v>
      </c>
      <c r="CQ37" s="86">
        <f>+BC37*'Silver Conversion'!$B187</f>
        <v>0.4291241101826061</v>
      </c>
      <c r="CR37" s="86">
        <f>+BD37*'Silver Conversion'!$B187</f>
        <v>0.19463324048282266</v>
      </c>
      <c r="CS37" s="86">
        <f>+BE37*'Silver Conversion'!$B187</f>
        <v>0.9801844090528081</v>
      </c>
      <c r="CT37" s="86">
        <f>+BF37*'Silver Conversion'!$B187</f>
        <v>0</v>
      </c>
      <c r="CU37" s="86">
        <f>+BG37*'Silver Conversion'!$B187</f>
        <v>1.0246</v>
      </c>
      <c r="CV37" s="86">
        <f>+BH37*'Silver Conversion'!$B187</f>
        <v>0.8899843505477308</v>
      </c>
      <c r="CW37" s="86">
        <f>+BI37*'Silver Conversion'!$B187</f>
        <v>0</v>
      </c>
      <c r="CX37" s="86"/>
      <c r="CY37" s="86">
        <f>+BK37*'Silver Conversion'!$B187</f>
        <v>0</v>
      </c>
      <c r="CZ37" s="86">
        <f>+BL37*'Silver Conversion'!$B187</f>
        <v>0</v>
      </c>
      <c r="DA37" s="86">
        <f>+BM37*'Silver Conversion'!$B187</f>
        <v>0</v>
      </c>
      <c r="DB37" s="86">
        <f>+BN37*'Silver Conversion'!$B187</f>
        <v>0</v>
      </c>
      <c r="DC37" s="86">
        <f>+BO37*'Silver Conversion'!$B187</f>
        <v>0</v>
      </c>
      <c r="DD37" s="86">
        <f>+BP37*'Silver Conversion'!$B187</f>
        <v>0</v>
      </c>
      <c r="DE37" s="86">
        <f>+BQ37*'Silver Conversion'!$B187</f>
        <v>0</v>
      </c>
      <c r="DF37" s="86">
        <f>+BR37*'Silver Conversion'!$B187</f>
        <v>0</v>
      </c>
      <c r="DG37" s="86"/>
      <c r="DH37" s="86">
        <f>+BT37*'Silver Conversion'!$B187</f>
        <v>0</v>
      </c>
      <c r="DI37" s="86">
        <f>+BU37*'Silver Conversion'!$B187</f>
        <v>0</v>
      </c>
      <c r="DJ37" s="86">
        <f>+BV37*'Silver Conversion'!$B187</f>
        <v>0</v>
      </c>
      <c r="DK37" s="86">
        <f>+BW37*'Silver Conversion'!$B187</f>
        <v>0</v>
      </c>
      <c r="DL37" s="86">
        <f>+BX37*'Silver Conversion'!$B187</f>
        <v>0.07810234335082135</v>
      </c>
      <c r="DM37" s="86">
        <f>+BY37*'Silver Conversion'!$B187</f>
        <v>0</v>
      </c>
      <c r="DN37" s="86">
        <f>+BZ37*'Silver Conversion'!$B187</f>
        <v>0</v>
      </c>
      <c r="DO37" s="86">
        <f>+CA37*'Silver Conversion'!$B187</f>
        <v>2.451678247658626</v>
      </c>
      <c r="DP37" s="86">
        <f>+CB37*'Silver Conversion'!$B187</f>
        <v>0</v>
      </c>
    </row>
    <row r="38" spans="1:120" ht="15.75">
      <c r="A38" s="63">
        <v>1529</v>
      </c>
      <c r="B38" s="86">
        <v>238.9</v>
      </c>
      <c r="C38" s="86">
        <v>250</v>
      </c>
      <c r="D38" s="86">
        <v>3.6</v>
      </c>
      <c r="E38" s="86">
        <v>60.9</v>
      </c>
      <c r="F38" s="86">
        <v>355.8</v>
      </c>
      <c r="G38" s="86"/>
      <c r="H38" s="86"/>
      <c r="I38" s="86">
        <v>329.8</v>
      </c>
      <c r="J38" s="86">
        <v>31</v>
      </c>
      <c r="K38" s="59">
        <v>11</v>
      </c>
      <c r="M38" s="86"/>
      <c r="N38" s="86">
        <v>789</v>
      </c>
      <c r="O38" s="86">
        <v>761.6</v>
      </c>
      <c r="P38" s="86">
        <v>15.3</v>
      </c>
      <c r="Q38" s="86">
        <v>139.9</v>
      </c>
      <c r="R38" s="86"/>
      <c r="S38" s="86">
        <v>11.2</v>
      </c>
      <c r="T38" s="86">
        <v>99.2</v>
      </c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O38" s="86"/>
      <c r="AP38" s="86">
        <f t="shared" si="0"/>
        <v>4.359489051094891</v>
      </c>
      <c r="AQ38" s="86">
        <f t="shared" si="1"/>
        <v>21.735350373848025</v>
      </c>
      <c r="AR38" s="86">
        <f t="shared" si="2"/>
        <v>7.824505045719018</v>
      </c>
      <c r="AS38" s="86">
        <f t="shared" si="3"/>
        <v>3.7755734655920645</v>
      </c>
      <c r="AT38" s="86">
        <f t="shared" si="4"/>
        <v>28.350597609561753</v>
      </c>
      <c r="AU38" s="86">
        <f t="shared" si="5"/>
        <v>0</v>
      </c>
      <c r="AV38" s="86">
        <f t="shared" si="6"/>
        <v>0</v>
      </c>
      <c r="AW38" s="86">
        <f t="shared" si="7"/>
        <v>28.673274213180317</v>
      </c>
      <c r="AX38" s="86">
        <f t="shared" si="8"/>
        <v>37.0414625403274</v>
      </c>
      <c r="AY38" s="86">
        <f t="shared" si="9"/>
        <v>23.90820986191922</v>
      </c>
      <c r="AZ38" s="86">
        <f t="shared" si="10"/>
        <v>0</v>
      </c>
      <c r="BA38" s="86"/>
      <c r="BB38" s="86">
        <f t="shared" si="11"/>
        <v>3.925373134328358</v>
      </c>
      <c r="BC38" s="86">
        <f t="shared" si="12"/>
        <v>4.714329928814609</v>
      </c>
      <c r="BD38" s="86">
        <f t="shared" si="13"/>
        <v>1.4206128133704736</v>
      </c>
      <c r="BE38" s="86">
        <f t="shared" si="14"/>
        <v>11.726739312657168</v>
      </c>
      <c r="BF38" s="86">
        <f t="shared" si="15"/>
        <v>0</v>
      </c>
      <c r="BG38" s="86">
        <f t="shared" si="16"/>
        <v>11.2</v>
      </c>
      <c r="BH38" s="86">
        <f t="shared" si="17"/>
        <v>7.762128325508608</v>
      </c>
      <c r="BI38" s="86">
        <f t="shared" si="18"/>
        <v>0</v>
      </c>
      <c r="BJ38" s="86"/>
      <c r="BK38" s="86">
        <f t="shared" si="19"/>
        <v>0</v>
      </c>
      <c r="BL38" s="86">
        <f t="shared" si="20"/>
        <v>0</v>
      </c>
      <c r="BM38" s="86">
        <f t="shared" si="21"/>
        <v>0</v>
      </c>
      <c r="BN38" s="86">
        <f t="shared" si="22"/>
        <v>0</v>
      </c>
      <c r="BO38" s="86">
        <f t="shared" si="23"/>
        <v>0</v>
      </c>
      <c r="BP38" s="86">
        <f t="shared" si="24"/>
        <v>0</v>
      </c>
      <c r="BQ38" s="86">
        <f t="shared" si="25"/>
        <v>0</v>
      </c>
      <c r="BR38" s="86">
        <f t="shared" si="26"/>
        <v>0</v>
      </c>
      <c r="BS38" s="86"/>
      <c r="BT38" s="86">
        <f t="shared" si="27"/>
        <v>0</v>
      </c>
      <c r="BU38" s="86">
        <f t="shared" si="28"/>
        <v>0</v>
      </c>
      <c r="BV38" s="86">
        <f t="shared" si="29"/>
        <v>0</v>
      </c>
      <c r="BW38" s="86">
        <f t="shared" si="30"/>
        <v>0</v>
      </c>
      <c r="BX38" s="86">
        <f t="shared" si="31"/>
        <v>0.9344015388571448</v>
      </c>
      <c r="BY38" s="86">
        <f t="shared" si="32"/>
        <v>0</v>
      </c>
      <c r="BZ38" s="86">
        <f t="shared" si="33"/>
        <v>0</v>
      </c>
      <c r="CA38" s="86">
        <f t="shared" si="34"/>
        <v>0</v>
      </c>
      <c r="CB38" s="86">
        <f t="shared" si="35"/>
        <v>0</v>
      </c>
      <c r="CC38" s="86"/>
      <c r="CD38" s="86">
        <f>+AP38*'Silver Conversion'!$B188</f>
        <v>0.40979197080291974</v>
      </c>
      <c r="CE38" s="86">
        <f>+AQ38*'Silver Conversion'!$B188</f>
        <v>2.043122935141714</v>
      </c>
      <c r="CF38" s="86">
        <f>+AR38*'Silver Conversion'!$B188</f>
        <v>0.7355034742975877</v>
      </c>
      <c r="CG38" s="86">
        <f>+AS38*'Silver Conversion'!$B188</f>
        <v>0.35490390576565406</v>
      </c>
      <c r="CH38" s="86">
        <f>+AT38*'Silver Conversion'!$B188</f>
        <v>2.664956175298805</v>
      </c>
      <c r="CI38" s="86">
        <f>+AU38*'Silver Conversion'!$B188</f>
        <v>0</v>
      </c>
      <c r="CJ38" s="86">
        <f>+AV38*'Silver Conversion'!$B188</f>
        <v>0</v>
      </c>
      <c r="CK38" s="86">
        <f>+AW38*'Silver Conversion'!$B188</f>
        <v>2.69528777603895</v>
      </c>
      <c r="CL38" s="86">
        <f>+AX38*'Silver Conversion'!$B188</f>
        <v>3.481897478790776</v>
      </c>
      <c r="CM38" s="86">
        <f>+AY38*'Silver Conversion'!$B188</f>
        <v>2.2473717270204068</v>
      </c>
      <c r="CN38" s="86">
        <f>+AZ38*'Silver Conversion'!$B188</f>
        <v>0</v>
      </c>
      <c r="CO38" s="86"/>
      <c r="CP38" s="86">
        <f>+BB38*'Silver Conversion'!$D188</f>
        <v>0.545234328358209</v>
      </c>
      <c r="CQ38" s="86">
        <f>+BC38*'Silver Conversion'!$B188</f>
        <v>0.4431470133085733</v>
      </c>
      <c r="CR38" s="86">
        <f>+BD38*'Silver Conversion'!$B188</f>
        <v>0.13353760445682453</v>
      </c>
      <c r="CS38" s="86">
        <f>+BE38*'Silver Conversion'!$B188</f>
        <v>1.1023134953897737</v>
      </c>
      <c r="CT38" s="86">
        <f>+BF38*'Silver Conversion'!$B188</f>
        <v>0</v>
      </c>
      <c r="CU38" s="86">
        <f>+BG38*'Silver Conversion'!$B188</f>
        <v>1.0528</v>
      </c>
      <c r="CV38" s="86">
        <f>+BH38*'Silver Conversion'!$B188</f>
        <v>0.7296400625978092</v>
      </c>
      <c r="CW38" s="86">
        <f>+BI38*'Silver Conversion'!$B188</f>
        <v>0</v>
      </c>
      <c r="CX38" s="86"/>
      <c r="CY38" s="86">
        <f>+BK38*'Silver Conversion'!$B188</f>
        <v>0</v>
      </c>
      <c r="CZ38" s="86">
        <f>+BL38*'Silver Conversion'!$B188</f>
        <v>0</v>
      </c>
      <c r="DA38" s="86">
        <f>+BM38*'Silver Conversion'!$B188</f>
        <v>0</v>
      </c>
      <c r="DB38" s="86">
        <f>+BN38*'Silver Conversion'!$B188</f>
        <v>0</v>
      </c>
      <c r="DC38" s="86">
        <f>+BO38*'Silver Conversion'!$B188</f>
        <v>0</v>
      </c>
      <c r="DD38" s="86">
        <f>+BP38*'Silver Conversion'!$B188</f>
        <v>0</v>
      </c>
      <c r="DE38" s="86">
        <f>+BQ38*'Silver Conversion'!$B188</f>
        <v>0</v>
      </c>
      <c r="DF38" s="86">
        <f>+BR38*'Silver Conversion'!$B188</f>
        <v>0</v>
      </c>
      <c r="DG38" s="86"/>
      <c r="DH38" s="86">
        <f>+BT38*'Silver Conversion'!$B188</f>
        <v>0</v>
      </c>
      <c r="DI38" s="86">
        <f>+BU38*'Silver Conversion'!$B188</f>
        <v>0</v>
      </c>
      <c r="DJ38" s="86">
        <f>+BV38*'Silver Conversion'!$B188</f>
        <v>0</v>
      </c>
      <c r="DK38" s="86">
        <f>+BW38*'Silver Conversion'!$B188</f>
        <v>0</v>
      </c>
      <c r="DL38" s="86">
        <f>+BX38*'Silver Conversion'!$B188</f>
        <v>0.08783374465257161</v>
      </c>
      <c r="DM38" s="86">
        <f>+BY38*'Silver Conversion'!$B188</f>
        <v>0</v>
      </c>
      <c r="DN38" s="86">
        <f>+BZ38*'Silver Conversion'!$B188</f>
        <v>0</v>
      </c>
      <c r="DO38" s="86">
        <f>+CA38*'Silver Conversion'!$B188</f>
        <v>0</v>
      </c>
      <c r="DP38" s="86">
        <f>+CB38*'Silver Conversion'!$B188</f>
        <v>0</v>
      </c>
    </row>
    <row r="39" spans="1:120" ht="15.75">
      <c r="A39" s="63">
        <v>1530</v>
      </c>
      <c r="B39" s="86">
        <v>244.4</v>
      </c>
      <c r="C39" s="86">
        <v>272</v>
      </c>
      <c r="D39" s="86">
        <v>4</v>
      </c>
      <c r="E39" s="86">
        <v>72</v>
      </c>
      <c r="F39" s="86">
        <v>411.7</v>
      </c>
      <c r="G39" s="86"/>
      <c r="H39" s="86">
        <v>17.8</v>
      </c>
      <c r="I39" s="86">
        <v>383.3</v>
      </c>
      <c r="J39" s="86">
        <v>34</v>
      </c>
      <c r="K39" s="59">
        <v>10.9</v>
      </c>
      <c r="M39" s="86"/>
      <c r="N39" s="86">
        <v>796</v>
      </c>
      <c r="O39" s="86">
        <v>831.8</v>
      </c>
      <c r="P39" s="86">
        <v>14.9</v>
      </c>
      <c r="Q39" s="86">
        <v>227.5</v>
      </c>
      <c r="R39" s="86"/>
      <c r="S39" s="86">
        <v>12.8</v>
      </c>
      <c r="T39" s="86">
        <v>139.6</v>
      </c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O39" s="86"/>
      <c r="AP39" s="86">
        <f t="shared" si="0"/>
        <v>4.45985401459854</v>
      </c>
      <c r="AQ39" s="86">
        <f t="shared" si="1"/>
        <v>23.64806120674665</v>
      </c>
      <c r="AR39" s="86">
        <f t="shared" si="2"/>
        <v>8.693894495243354</v>
      </c>
      <c r="AS39" s="86">
        <f t="shared" si="3"/>
        <v>4.463732176069436</v>
      </c>
      <c r="AT39" s="86">
        <f t="shared" si="4"/>
        <v>32.80478087649402</v>
      </c>
      <c r="AU39" s="86">
        <f t="shared" si="5"/>
        <v>0</v>
      </c>
      <c r="AV39" s="86">
        <f t="shared" si="6"/>
        <v>17.8</v>
      </c>
      <c r="AW39" s="86">
        <f t="shared" si="7"/>
        <v>33.32463919318379</v>
      </c>
      <c r="AX39" s="86">
        <f t="shared" si="8"/>
        <v>40.62612020552037</v>
      </c>
      <c r="AY39" s="86">
        <f t="shared" si="9"/>
        <v>23.690862499538138</v>
      </c>
      <c r="AZ39" s="86">
        <f t="shared" si="10"/>
        <v>0</v>
      </c>
      <c r="BA39" s="86"/>
      <c r="BB39" s="86">
        <f t="shared" si="11"/>
        <v>3.9601990049751246</v>
      </c>
      <c r="BC39" s="86">
        <f t="shared" si="12"/>
        <v>5.148870318786754</v>
      </c>
      <c r="BD39" s="86">
        <f t="shared" si="13"/>
        <v>1.38347260909935</v>
      </c>
      <c r="BE39" s="86">
        <f t="shared" si="14"/>
        <v>19.069572506286672</v>
      </c>
      <c r="BF39" s="86">
        <f t="shared" si="15"/>
        <v>0</v>
      </c>
      <c r="BG39" s="86">
        <f t="shared" si="16"/>
        <v>12.8</v>
      </c>
      <c r="BH39" s="86">
        <f t="shared" si="17"/>
        <v>10.923317683881065</v>
      </c>
      <c r="BI39" s="86">
        <f t="shared" si="18"/>
        <v>0</v>
      </c>
      <c r="BJ39" s="86"/>
      <c r="BK39" s="86">
        <f t="shared" si="19"/>
        <v>0</v>
      </c>
      <c r="BL39" s="86">
        <f t="shared" si="20"/>
        <v>0</v>
      </c>
      <c r="BM39" s="86">
        <f t="shared" si="21"/>
        <v>0</v>
      </c>
      <c r="BN39" s="86">
        <f t="shared" si="22"/>
        <v>0</v>
      </c>
      <c r="BO39" s="86">
        <f t="shared" si="23"/>
        <v>0</v>
      </c>
      <c r="BP39" s="86">
        <f t="shared" si="24"/>
        <v>0</v>
      </c>
      <c r="BQ39" s="86">
        <f t="shared" si="25"/>
        <v>0</v>
      </c>
      <c r="BR39" s="86">
        <f t="shared" si="26"/>
        <v>0</v>
      </c>
      <c r="BS39" s="86"/>
      <c r="BT39" s="86">
        <f t="shared" si="27"/>
        <v>0</v>
      </c>
      <c r="BU39" s="86">
        <f t="shared" si="28"/>
        <v>0</v>
      </c>
      <c r="BV39" s="86">
        <f t="shared" si="29"/>
        <v>0</v>
      </c>
      <c r="BW39" s="86">
        <f t="shared" si="30"/>
        <v>0</v>
      </c>
      <c r="BX39" s="86">
        <f t="shared" si="31"/>
        <v>1.5194878491065076</v>
      </c>
      <c r="BY39" s="86">
        <f t="shared" si="32"/>
        <v>0</v>
      </c>
      <c r="BZ39" s="86">
        <f t="shared" si="33"/>
        <v>0</v>
      </c>
      <c r="CA39" s="86">
        <f t="shared" si="34"/>
        <v>0</v>
      </c>
      <c r="CB39" s="86">
        <f t="shared" si="35"/>
        <v>0</v>
      </c>
      <c r="CC39" s="86"/>
      <c r="CD39" s="86">
        <f>+AP39*'Silver Conversion'!$B189</f>
        <v>0.41922627737226276</v>
      </c>
      <c r="CE39" s="86">
        <f>+AQ39*'Silver Conversion'!$B189</f>
        <v>2.222917753434185</v>
      </c>
      <c r="CF39" s="86">
        <f>+AR39*'Silver Conversion'!$B189</f>
        <v>0.8172260825528753</v>
      </c>
      <c r="CG39" s="86">
        <f>+AS39*'Silver Conversion'!$B189</f>
        <v>0.419590824550527</v>
      </c>
      <c r="CH39" s="86">
        <f>+AT39*'Silver Conversion'!$B189</f>
        <v>3.083649402390438</v>
      </c>
      <c r="CI39" s="86">
        <f>+AU39*'Silver Conversion'!$B189</f>
        <v>0</v>
      </c>
      <c r="CJ39" s="86">
        <f>+AV39*'Silver Conversion'!$B189</f>
        <v>1.6732</v>
      </c>
      <c r="CK39" s="86">
        <f>+AW39*'Silver Conversion'!$B189</f>
        <v>3.1325160841592763</v>
      </c>
      <c r="CL39" s="86">
        <f>+AX39*'Silver Conversion'!$B189</f>
        <v>3.818855299318915</v>
      </c>
      <c r="CM39" s="86">
        <f>+AY39*'Silver Conversion'!$B189</f>
        <v>2.226941074956585</v>
      </c>
      <c r="CN39" s="86">
        <f>+AZ39*'Silver Conversion'!$B189</f>
        <v>0</v>
      </c>
      <c r="CO39" s="86"/>
      <c r="CP39" s="86">
        <f>+BB39*'Silver Conversion'!$D189</f>
        <v>0.5500716417910447</v>
      </c>
      <c r="CQ39" s="86">
        <f>+BC39*'Silver Conversion'!$B189</f>
        <v>0.48399380996595487</v>
      </c>
      <c r="CR39" s="86">
        <f>+BD39*'Silver Conversion'!$B189</f>
        <v>0.1300464252553389</v>
      </c>
      <c r="CS39" s="86">
        <f>+BE39*'Silver Conversion'!$B189</f>
        <v>1.792539815590947</v>
      </c>
      <c r="CT39" s="86">
        <f>+BF39*'Silver Conversion'!$B189</f>
        <v>0</v>
      </c>
      <c r="CU39" s="86">
        <f>+BG39*'Silver Conversion'!$B189</f>
        <v>1.2032</v>
      </c>
      <c r="CV39" s="86">
        <f>+BH39*'Silver Conversion'!$B189</f>
        <v>1.02679186228482</v>
      </c>
      <c r="CW39" s="86">
        <f>+BI39*'Silver Conversion'!$B189</f>
        <v>0</v>
      </c>
      <c r="CX39" s="86"/>
      <c r="CY39" s="86">
        <f>+BK39*'Silver Conversion'!$B189</f>
        <v>0</v>
      </c>
      <c r="CZ39" s="86">
        <f>+BL39*'Silver Conversion'!$B189</f>
        <v>0</v>
      </c>
      <c r="DA39" s="86">
        <f>+BM39*'Silver Conversion'!$B189</f>
        <v>0</v>
      </c>
      <c r="DB39" s="86">
        <f>+BN39*'Silver Conversion'!$B189</f>
        <v>0</v>
      </c>
      <c r="DC39" s="86">
        <f>+BO39*'Silver Conversion'!$B189</f>
        <v>0</v>
      </c>
      <c r="DD39" s="86">
        <f>+BP39*'Silver Conversion'!$B189</f>
        <v>0</v>
      </c>
      <c r="DE39" s="86">
        <f>+BQ39*'Silver Conversion'!$B189</f>
        <v>0</v>
      </c>
      <c r="DF39" s="86">
        <f>+BR39*'Silver Conversion'!$B189</f>
        <v>0</v>
      </c>
      <c r="DG39" s="86"/>
      <c r="DH39" s="86">
        <f>+BT39*'Silver Conversion'!$B189</f>
        <v>0</v>
      </c>
      <c r="DI39" s="86">
        <f>+BU39*'Silver Conversion'!$B189</f>
        <v>0</v>
      </c>
      <c r="DJ39" s="86">
        <f>+BV39*'Silver Conversion'!$B189</f>
        <v>0</v>
      </c>
      <c r="DK39" s="86">
        <f>+BW39*'Silver Conversion'!$B189</f>
        <v>0</v>
      </c>
      <c r="DL39" s="86">
        <f>+BX39*'Silver Conversion'!$B189</f>
        <v>0.1428318578160117</v>
      </c>
      <c r="DM39" s="86">
        <f>+BY39*'Silver Conversion'!$B189</f>
        <v>0</v>
      </c>
      <c r="DN39" s="86">
        <f>+BZ39*'Silver Conversion'!$B189</f>
        <v>0</v>
      </c>
      <c r="DO39" s="86">
        <f>+CA39*'Silver Conversion'!$B189</f>
        <v>0</v>
      </c>
      <c r="DP39" s="86">
        <f>+CB39*'Silver Conversion'!$B189</f>
        <v>0</v>
      </c>
    </row>
    <row r="40" spans="1:120" ht="15.75">
      <c r="A40" s="63">
        <v>1531</v>
      </c>
      <c r="B40" s="86"/>
      <c r="C40" s="86"/>
      <c r="D40" s="86"/>
      <c r="E40" s="86"/>
      <c r="F40" s="86"/>
      <c r="G40" s="86"/>
      <c r="H40" s="86"/>
      <c r="I40" s="86"/>
      <c r="J40" s="86"/>
      <c r="M40" s="86"/>
      <c r="N40" s="86">
        <v>640.6</v>
      </c>
      <c r="O40" s="86">
        <v>794</v>
      </c>
      <c r="P40" s="86">
        <v>24</v>
      </c>
      <c r="Q40" s="86">
        <v>198.8</v>
      </c>
      <c r="R40" s="86">
        <v>17</v>
      </c>
      <c r="S40" s="86">
        <v>11.5</v>
      </c>
      <c r="T40" s="86">
        <v>133.9</v>
      </c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O40" s="86"/>
      <c r="AP40" s="86">
        <f t="shared" si="0"/>
        <v>0</v>
      </c>
      <c r="AQ40" s="86">
        <f t="shared" si="1"/>
        <v>0</v>
      </c>
      <c r="AR40" s="86">
        <f t="shared" si="2"/>
        <v>0</v>
      </c>
      <c r="AS40" s="86">
        <f t="shared" si="3"/>
        <v>0</v>
      </c>
      <c r="AT40" s="86">
        <f t="shared" si="4"/>
        <v>0</v>
      </c>
      <c r="AU40" s="86">
        <f t="shared" si="5"/>
        <v>0</v>
      </c>
      <c r="AV40" s="86">
        <f t="shared" si="6"/>
        <v>0</v>
      </c>
      <c r="AW40" s="86">
        <f t="shared" si="7"/>
        <v>0</v>
      </c>
      <c r="AX40" s="86">
        <f t="shared" si="8"/>
        <v>0</v>
      </c>
      <c r="AY40" s="86">
        <f t="shared" si="9"/>
        <v>0</v>
      </c>
      <c r="AZ40" s="86">
        <f t="shared" si="10"/>
        <v>0</v>
      </c>
      <c r="BA40" s="86"/>
      <c r="BB40" s="86">
        <f t="shared" si="11"/>
        <v>3.1870646766169157</v>
      </c>
      <c r="BC40" s="86">
        <f t="shared" si="12"/>
        <v>4.914887031878676</v>
      </c>
      <c r="BD40" s="86">
        <f t="shared" si="13"/>
        <v>2.2284122562674096</v>
      </c>
      <c r="BE40" s="86">
        <f t="shared" si="14"/>
        <v>16.66387259010897</v>
      </c>
      <c r="BF40" s="86">
        <f t="shared" si="15"/>
        <v>47.887323943661976</v>
      </c>
      <c r="BG40" s="86">
        <f t="shared" si="16"/>
        <v>11.5</v>
      </c>
      <c r="BH40" s="86">
        <f t="shared" si="17"/>
        <v>10.477308294209704</v>
      </c>
      <c r="BI40" s="86">
        <f t="shared" si="18"/>
        <v>0</v>
      </c>
      <c r="BJ40" s="86"/>
      <c r="BK40" s="86">
        <f t="shared" si="19"/>
        <v>0</v>
      </c>
      <c r="BL40" s="86">
        <f t="shared" si="20"/>
        <v>0</v>
      </c>
      <c r="BM40" s="86">
        <f t="shared" si="21"/>
        <v>0</v>
      </c>
      <c r="BN40" s="86">
        <f t="shared" si="22"/>
        <v>0</v>
      </c>
      <c r="BO40" s="86">
        <f t="shared" si="23"/>
        <v>0</v>
      </c>
      <c r="BP40" s="86">
        <f t="shared" si="24"/>
        <v>0</v>
      </c>
      <c r="BQ40" s="86">
        <f t="shared" si="25"/>
        <v>0</v>
      </c>
      <c r="BR40" s="86">
        <f t="shared" si="26"/>
        <v>0</v>
      </c>
      <c r="BS40" s="86"/>
      <c r="BT40" s="86">
        <f t="shared" si="27"/>
        <v>0</v>
      </c>
      <c r="BU40" s="86">
        <f t="shared" si="28"/>
        <v>0</v>
      </c>
      <c r="BV40" s="86">
        <f t="shared" si="29"/>
        <v>0</v>
      </c>
      <c r="BW40" s="86">
        <f t="shared" si="30"/>
        <v>0</v>
      </c>
      <c r="BX40" s="86">
        <f t="shared" si="31"/>
        <v>1.3277986127576866</v>
      </c>
      <c r="BY40" s="86">
        <f t="shared" si="32"/>
        <v>0</v>
      </c>
      <c r="BZ40" s="86">
        <f t="shared" si="33"/>
        <v>0</v>
      </c>
      <c r="CA40" s="86">
        <f t="shared" si="34"/>
        <v>0</v>
      </c>
      <c r="CB40" s="86">
        <f t="shared" si="35"/>
        <v>0</v>
      </c>
      <c r="CC40" s="86"/>
      <c r="CD40" s="86">
        <f>+AP40*'Silver Conversion'!$B190</f>
        <v>0</v>
      </c>
      <c r="CE40" s="86">
        <f>+AQ40*'Silver Conversion'!$B190</f>
        <v>0</v>
      </c>
      <c r="CF40" s="86">
        <f>+AR40*'Silver Conversion'!$B190</f>
        <v>0</v>
      </c>
      <c r="CG40" s="86">
        <f>+AS40*'Silver Conversion'!$B190</f>
        <v>0</v>
      </c>
      <c r="CH40" s="86">
        <f>+AT40*'Silver Conversion'!$B190</f>
        <v>0</v>
      </c>
      <c r="CI40" s="86">
        <f>+AU40*'Silver Conversion'!$B190</f>
        <v>0</v>
      </c>
      <c r="CJ40" s="86">
        <f>+AV40*'Silver Conversion'!$B190</f>
        <v>0</v>
      </c>
      <c r="CK40" s="86">
        <f>+AW40*'Silver Conversion'!$B190</f>
        <v>0</v>
      </c>
      <c r="CL40" s="86">
        <f>+AX40*'Silver Conversion'!$B190</f>
        <v>0</v>
      </c>
      <c r="CM40" s="86">
        <f>+AY40*'Silver Conversion'!$B190</f>
        <v>0</v>
      </c>
      <c r="CN40" s="86">
        <f>+AZ40*'Silver Conversion'!$B190</f>
        <v>0</v>
      </c>
      <c r="CO40" s="86"/>
      <c r="CP40" s="86">
        <f>+BB40*'Silver Conversion'!$D190</f>
        <v>0.4426832835820896</v>
      </c>
      <c r="CQ40" s="86">
        <f>+BC40*'Silver Conversion'!$B190</f>
        <v>0.46199938099659554</v>
      </c>
      <c r="CR40" s="86">
        <f>+BD40*'Silver Conversion'!$B190</f>
        <v>0.2094707520891365</v>
      </c>
      <c r="CS40" s="86">
        <f>+BE40*'Silver Conversion'!$B190</f>
        <v>1.5664040234702432</v>
      </c>
      <c r="CT40" s="86">
        <f>+BF40*'Silver Conversion'!$B190</f>
        <v>4.501408450704226</v>
      </c>
      <c r="CU40" s="86">
        <f>+BG40*'Silver Conversion'!$B190</f>
        <v>1.081</v>
      </c>
      <c r="CV40" s="86">
        <f>+BH40*'Silver Conversion'!$B190</f>
        <v>0.9848669796557122</v>
      </c>
      <c r="CW40" s="86">
        <f>+BI40*'Silver Conversion'!$B190</f>
        <v>0</v>
      </c>
      <c r="CX40" s="86"/>
      <c r="CY40" s="86">
        <f>+BK40*'Silver Conversion'!$B190</f>
        <v>0</v>
      </c>
      <c r="CZ40" s="86">
        <f>+BL40*'Silver Conversion'!$B190</f>
        <v>0</v>
      </c>
      <c r="DA40" s="86">
        <f>+BM40*'Silver Conversion'!$B190</f>
        <v>0</v>
      </c>
      <c r="DB40" s="86">
        <f>+BN40*'Silver Conversion'!$B190</f>
        <v>0</v>
      </c>
      <c r="DC40" s="86">
        <f>+BO40*'Silver Conversion'!$B190</f>
        <v>0</v>
      </c>
      <c r="DD40" s="86">
        <f>+BP40*'Silver Conversion'!$B190</f>
        <v>0</v>
      </c>
      <c r="DE40" s="86">
        <f>+BQ40*'Silver Conversion'!$B190</f>
        <v>0</v>
      </c>
      <c r="DF40" s="86">
        <f>+BR40*'Silver Conversion'!$B190</f>
        <v>0</v>
      </c>
      <c r="DG40" s="86"/>
      <c r="DH40" s="86">
        <f>+BT40*'Silver Conversion'!$B190</f>
        <v>0</v>
      </c>
      <c r="DI40" s="86">
        <f>+BU40*'Silver Conversion'!$B190</f>
        <v>0</v>
      </c>
      <c r="DJ40" s="86">
        <f>+BV40*'Silver Conversion'!$B190</f>
        <v>0</v>
      </c>
      <c r="DK40" s="86">
        <f>+BW40*'Silver Conversion'!$B190</f>
        <v>0</v>
      </c>
      <c r="DL40" s="86">
        <f>+BX40*'Silver Conversion'!$B190</f>
        <v>0.12481306959922255</v>
      </c>
      <c r="DM40" s="86">
        <f>+BY40*'Silver Conversion'!$B190</f>
        <v>0</v>
      </c>
      <c r="DN40" s="86">
        <f>+BZ40*'Silver Conversion'!$B190</f>
        <v>0</v>
      </c>
      <c r="DO40" s="86">
        <f>+CA40*'Silver Conversion'!$B190</f>
        <v>0</v>
      </c>
      <c r="DP40" s="86">
        <f>+CB40*'Silver Conversion'!$B190</f>
        <v>0</v>
      </c>
    </row>
    <row r="41" spans="1:120" ht="15.75">
      <c r="A41" s="63">
        <v>1532</v>
      </c>
      <c r="B41" s="86"/>
      <c r="C41" s="86"/>
      <c r="D41" s="86"/>
      <c r="E41" s="86">
        <v>102.2</v>
      </c>
      <c r="F41" s="86">
        <v>342.6</v>
      </c>
      <c r="G41" s="86">
        <v>715.2</v>
      </c>
      <c r="H41" s="86"/>
      <c r="I41" s="86"/>
      <c r="J41" s="86"/>
      <c r="M41" s="86"/>
      <c r="N41" s="86">
        <v>567.5</v>
      </c>
      <c r="O41" s="86">
        <v>607.6</v>
      </c>
      <c r="P41" s="86">
        <v>27.4</v>
      </c>
      <c r="Q41" s="86">
        <v>156</v>
      </c>
      <c r="R41" s="86"/>
      <c r="S41" s="86">
        <v>11.3</v>
      </c>
      <c r="T41" s="86">
        <v>120</v>
      </c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O41" s="86"/>
      <c r="AP41" s="86">
        <f t="shared" si="0"/>
        <v>0</v>
      </c>
      <c r="AQ41" s="86">
        <f t="shared" si="1"/>
        <v>0</v>
      </c>
      <c r="AR41" s="86">
        <f t="shared" si="2"/>
        <v>0</v>
      </c>
      <c r="AS41" s="86">
        <f t="shared" si="3"/>
        <v>6.336019838809672</v>
      </c>
      <c r="AT41" s="86">
        <f t="shared" si="4"/>
        <v>27.298804780876495</v>
      </c>
      <c r="AU41" s="86">
        <f t="shared" si="5"/>
        <v>62.18049034950443</v>
      </c>
      <c r="AV41" s="86">
        <f t="shared" si="6"/>
        <v>0</v>
      </c>
      <c r="AW41" s="86">
        <f t="shared" si="7"/>
        <v>0</v>
      </c>
      <c r="AX41" s="86">
        <f t="shared" si="8"/>
        <v>0</v>
      </c>
      <c r="AY41" s="86">
        <f t="shared" si="9"/>
        <v>0</v>
      </c>
      <c r="AZ41" s="86">
        <f t="shared" si="10"/>
        <v>0</v>
      </c>
      <c r="BA41" s="86"/>
      <c r="BB41" s="86">
        <f t="shared" si="11"/>
        <v>2.8233830845771144</v>
      </c>
      <c r="BC41" s="86">
        <f t="shared" si="12"/>
        <v>3.761064685855773</v>
      </c>
      <c r="BD41" s="86">
        <f t="shared" si="13"/>
        <v>2.544103992571959</v>
      </c>
      <c r="BE41" s="86">
        <f t="shared" si="14"/>
        <v>13.076278290025147</v>
      </c>
      <c r="BF41" s="86">
        <f t="shared" si="15"/>
        <v>0</v>
      </c>
      <c r="BG41" s="86">
        <f t="shared" si="16"/>
        <v>11.3</v>
      </c>
      <c r="BH41" s="86">
        <f t="shared" si="17"/>
        <v>9.389671361502348</v>
      </c>
      <c r="BI41" s="86">
        <f t="shared" si="18"/>
        <v>0</v>
      </c>
      <c r="BJ41" s="86"/>
      <c r="BK41" s="86">
        <f t="shared" si="19"/>
        <v>0</v>
      </c>
      <c r="BL41" s="86">
        <f t="shared" si="20"/>
        <v>0</v>
      </c>
      <c r="BM41" s="86">
        <f t="shared" si="21"/>
        <v>0</v>
      </c>
      <c r="BN41" s="86">
        <f t="shared" si="22"/>
        <v>0</v>
      </c>
      <c r="BO41" s="86">
        <f t="shared" si="23"/>
        <v>0</v>
      </c>
      <c r="BP41" s="86">
        <f t="shared" si="24"/>
        <v>0</v>
      </c>
      <c r="BQ41" s="86">
        <f t="shared" si="25"/>
        <v>0</v>
      </c>
      <c r="BR41" s="86">
        <f t="shared" si="26"/>
        <v>0</v>
      </c>
      <c r="BS41" s="86"/>
      <c r="BT41" s="86">
        <f t="shared" si="27"/>
        <v>0</v>
      </c>
      <c r="BU41" s="86">
        <f t="shared" si="28"/>
        <v>0</v>
      </c>
      <c r="BV41" s="86">
        <f t="shared" si="29"/>
        <v>0</v>
      </c>
      <c r="BW41" s="86">
        <f t="shared" si="30"/>
        <v>0</v>
      </c>
      <c r="BX41" s="86">
        <f t="shared" si="31"/>
        <v>1.0419345251016052</v>
      </c>
      <c r="BY41" s="86">
        <f t="shared" si="32"/>
        <v>0</v>
      </c>
      <c r="BZ41" s="86">
        <f t="shared" si="33"/>
        <v>0</v>
      </c>
      <c r="CA41" s="86">
        <f t="shared" si="34"/>
        <v>0</v>
      </c>
      <c r="CB41" s="86">
        <f t="shared" si="35"/>
        <v>0</v>
      </c>
      <c r="CC41" s="86"/>
      <c r="CD41" s="86">
        <f>+AP41*'Silver Conversion'!$B191</f>
        <v>0</v>
      </c>
      <c r="CE41" s="86">
        <f>+AQ41*'Silver Conversion'!$B191</f>
        <v>0</v>
      </c>
      <c r="CF41" s="86">
        <f>+AR41*'Silver Conversion'!$B191</f>
        <v>0</v>
      </c>
      <c r="CG41" s="86">
        <f>+AS41*'Silver Conversion'!$B191</f>
        <v>0.5955858648481092</v>
      </c>
      <c r="CH41" s="86">
        <f>+AT41*'Silver Conversion'!$B191</f>
        <v>2.5660876494023905</v>
      </c>
      <c r="CI41" s="86">
        <f>+AU41*'Silver Conversion'!$B191</f>
        <v>5.844966092853417</v>
      </c>
      <c r="CJ41" s="86">
        <f>+AV41*'Silver Conversion'!$B191</f>
        <v>0</v>
      </c>
      <c r="CK41" s="86">
        <f>+AW41*'Silver Conversion'!$B191</f>
        <v>0</v>
      </c>
      <c r="CL41" s="86">
        <f>+AX41*'Silver Conversion'!$B191</f>
        <v>0</v>
      </c>
      <c r="CM41" s="86">
        <f>+AY41*'Silver Conversion'!$B191</f>
        <v>0</v>
      </c>
      <c r="CN41" s="86">
        <f>+AZ41*'Silver Conversion'!$B191</f>
        <v>0</v>
      </c>
      <c r="CO41" s="86"/>
      <c r="CP41" s="86">
        <f>+BB41*'Silver Conversion'!$D191</f>
        <v>0.39216791044776117</v>
      </c>
      <c r="CQ41" s="86">
        <f>+BC41*'Silver Conversion'!$B191</f>
        <v>0.35354008047044266</v>
      </c>
      <c r="CR41" s="86">
        <f>+BD41*'Silver Conversion'!$B191</f>
        <v>0.23914577530176415</v>
      </c>
      <c r="CS41" s="86">
        <f>+BE41*'Silver Conversion'!$B191</f>
        <v>1.2291701592623638</v>
      </c>
      <c r="CT41" s="86">
        <f>+BF41*'Silver Conversion'!$B191</f>
        <v>0</v>
      </c>
      <c r="CU41" s="86">
        <f>+BG41*'Silver Conversion'!$B191</f>
        <v>1.0622</v>
      </c>
      <c r="CV41" s="86">
        <f>+BH41*'Silver Conversion'!$B191</f>
        <v>0.8826291079812207</v>
      </c>
      <c r="CW41" s="86">
        <f>+BI41*'Silver Conversion'!$B191</f>
        <v>0</v>
      </c>
      <c r="CX41" s="86"/>
      <c r="CY41" s="86">
        <f>+BK41*'Silver Conversion'!$B191</f>
        <v>0</v>
      </c>
      <c r="CZ41" s="86">
        <f>+BL41*'Silver Conversion'!$B191</f>
        <v>0</v>
      </c>
      <c r="DA41" s="86">
        <f>+BM41*'Silver Conversion'!$B191</f>
        <v>0</v>
      </c>
      <c r="DB41" s="86">
        <f>+BN41*'Silver Conversion'!$B191</f>
        <v>0</v>
      </c>
      <c r="DC41" s="86">
        <f>+BO41*'Silver Conversion'!$B191</f>
        <v>0</v>
      </c>
      <c r="DD41" s="86">
        <f>+BP41*'Silver Conversion'!$B191</f>
        <v>0</v>
      </c>
      <c r="DE41" s="86">
        <f>+BQ41*'Silver Conversion'!$B191</f>
        <v>0</v>
      </c>
      <c r="DF41" s="86">
        <f>+BR41*'Silver Conversion'!$B191</f>
        <v>0</v>
      </c>
      <c r="DG41" s="86"/>
      <c r="DH41" s="86">
        <f>+BT41*'Silver Conversion'!$B191</f>
        <v>0</v>
      </c>
      <c r="DI41" s="86">
        <f>+BU41*'Silver Conversion'!$B191</f>
        <v>0</v>
      </c>
      <c r="DJ41" s="86">
        <f>+BV41*'Silver Conversion'!$B191</f>
        <v>0</v>
      </c>
      <c r="DK41" s="86">
        <f>+BW41*'Silver Conversion'!$B191</f>
        <v>0</v>
      </c>
      <c r="DL41" s="86">
        <f>+BX41*'Silver Conversion'!$B191</f>
        <v>0.09794184535955089</v>
      </c>
      <c r="DM41" s="86">
        <f>+BY41*'Silver Conversion'!$B191</f>
        <v>0</v>
      </c>
      <c r="DN41" s="86">
        <f>+BZ41*'Silver Conversion'!$B191</f>
        <v>0</v>
      </c>
      <c r="DO41" s="86">
        <f>+CA41*'Silver Conversion'!$B191</f>
        <v>0</v>
      </c>
      <c r="DP41" s="86">
        <f>+CB41*'Silver Conversion'!$B191</f>
        <v>0</v>
      </c>
    </row>
    <row r="42" spans="1:120" ht="15.75">
      <c r="A42" s="63">
        <v>1533</v>
      </c>
      <c r="B42" s="86">
        <v>159.4</v>
      </c>
      <c r="C42" s="86">
        <v>235</v>
      </c>
      <c r="D42" s="86">
        <v>4.3</v>
      </c>
      <c r="E42" s="86">
        <v>80.9</v>
      </c>
      <c r="F42" s="86">
        <v>313.8</v>
      </c>
      <c r="G42" s="86">
        <v>588.6</v>
      </c>
      <c r="H42" s="86"/>
      <c r="I42" s="86">
        <v>330.1</v>
      </c>
      <c r="J42" s="86">
        <v>30</v>
      </c>
      <c r="K42" s="59">
        <v>10</v>
      </c>
      <c r="M42" s="86"/>
      <c r="N42" s="86">
        <v>629.3</v>
      </c>
      <c r="O42" s="86"/>
      <c r="P42" s="86">
        <v>20.2</v>
      </c>
      <c r="Q42" s="86">
        <v>169.2</v>
      </c>
      <c r="R42" s="86"/>
      <c r="S42" s="86">
        <v>10.5</v>
      </c>
      <c r="T42" s="86">
        <v>138.8</v>
      </c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O42" s="86"/>
      <c r="AP42" s="86">
        <f t="shared" si="0"/>
        <v>2.9087591240875916</v>
      </c>
      <c r="AQ42" s="86">
        <f t="shared" si="1"/>
        <v>20.431229351417144</v>
      </c>
      <c r="AR42" s="86">
        <f t="shared" si="2"/>
        <v>9.345936582386605</v>
      </c>
      <c r="AS42" s="86">
        <f t="shared" si="3"/>
        <v>5.015499070055797</v>
      </c>
      <c r="AT42" s="86">
        <f t="shared" si="4"/>
        <v>25.00398406374502</v>
      </c>
      <c r="AU42" s="86">
        <f t="shared" si="5"/>
        <v>51.17370892018779</v>
      </c>
      <c r="AV42" s="86">
        <f t="shared" si="6"/>
        <v>0</v>
      </c>
      <c r="AW42" s="86">
        <f t="shared" si="7"/>
        <v>28.699356633628934</v>
      </c>
      <c r="AX42" s="86">
        <f t="shared" si="8"/>
        <v>35.846576651929745</v>
      </c>
      <c r="AY42" s="86">
        <f t="shared" si="9"/>
        <v>21.734736238108383</v>
      </c>
      <c r="AZ42" s="86">
        <f t="shared" si="10"/>
        <v>0</v>
      </c>
      <c r="BA42" s="86"/>
      <c r="BB42" s="86">
        <f t="shared" si="11"/>
        <v>3.1308457711442785</v>
      </c>
      <c r="BC42" s="86">
        <f t="shared" si="12"/>
        <v>0</v>
      </c>
      <c r="BD42" s="86">
        <f t="shared" si="13"/>
        <v>1.8755803156917363</v>
      </c>
      <c r="BE42" s="86">
        <f t="shared" si="14"/>
        <v>14.182732606873428</v>
      </c>
      <c r="BF42" s="86">
        <f t="shared" si="15"/>
        <v>0</v>
      </c>
      <c r="BG42" s="86">
        <f t="shared" si="16"/>
        <v>10.5</v>
      </c>
      <c r="BH42" s="86">
        <f t="shared" si="17"/>
        <v>10.860719874804383</v>
      </c>
      <c r="BI42" s="86">
        <f t="shared" si="18"/>
        <v>0</v>
      </c>
      <c r="BJ42" s="86"/>
      <c r="BK42" s="86">
        <f t="shared" si="19"/>
        <v>0</v>
      </c>
      <c r="BL42" s="86">
        <f t="shared" si="20"/>
        <v>0</v>
      </c>
      <c r="BM42" s="86">
        <f t="shared" si="21"/>
        <v>0</v>
      </c>
      <c r="BN42" s="86">
        <f t="shared" si="22"/>
        <v>0</v>
      </c>
      <c r="BO42" s="86">
        <f t="shared" si="23"/>
        <v>0</v>
      </c>
      <c r="BP42" s="86">
        <f t="shared" si="24"/>
        <v>0</v>
      </c>
      <c r="BQ42" s="86">
        <f t="shared" si="25"/>
        <v>0</v>
      </c>
      <c r="BR42" s="86">
        <f t="shared" si="26"/>
        <v>0</v>
      </c>
      <c r="BS42" s="86"/>
      <c r="BT42" s="86">
        <f t="shared" si="27"/>
        <v>0</v>
      </c>
      <c r="BU42" s="86">
        <f t="shared" si="28"/>
        <v>0</v>
      </c>
      <c r="BV42" s="86">
        <f t="shared" si="29"/>
        <v>0</v>
      </c>
      <c r="BW42" s="86">
        <f t="shared" si="30"/>
        <v>0</v>
      </c>
      <c r="BX42" s="86">
        <f t="shared" si="31"/>
        <v>1.1300982156871255</v>
      </c>
      <c r="BY42" s="86">
        <f t="shared" si="32"/>
        <v>0</v>
      </c>
      <c r="BZ42" s="86">
        <f t="shared" si="33"/>
        <v>0</v>
      </c>
      <c r="CA42" s="86">
        <f t="shared" si="34"/>
        <v>0</v>
      </c>
      <c r="CB42" s="86">
        <f t="shared" si="35"/>
        <v>0</v>
      </c>
      <c r="CC42" s="86"/>
      <c r="CD42" s="86">
        <f>+AP42*'Silver Conversion'!$B192</f>
        <v>0.2734233576642336</v>
      </c>
      <c r="CE42" s="86">
        <f>+AQ42*'Silver Conversion'!$B192</f>
        <v>1.9205355590332116</v>
      </c>
      <c r="CF42" s="86">
        <f>+AR42*'Silver Conversion'!$B192</f>
        <v>0.8785180387443409</v>
      </c>
      <c r="CG42" s="86">
        <f>+AS42*'Silver Conversion'!$B192</f>
        <v>0.4714569125852449</v>
      </c>
      <c r="CH42" s="86">
        <f>+AT42*'Silver Conversion'!$B192</f>
        <v>2.350374501992032</v>
      </c>
      <c r="CI42" s="86">
        <f>+AU42*'Silver Conversion'!$B192</f>
        <v>4.810328638497652</v>
      </c>
      <c r="CJ42" s="86">
        <f>+AV42*'Silver Conversion'!$B192</f>
        <v>0</v>
      </c>
      <c r="CK42" s="86">
        <f>+AW42*'Silver Conversion'!$B192</f>
        <v>2.6977395235611197</v>
      </c>
      <c r="CL42" s="86">
        <f>+AX42*'Silver Conversion'!$B192</f>
        <v>3.369578205281396</v>
      </c>
      <c r="CM42" s="86">
        <f>+AY42*'Silver Conversion'!$B192</f>
        <v>2.043065206382188</v>
      </c>
      <c r="CN42" s="86">
        <f>+AZ42*'Silver Conversion'!$B192</f>
        <v>0</v>
      </c>
      <c r="CO42" s="86"/>
      <c r="CP42" s="86">
        <f>+BB42*'Silver Conversion'!$D192</f>
        <v>0.43487447761194026</v>
      </c>
      <c r="CQ42" s="86">
        <f>+BC42*'Silver Conversion'!$B192</f>
        <v>0</v>
      </c>
      <c r="CR42" s="86">
        <f>+BD42*'Silver Conversion'!$B192</f>
        <v>0.1763045496750232</v>
      </c>
      <c r="CS42" s="86">
        <f>+BE42*'Silver Conversion'!$B192</f>
        <v>1.3331768650461022</v>
      </c>
      <c r="CT42" s="86">
        <f>+BF42*'Silver Conversion'!$B192</f>
        <v>0</v>
      </c>
      <c r="CU42" s="86">
        <f>+BG42*'Silver Conversion'!$B192</f>
        <v>0.987</v>
      </c>
      <c r="CV42" s="86">
        <f>+BH42*'Silver Conversion'!$B192</f>
        <v>1.020907668231612</v>
      </c>
      <c r="CW42" s="86">
        <f>+BI42*'Silver Conversion'!$B192</f>
        <v>0</v>
      </c>
      <c r="CX42" s="86"/>
      <c r="CY42" s="86">
        <f>+BK42*'Silver Conversion'!$B192</f>
        <v>0</v>
      </c>
      <c r="CZ42" s="86">
        <f>+BL42*'Silver Conversion'!$B192</f>
        <v>0</v>
      </c>
      <c r="DA42" s="86">
        <f>+BM42*'Silver Conversion'!$B192</f>
        <v>0</v>
      </c>
      <c r="DB42" s="86">
        <f>+BN42*'Silver Conversion'!$B192</f>
        <v>0</v>
      </c>
      <c r="DC42" s="86">
        <f>+BO42*'Silver Conversion'!$B192</f>
        <v>0</v>
      </c>
      <c r="DD42" s="86">
        <f>+BP42*'Silver Conversion'!$B192</f>
        <v>0</v>
      </c>
      <c r="DE42" s="86">
        <f>+BQ42*'Silver Conversion'!$B192</f>
        <v>0</v>
      </c>
      <c r="DF42" s="86">
        <f>+BR42*'Silver Conversion'!$B192</f>
        <v>0</v>
      </c>
      <c r="DG42" s="86"/>
      <c r="DH42" s="86">
        <f>+BT42*'Silver Conversion'!$B192</f>
        <v>0</v>
      </c>
      <c r="DI42" s="86">
        <f>+BU42*'Silver Conversion'!$B192</f>
        <v>0</v>
      </c>
      <c r="DJ42" s="86">
        <f>+BV42*'Silver Conversion'!$B192</f>
        <v>0</v>
      </c>
      <c r="DK42" s="86">
        <f>+BW42*'Silver Conversion'!$B192</f>
        <v>0</v>
      </c>
      <c r="DL42" s="86">
        <f>+BX42*'Silver Conversion'!$B192</f>
        <v>0.1062292322745898</v>
      </c>
      <c r="DM42" s="86">
        <f>+BY42*'Silver Conversion'!$B192</f>
        <v>0</v>
      </c>
      <c r="DN42" s="86">
        <f>+BZ42*'Silver Conversion'!$B192</f>
        <v>0</v>
      </c>
      <c r="DO42" s="86">
        <f>+CA42*'Silver Conversion'!$B192</f>
        <v>0</v>
      </c>
      <c r="DP42" s="86">
        <f>+CB42*'Silver Conversion'!$B192</f>
        <v>0</v>
      </c>
    </row>
    <row r="43" spans="1:120" ht="15.75">
      <c r="A43" s="63">
        <v>1534</v>
      </c>
      <c r="B43" s="86">
        <v>116.6</v>
      </c>
      <c r="C43" s="86"/>
      <c r="D43" s="86">
        <v>4</v>
      </c>
      <c r="E43" s="86">
        <v>83.8</v>
      </c>
      <c r="F43" s="86">
        <v>331.5</v>
      </c>
      <c r="G43" s="86"/>
      <c r="H43" s="86"/>
      <c r="I43" s="86"/>
      <c r="J43" s="86">
        <v>25.9</v>
      </c>
      <c r="K43" s="59">
        <v>10.5</v>
      </c>
      <c r="M43" s="86"/>
      <c r="N43" s="86">
        <v>595.6</v>
      </c>
      <c r="O43" s="86">
        <v>737.3</v>
      </c>
      <c r="P43" s="86">
        <v>28.6</v>
      </c>
      <c r="Q43" s="86">
        <v>155.2</v>
      </c>
      <c r="R43" s="86"/>
      <c r="S43" s="86">
        <v>11.2</v>
      </c>
      <c r="T43" s="86">
        <v>156</v>
      </c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O43" s="86"/>
      <c r="AP43" s="86">
        <f t="shared" si="0"/>
        <v>2.127737226277372</v>
      </c>
      <c r="AQ43" s="86">
        <f t="shared" si="1"/>
        <v>0</v>
      </c>
      <c r="AR43" s="86">
        <f t="shared" si="2"/>
        <v>8.693894495243354</v>
      </c>
      <c r="AS43" s="86">
        <f t="shared" si="3"/>
        <v>5.1952882827030376</v>
      </c>
      <c r="AT43" s="86">
        <f t="shared" si="4"/>
        <v>26.41434262948207</v>
      </c>
      <c r="AU43" s="86">
        <f t="shared" si="5"/>
        <v>0</v>
      </c>
      <c r="AV43" s="86">
        <f t="shared" si="6"/>
        <v>0</v>
      </c>
      <c r="AW43" s="86">
        <f t="shared" si="7"/>
        <v>0</v>
      </c>
      <c r="AX43" s="86">
        <f t="shared" si="8"/>
        <v>30.94754450949934</v>
      </c>
      <c r="AY43" s="86">
        <f t="shared" si="9"/>
        <v>22.821473050013804</v>
      </c>
      <c r="AZ43" s="86">
        <f t="shared" si="10"/>
        <v>0</v>
      </c>
      <c r="BA43" s="86"/>
      <c r="BB43" s="86">
        <f t="shared" si="11"/>
        <v>2.9631840796019904</v>
      </c>
      <c r="BC43" s="86">
        <f t="shared" si="12"/>
        <v>4.563912101516559</v>
      </c>
      <c r="BD43" s="86">
        <f t="shared" si="13"/>
        <v>2.6555246053853296</v>
      </c>
      <c r="BE43" s="86">
        <f t="shared" si="14"/>
        <v>13.009220452640402</v>
      </c>
      <c r="BF43" s="86">
        <f t="shared" si="15"/>
        <v>0</v>
      </c>
      <c r="BG43" s="86">
        <f t="shared" si="16"/>
        <v>11.2</v>
      </c>
      <c r="BH43" s="86">
        <f t="shared" si="17"/>
        <v>12.206572769953052</v>
      </c>
      <c r="BI43" s="86">
        <f t="shared" si="18"/>
        <v>0</v>
      </c>
      <c r="BJ43" s="86"/>
      <c r="BK43" s="86">
        <f t="shared" si="19"/>
        <v>0</v>
      </c>
      <c r="BL43" s="86">
        <f t="shared" si="20"/>
        <v>0</v>
      </c>
      <c r="BM43" s="86">
        <f t="shared" si="21"/>
        <v>0</v>
      </c>
      <c r="BN43" s="86">
        <f t="shared" si="22"/>
        <v>0</v>
      </c>
      <c r="BO43" s="86">
        <f t="shared" si="23"/>
        <v>0</v>
      </c>
      <c r="BP43" s="86">
        <f t="shared" si="24"/>
        <v>0</v>
      </c>
      <c r="BQ43" s="86">
        <f t="shared" si="25"/>
        <v>0</v>
      </c>
      <c r="BR43" s="86">
        <f t="shared" si="26"/>
        <v>0</v>
      </c>
      <c r="BS43" s="86"/>
      <c r="BT43" s="86">
        <f t="shared" si="27"/>
        <v>0</v>
      </c>
      <c r="BU43" s="86">
        <f t="shared" si="28"/>
        <v>0</v>
      </c>
      <c r="BV43" s="86">
        <f t="shared" si="29"/>
        <v>0</v>
      </c>
      <c r="BW43" s="86">
        <f t="shared" si="30"/>
        <v>0</v>
      </c>
      <c r="BX43" s="86">
        <f t="shared" si="31"/>
        <v>1.0365912711267253</v>
      </c>
      <c r="BY43" s="86">
        <f t="shared" si="32"/>
        <v>0</v>
      </c>
      <c r="BZ43" s="86">
        <f t="shared" si="33"/>
        <v>0</v>
      </c>
      <c r="CA43" s="86">
        <f t="shared" si="34"/>
        <v>0</v>
      </c>
      <c r="CB43" s="86">
        <f t="shared" si="35"/>
        <v>0</v>
      </c>
      <c r="CC43" s="86"/>
      <c r="CD43" s="86">
        <f>+AP43*'Silver Conversion'!$B193</f>
        <v>0.200007299270073</v>
      </c>
      <c r="CE43" s="86">
        <f>+AQ43*'Silver Conversion'!$B193</f>
        <v>0</v>
      </c>
      <c r="CF43" s="86">
        <f>+AR43*'Silver Conversion'!$B193</f>
        <v>0.8172260825528753</v>
      </c>
      <c r="CG43" s="86">
        <f>+AS43*'Silver Conversion'!$B193</f>
        <v>0.48835709857408555</v>
      </c>
      <c r="CH43" s="86">
        <f>+AT43*'Silver Conversion'!$B193</f>
        <v>2.4829482071713147</v>
      </c>
      <c r="CI43" s="86">
        <f>+AU43*'Silver Conversion'!$B193</f>
        <v>0</v>
      </c>
      <c r="CJ43" s="86">
        <f>+AV43*'Silver Conversion'!$B193</f>
        <v>0</v>
      </c>
      <c r="CK43" s="86">
        <f>+AW43*'Silver Conversion'!$B193</f>
        <v>0</v>
      </c>
      <c r="CL43" s="86">
        <f>+AX43*'Silver Conversion'!$B193</f>
        <v>2.909069183892938</v>
      </c>
      <c r="CM43" s="86">
        <f>+AY43*'Silver Conversion'!$B193</f>
        <v>2.1452184667012975</v>
      </c>
      <c r="CN43" s="86">
        <f>+AZ43*'Silver Conversion'!$B193</f>
        <v>0</v>
      </c>
      <c r="CO43" s="86"/>
      <c r="CP43" s="86">
        <f>+BB43*'Silver Conversion'!$D193</f>
        <v>0.41158626865671644</v>
      </c>
      <c r="CQ43" s="86">
        <f>+BC43*'Silver Conversion'!$B193</f>
        <v>0.42900773754255656</v>
      </c>
      <c r="CR43" s="86">
        <f>+BD43*'Silver Conversion'!$B193</f>
        <v>0.249619312906221</v>
      </c>
      <c r="CS43" s="86">
        <f>+BE43*'Silver Conversion'!$B193</f>
        <v>1.222866722548198</v>
      </c>
      <c r="CT43" s="86">
        <f>+BF43*'Silver Conversion'!$B193</f>
        <v>0</v>
      </c>
      <c r="CU43" s="86">
        <f>+BG43*'Silver Conversion'!$B193</f>
        <v>1.0528</v>
      </c>
      <c r="CV43" s="86">
        <f>+BH43*'Silver Conversion'!$B193</f>
        <v>1.1474178403755868</v>
      </c>
      <c r="CW43" s="86">
        <f>+BI43*'Silver Conversion'!$B193</f>
        <v>0</v>
      </c>
      <c r="CX43" s="86"/>
      <c r="CY43" s="86">
        <f>+BK43*'Silver Conversion'!$B193</f>
        <v>0</v>
      </c>
      <c r="CZ43" s="86">
        <f>+BL43*'Silver Conversion'!$B193</f>
        <v>0</v>
      </c>
      <c r="DA43" s="86">
        <f>+BM43*'Silver Conversion'!$B193</f>
        <v>0</v>
      </c>
      <c r="DB43" s="86">
        <f>+BN43*'Silver Conversion'!$B193</f>
        <v>0</v>
      </c>
      <c r="DC43" s="86">
        <f>+BO43*'Silver Conversion'!$B193</f>
        <v>0</v>
      </c>
      <c r="DD43" s="86">
        <f>+BP43*'Silver Conversion'!$B193</f>
        <v>0</v>
      </c>
      <c r="DE43" s="86">
        <f>+BQ43*'Silver Conversion'!$B193</f>
        <v>0</v>
      </c>
      <c r="DF43" s="86">
        <f>+BR43*'Silver Conversion'!$B193</f>
        <v>0</v>
      </c>
      <c r="DG43" s="86"/>
      <c r="DH43" s="86">
        <f>+BT43*'Silver Conversion'!$B193</f>
        <v>0</v>
      </c>
      <c r="DI43" s="86">
        <f>+BU43*'Silver Conversion'!$B193</f>
        <v>0</v>
      </c>
      <c r="DJ43" s="86">
        <f>+BV43*'Silver Conversion'!$B193</f>
        <v>0</v>
      </c>
      <c r="DK43" s="86">
        <f>+BW43*'Silver Conversion'!$B193</f>
        <v>0</v>
      </c>
      <c r="DL43" s="86">
        <f>+BX43*'Silver Conversion'!$B193</f>
        <v>0.09743957948591218</v>
      </c>
      <c r="DM43" s="86">
        <f>+BY43*'Silver Conversion'!$B193</f>
        <v>0</v>
      </c>
      <c r="DN43" s="86">
        <f>+BZ43*'Silver Conversion'!$B193</f>
        <v>0</v>
      </c>
      <c r="DO43" s="86">
        <f>+CA43*'Silver Conversion'!$B193</f>
        <v>0</v>
      </c>
      <c r="DP43" s="86">
        <f>+CB43*'Silver Conversion'!$B193</f>
        <v>0</v>
      </c>
    </row>
    <row r="44" spans="1:120" ht="15.75">
      <c r="A44" s="63">
        <v>1535</v>
      </c>
      <c r="B44" s="86">
        <v>77.9</v>
      </c>
      <c r="C44" s="86"/>
      <c r="D44" s="86">
        <v>4.1</v>
      </c>
      <c r="E44" s="86">
        <v>49.2</v>
      </c>
      <c r="F44" s="86">
        <v>310.3</v>
      </c>
      <c r="G44" s="86">
        <v>745</v>
      </c>
      <c r="H44" s="86"/>
      <c r="I44" s="86">
        <v>357.5</v>
      </c>
      <c r="J44" s="86">
        <v>20.2</v>
      </c>
      <c r="M44" s="86"/>
      <c r="N44" s="86">
        <v>531.5</v>
      </c>
      <c r="O44" s="86">
        <v>675.9</v>
      </c>
      <c r="P44" s="86">
        <v>20.8</v>
      </c>
      <c r="Q44" s="86">
        <v>109</v>
      </c>
      <c r="R44" s="86"/>
      <c r="S44" s="86">
        <v>10.7</v>
      </c>
      <c r="T44" s="86">
        <v>102.5</v>
      </c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O44" s="86"/>
      <c r="AP44" s="86">
        <f t="shared" si="0"/>
        <v>1.4215328467153285</v>
      </c>
      <c r="AQ44" s="86">
        <f t="shared" si="1"/>
        <v>0</v>
      </c>
      <c r="AR44" s="86">
        <f t="shared" si="2"/>
        <v>8.911241857624436</v>
      </c>
      <c r="AS44" s="86">
        <f t="shared" si="3"/>
        <v>3.0502169869807814</v>
      </c>
      <c r="AT44" s="86">
        <f t="shared" si="4"/>
        <v>24.725099601593627</v>
      </c>
      <c r="AU44" s="86">
        <f t="shared" si="5"/>
        <v>64.77134411406712</v>
      </c>
      <c r="AV44" s="86">
        <f t="shared" si="6"/>
        <v>0</v>
      </c>
      <c r="AW44" s="86">
        <f t="shared" si="7"/>
        <v>31.081551034602676</v>
      </c>
      <c r="AX44" s="86">
        <f t="shared" si="8"/>
        <v>24.13669494563269</v>
      </c>
      <c r="AY44" s="86">
        <f t="shared" si="9"/>
        <v>0</v>
      </c>
      <c r="AZ44" s="86">
        <f t="shared" si="10"/>
        <v>0</v>
      </c>
      <c r="BA44" s="86"/>
      <c r="BB44" s="86">
        <f t="shared" si="11"/>
        <v>2.644278606965174</v>
      </c>
      <c r="BC44" s="86">
        <f t="shared" si="12"/>
        <v>4.183844011142061</v>
      </c>
      <c r="BD44" s="86">
        <f t="shared" si="13"/>
        <v>1.9312906220984216</v>
      </c>
      <c r="BE44" s="86">
        <f t="shared" si="14"/>
        <v>9.136630343671417</v>
      </c>
      <c r="BF44" s="86">
        <f t="shared" si="15"/>
        <v>0</v>
      </c>
      <c r="BG44" s="86">
        <f t="shared" si="16"/>
        <v>10.7</v>
      </c>
      <c r="BH44" s="86">
        <f t="shared" si="17"/>
        <v>8.020344287949921</v>
      </c>
      <c r="BI44" s="86">
        <f t="shared" si="18"/>
        <v>0</v>
      </c>
      <c r="BJ44" s="86"/>
      <c r="BK44" s="86">
        <f t="shared" si="19"/>
        <v>0</v>
      </c>
      <c r="BL44" s="86">
        <f t="shared" si="20"/>
        <v>0</v>
      </c>
      <c r="BM44" s="86">
        <f t="shared" si="21"/>
        <v>0</v>
      </c>
      <c r="BN44" s="86">
        <f t="shared" si="22"/>
        <v>0</v>
      </c>
      <c r="BO44" s="86">
        <f t="shared" si="23"/>
        <v>0</v>
      </c>
      <c r="BP44" s="86">
        <f t="shared" si="24"/>
        <v>0</v>
      </c>
      <c r="BQ44" s="86">
        <f t="shared" si="25"/>
        <v>0</v>
      </c>
      <c r="BR44" s="86">
        <f t="shared" si="26"/>
        <v>0</v>
      </c>
      <c r="BS44" s="86"/>
      <c r="BT44" s="86">
        <f t="shared" si="27"/>
        <v>0</v>
      </c>
      <c r="BU44" s="86">
        <f t="shared" si="28"/>
        <v>0</v>
      </c>
      <c r="BV44" s="86">
        <f t="shared" si="29"/>
        <v>0</v>
      </c>
      <c r="BW44" s="86">
        <f t="shared" si="30"/>
        <v>0</v>
      </c>
      <c r="BX44" s="86">
        <f t="shared" si="31"/>
        <v>0.7280183540774037</v>
      </c>
      <c r="BY44" s="86">
        <f t="shared" si="32"/>
        <v>0</v>
      </c>
      <c r="BZ44" s="86">
        <f t="shared" si="33"/>
        <v>0</v>
      </c>
      <c r="CA44" s="86">
        <f t="shared" si="34"/>
        <v>0</v>
      </c>
      <c r="CB44" s="86">
        <f t="shared" si="35"/>
        <v>0</v>
      </c>
      <c r="CC44" s="86"/>
      <c r="CD44" s="86">
        <f>+AP44*'Silver Conversion'!$B194</f>
        <v>0.1336240875912409</v>
      </c>
      <c r="CE44" s="86">
        <f>+AQ44*'Silver Conversion'!$B194</f>
        <v>0</v>
      </c>
      <c r="CF44" s="86">
        <f>+AR44*'Silver Conversion'!$B194</f>
        <v>0.837656734616697</v>
      </c>
      <c r="CG44" s="86">
        <f>+AS44*'Silver Conversion'!$B194</f>
        <v>0.28672039677619343</v>
      </c>
      <c r="CH44" s="86">
        <f>+AT44*'Silver Conversion'!$B194</f>
        <v>2.3241593625498007</v>
      </c>
      <c r="CI44" s="86">
        <f>+AU44*'Silver Conversion'!$B194</f>
        <v>6.088506346722309</v>
      </c>
      <c r="CJ44" s="86">
        <f>+AV44*'Silver Conversion'!$B194</f>
        <v>0</v>
      </c>
      <c r="CK44" s="86">
        <f>+AW44*'Silver Conversion'!$B194</f>
        <v>2.9216657972526514</v>
      </c>
      <c r="CL44" s="86">
        <f>+AX44*'Silver Conversion'!$B194</f>
        <v>2.268849324889473</v>
      </c>
      <c r="CM44" s="86">
        <f>+AY44*'Silver Conversion'!$B194</f>
        <v>0</v>
      </c>
      <c r="CN44" s="86">
        <f>+AZ44*'Silver Conversion'!$B194</f>
        <v>0</v>
      </c>
      <c r="CO44" s="86"/>
      <c r="CP44" s="86">
        <f>+BB44*'Silver Conversion'!$D194</f>
        <v>0.36729029850746264</v>
      </c>
      <c r="CQ44" s="86">
        <f>+BC44*'Silver Conversion'!$B194</f>
        <v>0.39328133704735374</v>
      </c>
      <c r="CR44" s="86">
        <f>+BD44*'Silver Conversion'!$B194</f>
        <v>0.18154131847725163</v>
      </c>
      <c r="CS44" s="86">
        <f>+BE44*'Silver Conversion'!$B194</f>
        <v>0.8588432523051132</v>
      </c>
      <c r="CT44" s="86">
        <f>+BF44*'Silver Conversion'!$B194</f>
        <v>0</v>
      </c>
      <c r="CU44" s="86">
        <f>+BG44*'Silver Conversion'!$B194</f>
        <v>1.0058</v>
      </c>
      <c r="CV44" s="86">
        <f>+BH44*'Silver Conversion'!$B194</f>
        <v>0.7539123630672926</v>
      </c>
      <c r="CW44" s="86">
        <f>+BI44*'Silver Conversion'!$B194</f>
        <v>0</v>
      </c>
      <c r="CX44" s="86"/>
      <c r="CY44" s="86">
        <f>+BK44*'Silver Conversion'!$B194</f>
        <v>0</v>
      </c>
      <c r="CZ44" s="86">
        <f>+BL44*'Silver Conversion'!$B194</f>
        <v>0</v>
      </c>
      <c r="DA44" s="86">
        <f>+BM44*'Silver Conversion'!$B194</f>
        <v>0</v>
      </c>
      <c r="DB44" s="86">
        <f>+BN44*'Silver Conversion'!$B194</f>
        <v>0</v>
      </c>
      <c r="DC44" s="86">
        <f>+BO44*'Silver Conversion'!$B194</f>
        <v>0</v>
      </c>
      <c r="DD44" s="86">
        <f>+BP44*'Silver Conversion'!$B194</f>
        <v>0</v>
      </c>
      <c r="DE44" s="86">
        <f>+BQ44*'Silver Conversion'!$B194</f>
        <v>0</v>
      </c>
      <c r="DF44" s="86">
        <f>+BR44*'Silver Conversion'!$B194</f>
        <v>0</v>
      </c>
      <c r="DG44" s="86"/>
      <c r="DH44" s="86">
        <f>+BT44*'Silver Conversion'!$B194</f>
        <v>0</v>
      </c>
      <c r="DI44" s="86">
        <f>+BU44*'Silver Conversion'!$B194</f>
        <v>0</v>
      </c>
      <c r="DJ44" s="86">
        <f>+BV44*'Silver Conversion'!$B194</f>
        <v>0</v>
      </c>
      <c r="DK44" s="86">
        <f>+BW44*'Silver Conversion'!$B194</f>
        <v>0</v>
      </c>
      <c r="DL44" s="86">
        <f>+BX44*'Silver Conversion'!$B194</f>
        <v>0.06843372528327595</v>
      </c>
      <c r="DM44" s="86">
        <f>+BY44*'Silver Conversion'!$B194</f>
        <v>0</v>
      </c>
      <c r="DN44" s="86">
        <f>+BZ44*'Silver Conversion'!$B194</f>
        <v>0</v>
      </c>
      <c r="DO44" s="86">
        <f>+CA44*'Silver Conversion'!$B194</f>
        <v>0</v>
      </c>
      <c r="DP44" s="86">
        <f>+CB44*'Silver Conversion'!$B194</f>
        <v>0</v>
      </c>
    </row>
    <row r="45" spans="1:120" ht="15.75">
      <c r="A45" s="63">
        <v>1536</v>
      </c>
      <c r="B45" s="86">
        <v>118.7</v>
      </c>
      <c r="C45" s="86">
        <v>245</v>
      </c>
      <c r="D45" s="86">
        <v>4.6</v>
      </c>
      <c r="E45" s="86">
        <v>38</v>
      </c>
      <c r="F45" s="86">
        <v>310</v>
      </c>
      <c r="G45" s="86">
        <v>625</v>
      </c>
      <c r="H45" s="86">
        <v>15.3</v>
      </c>
      <c r="I45" s="86">
        <v>301.7</v>
      </c>
      <c r="J45" s="86">
        <v>23.5</v>
      </c>
      <c r="M45" s="86"/>
      <c r="N45" s="86">
        <v>554.3</v>
      </c>
      <c r="O45" s="86">
        <v>657.6</v>
      </c>
      <c r="P45" s="86">
        <v>20</v>
      </c>
      <c r="Q45" s="86">
        <v>109.1</v>
      </c>
      <c r="R45" s="86"/>
      <c r="S45" s="86">
        <v>11.9</v>
      </c>
      <c r="T45" s="86">
        <v>106.7</v>
      </c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O45" s="86"/>
      <c r="AP45" s="86">
        <f t="shared" si="0"/>
        <v>2.166058394160584</v>
      </c>
      <c r="AQ45" s="86">
        <f t="shared" si="1"/>
        <v>21.300643366371066</v>
      </c>
      <c r="AR45" s="86">
        <f t="shared" si="2"/>
        <v>9.997978669529855</v>
      </c>
      <c r="AS45" s="86">
        <f t="shared" si="3"/>
        <v>2.3558586484810915</v>
      </c>
      <c r="AT45" s="86">
        <f t="shared" si="4"/>
        <v>24.701195219123505</v>
      </c>
      <c r="AU45" s="86">
        <f t="shared" si="5"/>
        <v>54.33837593462006</v>
      </c>
      <c r="AV45" s="86">
        <f t="shared" si="6"/>
        <v>15.3</v>
      </c>
      <c r="AW45" s="86">
        <f t="shared" si="7"/>
        <v>26.230220831159794</v>
      </c>
      <c r="AX45" s="86">
        <f t="shared" si="8"/>
        <v>28.079818377344964</v>
      </c>
      <c r="AY45" s="86">
        <f t="shared" si="9"/>
        <v>0</v>
      </c>
      <c r="AZ45" s="86">
        <f t="shared" si="10"/>
        <v>0</v>
      </c>
      <c r="BA45" s="86"/>
      <c r="BB45" s="86">
        <f t="shared" si="11"/>
        <v>2.7577114427860696</v>
      </c>
      <c r="BC45" s="86">
        <f t="shared" si="12"/>
        <v>4.070566388115135</v>
      </c>
      <c r="BD45" s="86">
        <f t="shared" si="13"/>
        <v>1.8570102135561746</v>
      </c>
      <c r="BE45" s="86">
        <f t="shared" si="14"/>
        <v>9.14501257334451</v>
      </c>
      <c r="BF45" s="86">
        <f t="shared" si="15"/>
        <v>0</v>
      </c>
      <c r="BG45" s="86">
        <f t="shared" si="16"/>
        <v>11.9</v>
      </c>
      <c r="BH45" s="86">
        <f t="shared" si="17"/>
        <v>8.348982785602505</v>
      </c>
      <c r="BI45" s="86">
        <f t="shared" si="18"/>
        <v>0</v>
      </c>
      <c r="BJ45" s="86"/>
      <c r="BK45" s="86">
        <f t="shared" si="19"/>
        <v>0</v>
      </c>
      <c r="BL45" s="86">
        <f t="shared" si="20"/>
        <v>0</v>
      </c>
      <c r="BM45" s="86">
        <f t="shared" si="21"/>
        <v>0</v>
      </c>
      <c r="BN45" s="86">
        <f t="shared" si="22"/>
        <v>0</v>
      </c>
      <c r="BO45" s="86">
        <f t="shared" si="23"/>
        <v>0</v>
      </c>
      <c r="BP45" s="86">
        <f t="shared" si="24"/>
        <v>0</v>
      </c>
      <c r="BQ45" s="86">
        <f t="shared" si="25"/>
        <v>0</v>
      </c>
      <c r="BR45" s="86">
        <f t="shared" si="26"/>
        <v>0</v>
      </c>
      <c r="BS45" s="86"/>
      <c r="BT45" s="86">
        <f t="shared" si="27"/>
        <v>0</v>
      </c>
      <c r="BU45" s="86">
        <f t="shared" si="28"/>
        <v>0</v>
      </c>
      <c r="BV45" s="86">
        <f t="shared" si="29"/>
        <v>0</v>
      </c>
      <c r="BW45" s="86">
        <f t="shared" si="30"/>
        <v>0</v>
      </c>
      <c r="BX45" s="86">
        <f t="shared" si="31"/>
        <v>0.7286862608242637</v>
      </c>
      <c r="BY45" s="86">
        <f t="shared" si="32"/>
        <v>0</v>
      </c>
      <c r="BZ45" s="86">
        <f t="shared" si="33"/>
        <v>0</v>
      </c>
      <c r="CA45" s="86">
        <f t="shared" si="34"/>
        <v>0</v>
      </c>
      <c r="CB45" s="86">
        <f t="shared" si="35"/>
        <v>0</v>
      </c>
      <c r="CC45" s="86"/>
      <c r="CD45" s="86">
        <f>+AP45*'Silver Conversion'!$B195</f>
        <v>0.2036094890510949</v>
      </c>
      <c r="CE45" s="86">
        <f>+AQ45*'Silver Conversion'!$B195</f>
        <v>2.00226047643888</v>
      </c>
      <c r="CF45" s="86">
        <f>+AR45*'Silver Conversion'!$B195</f>
        <v>0.9398099949358064</v>
      </c>
      <c r="CG45" s="86">
        <f>+AS45*'Silver Conversion'!$B195</f>
        <v>0.2214507129572226</v>
      </c>
      <c r="CH45" s="86">
        <f>+AT45*'Silver Conversion'!$B195</f>
        <v>2.3219123505976094</v>
      </c>
      <c r="CI45" s="86">
        <f>+AU45*'Silver Conversion'!$B195</f>
        <v>5.107807337854286</v>
      </c>
      <c r="CJ45" s="86">
        <f>+AV45*'Silver Conversion'!$B195</f>
        <v>1.4382000000000001</v>
      </c>
      <c r="CK45" s="86">
        <f>+AW45*'Silver Conversion'!$B195</f>
        <v>2.4656407581290205</v>
      </c>
      <c r="CL45" s="86">
        <f>+AX45*'Silver Conversion'!$B195</f>
        <v>2.6395029274704265</v>
      </c>
      <c r="CM45" s="86">
        <f>+AY45*'Silver Conversion'!$B195</f>
        <v>0</v>
      </c>
      <c r="CN45" s="86">
        <f>+AZ45*'Silver Conversion'!$B195</f>
        <v>0</v>
      </c>
      <c r="CO45" s="86"/>
      <c r="CP45" s="86">
        <f>+BB45*'Silver Conversion'!$D195</f>
        <v>0.38304611940298505</v>
      </c>
      <c r="CQ45" s="86">
        <f>+BC45*'Silver Conversion'!$B195</f>
        <v>0.3826332404828227</v>
      </c>
      <c r="CR45" s="86">
        <f>+BD45*'Silver Conversion'!$B195</f>
        <v>0.1745589600742804</v>
      </c>
      <c r="CS45" s="86">
        <f>+BE45*'Silver Conversion'!$B195</f>
        <v>0.8596311818943838</v>
      </c>
      <c r="CT45" s="86">
        <f>+BF45*'Silver Conversion'!$B195</f>
        <v>0</v>
      </c>
      <c r="CU45" s="86">
        <f>+BG45*'Silver Conversion'!$B195</f>
        <v>1.1186</v>
      </c>
      <c r="CV45" s="86">
        <f>+BH45*'Silver Conversion'!$B195</f>
        <v>0.7848043818466355</v>
      </c>
      <c r="CW45" s="86">
        <f>+BI45*'Silver Conversion'!$B195</f>
        <v>0</v>
      </c>
      <c r="CX45" s="86"/>
      <c r="CY45" s="86">
        <f>+BK45*'Silver Conversion'!$B195</f>
        <v>0</v>
      </c>
      <c r="CZ45" s="86">
        <f>+BL45*'Silver Conversion'!$B195</f>
        <v>0</v>
      </c>
      <c r="DA45" s="86">
        <f>+BM45*'Silver Conversion'!$B195</f>
        <v>0</v>
      </c>
      <c r="DB45" s="86">
        <f>+BN45*'Silver Conversion'!$B195</f>
        <v>0</v>
      </c>
      <c r="DC45" s="86">
        <f>+BO45*'Silver Conversion'!$B195</f>
        <v>0</v>
      </c>
      <c r="DD45" s="86">
        <f>+BP45*'Silver Conversion'!$B195</f>
        <v>0</v>
      </c>
      <c r="DE45" s="86">
        <f>+BQ45*'Silver Conversion'!$B195</f>
        <v>0</v>
      </c>
      <c r="DF45" s="86">
        <f>+BR45*'Silver Conversion'!$B195</f>
        <v>0</v>
      </c>
      <c r="DG45" s="86"/>
      <c r="DH45" s="86">
        <f>+BT45*'Silver Conversion'!$B195</f>
        <v>0</v>
      </c>
      <c r="DI45" s="86">
        <f>+BU45*'Silver Conversion'!$B195</f>
        <v>0</v>
      </c>
      <c r="DJ45" s="86">
        <f>+BV45*'Silver Conversion'!$B195</f>
        <v>0</v>
      </c>
      <c r="DK45" s="86">
        <f>+BW45*'Silver Conversion'!$B195</f>
        <v>0</v>
      </c>
      <c r="DL45" s="86">
        <f>+BX45*'Silver Conversion'!$B195</f>
        <v>0.06849650851748079</v>
      </c>
      <c r="DM45" s="86">
        <f>+BY45*'Silver Conversion'!$B195</f>
        <v>0</v>
      </c>
      <c r="DN45" s="86">
        <f>+BZ45*'Silver Conversion'!$B195</f>
        <v>0</v>
      </c>
      <c r="DO45" s="86">
        <f>+CA45*'Silver Conversion'!$B195</f>
        <v>0</v>
      </c>
      <c r="DP45" s="86">
        <f>+CB45*'Silver Conversion'!$B195</f>
        <v>0</v>
      </c>
    </row>
    <row r="46" spans="1:120" ht="15.75">
      <c r="A46" s="63">
        <v>1537</v>
      </c>
      <c r="B46" s="86">
        <v>101.8</v>
      </c>
      <c r="C46" s="86">
        <v>224</v>
      </c>
      <c r="D46" s="86"/>
      <c r="E46" s="86">
        <v>154.5</v>
      </c>
      <c r="F46" s="86">
        <v>361.8</v>
      </c>
      <c r="G46" s="86">
        <v>809.2</v>
      </c>
      <c r="H46" s="86">
        <v>16.2</v>
      </c>
      <c r="I46" s="86">
        <v>291.6</v>
      </c>
      <c r="J46" s="86">
        <v>23.7</v>
      </c>
      <c r="K46" s="59">
        <v>11.4</v>
      </c>
      <c r="M46" s="86"/>
      <c r="N46" s="86">
        <v>445.5</v>
      </c>
      <c r="O46" s="86">
        <v>554</v>
      </c>
      <c r="P46" s="86">
        <v>19.5</v>
      </c>
      <c r="Q46" s="86">
        <v>108.4</v>
      </c>
      <c r="R46" s="86">
        <v>12</v>
      </c>
      <c r="S46" s="86">
        <v>10.8</v>
      </c>
      <c r="T46" s="86">
        <v>106.7</v>
      </c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O46" s="86"/>
      <c r="AP46" s="86">
        <f t="shared" si="0"/>
        <v>1.8576642335766425</v>
      </c>
      <c r="AQ46" s="86">
        <f t="shared" si="1"/>
        <v>19.47487393496783</v>
      </c>
      <c r="AR46" s="86">
        <f t="shared" si="2"/>
        <v>0</v>
      </c>
      <c r="AS46" s="86">
        <f t="shared" si="3"/>
        <v>9.578425294482331</v>
      </c>
      <c r="AT46" s="86">
        <f t="shared" si="4"/>
        <v>28.828685258964143</v>
      </c>
      <c r="AU46" s="86">
        <f t="shared" si="5"/>
        <v>70.3529820900713</v>
      </c>
      <c r="AV46" s="86">
        <f t="shared" si="6"/>
        <v>16.2</v>
      </c>
      <c r="AW46" s="86">
        <f t="shared" si="7"/>
        <v>25.35211267605634</v>
      </c>
      <c r="AX46" s="86">
        <f t="shared" si="8"/>
        <v>28.318795555024494</v>
      </c>
      <c r="AY46" s="86">
        <f t="shared" si="9"/>
        <v>24.77759931144356</v>
      </c>
      <c r="AZ46" s="86">
        <f t="shared" si="10"/>
        <v>0</v>
      </c>
      <c r="BA46" s="86"/>
      <c r="BB46" s="86">
        <f t="shared" si="11"/>
        <v>2.216417910447761</v>
      </c>
      <c r="BC46" s="86">
        <f t="shared" si="12"/>
        <v>3.429278861033736</v>
      </c>
      <c r="BD46" s="86">
        <f t="shared" si="13"/>
        <v>1.8105849582172702</v>
      </c>
      <c r="BE46" s="86">
        <f t="shared" si="14"/>
        <v>9.086336965632858</v>
      </c>
      <c r="BF46" s="86">
        <f t="shared" si="15"/>
        <v>33.802816901408455</v>
      </c>
      <c r="BG46" s="86">
        <f t="shared" si="16"/>
        <v>10.8</v>
      </c>
      <c r="BH46" s="86">
        <f t="shared" si="17"/>
        <v>8.348982785602505</v>
      </c>
      <c r="BI46" s="86">
        <f t="shared" si="18"/>
        <v>0</v>
      </c>
      <c r="BJ46" s="86"/>
      <c r="BK46" s="86">
        <f t="shared" si="19"/>
        <v>0</v>
      </c>
      <c r="BL46" s="86">
        <f t="shared" si="20"/>
        <v>0</v>
      </c>
      <c r="BM46" s="86">
        <f t="shared" si="21"/>
        <v>0</v>
      </c>
      <c r="BN46" s="86">
        <f t="shared" si="22"/>
        <v>0</v>
      </c>
      <c r="BO46" s="86">
        <f t="shared" si="23"/>
        <v>0</v>
      </c>
      <c r="BP46" s="86">
        <f t="shared" si="24"/>
        <v>0</v>
      </c>
      <c r="BQ46" s="86">
        <f t="shared" si="25"/>
        <v>0</v>
      </c>
      <c r="BR46" s="86">
        <f t="shared" si="26"/>
        <v>0</v>
      </c>
      <c r="BS46" s="86"/>
      <c r="BT46" s="86">
        <f t="shared" si="27"/>
        <v>0</v>
      </c>
      <c r="BU46" s="86">
        <f t="shared" si="28"/>
        <v>0</v>
      </c>
      <c r="BV46" s="86">
        <f t="shared" si="29"/>
        <v>0</v>
      </c>
      <c r="BW46" s="86">
        <f t="shared" si="30"/>
        <v>0</v>
      </c>
      <c r="BX46" s="86">
        <f t="shared" si="31"/>
        <v>0.7240109135962437</v>
      </c>
      <c r="BY46" s="86">
        <f t="shared" si="32"/>
        <v>0</v>
      </c>
      <c r="BZ46" s="86">
        <f t="shared" si="33"/>
        <v>0</v>
      </c>
      <c r="CA46" s="86">
        <f t="shared" si="34"/>
        <v>0</v>
      </c>
      <c r="CB46" s="86">
        <f t="shared" si="35"/>
        <v>0</v>
      </c>
      <c r="CC46" s="86"/>
      <c r="CD46" s="86">
        <f>+AP46*'Silver Conversion'!$B196</f>
        <v>0.17462043795620438</v>
      </c>
      <c r="CE46" s="86">
        <f>+AQ46*'Silver Conversion'!$B196</f>
        <v>1.8306381498869762</v>
      </c>
      <c r="CF46" s="86">
        <f>+AR46*'Silver Conversion'!$B196</f>
        <v>0</v>
      </c>
      <c r="CG46" s="86">
        <f>+AS46*'Silver Conversion'!$B196</f>
        <v>0.9003719776813391</v>
      </c>
      <c r="CH46" s="86">
        <f>+AT46*'Silver Conversion'!$B196</f>
        <v>2.7098964143426296</v>
      </c>
      <c r="CI46" s="86">
        <f>+AU46*'Silver Conversion'!$B196</f>
        <v>6.613180316466702</v>
      </c>
      <c r="CJ46" s="86">
        <f>+AV46*'Silver Conversion'!$B196</f>
        <v>1.5228</v>
      </c>
      <c r="CK46" s="86">
        <f>+AW46*'Silver Conversion'!$B196</f>
        <v>2.383098591549296</v>
      </c>
      <c r="CL46" s="86">
        <f>+AX46*'Silver Conversion'!$B196</f>
        <v>2.6619667821723025</v>
      </c>
      <c r="CM46" s="86">
        <f>+AY46*'Silver Conversion'!$B196</f>
        <v>2.3290943352756948</v>
      </c>
      <c r="CN46" s="86">
        <f>+AZ46*'Silver Conversion'!$B196</f>
        <v>0</v>
      </c>
      <c r="CO46" s="86"/>
      <c r="CP46" s="86">
        <f>+BB46*'Silver Conversion'!$D196</f>
        <v>0.307860447761194</v>
      </c>
      <c r="CQ46" s="86">
        <f>+BC46*'Silver Conversion'!$B196</f>
        <v>0.3223522129371712</v>
      </c>
      <c r="CR46" s="86">
        <f>+BD46*'Silver Conversion'!$B196</f>
        <v>0.1701949860724234</v>
      </c>
      <c r="CS46" s="86">
        <f>+BE46*'Silver Conversion'!$B196</f>
        <v>0.8541156747694887</v>
      </c>
      <c r="CT46" s="86">
        <f>+BF46*'Silver Conversion'!$B196</f>
        <v>3.177464788732395</v>
      </c>
      <c r="CU46" s="86">
        <f>+BG46*'Silver Conversion'!$B196</f>
        <v>1.0152</v>
      </c>
      <c r="CV46" s="86">
        <f>+BH46*'Silver Conversion'!$B196</f>
        <v>0.7848043818466355</v>
      </c>
      <c r="CW46" s="86">
        <f>+BI46*'Silver Conversion'!$B196</f>
        <v>0</v>
      </c>
      <c r="CX46" s="86"/>
      <c r="CY46" s="86">
        <f>+BK46*'Silver Conversion'!$B196</f>
        <v>0</v>
      </c>
      <c r="CZ46" s="86">
        <f>+BL46*'Silver Conversion'!$B196</f>
        <v>0</v>
      </c>
      <c r="DA46" s="86">
        <f>+BM46*'Silver Conversion'!$B196</f>
        <v>0</v>
      </c>
      <c r="DB46" s="86">
        <f>+BN46*'Silver Conversion'!$B196</f>
        <v>0</v>
      </c>
      <c r="DC46" s="86">
        <f>+BO46*'Silver Conversion'!$B196</f>
        <v>0</v>
      </c>
      <c r="DD46" s="86">
        <f>+BP46*'Silver Conversion'!$B196</f>
        <v>0</v>
      </c>
      <c r="DE46" s="86">
        <f>+BQ46*'Silver Conversion'!$B196</f>
        <v>0</v>
      </c>
      <c r="DF46" s="86">
        <f>+BR46*'Silver Conversion'!$B196</f>
        <v>0</v>
      </c>
      <c r="DG46" s="86"/>
      <c r="DH46" s="86">
        <f>+BT46*'Silver Conversion'!$B196</f>
        <v>0</v>
      </c>
      <c r="DI46" s="86">
        <f>+BU46*'Silver Conversion'!$B196</f>
        <v>0</v>
      </c>
      <c r="DJ46" s="86">
        <f>+BV46*'Silver Conversion'!$B196</f>
        <v>0</v>
      </c>
      <c r="DK46" s="86">
        <f>+BW46*'Silver Conversion'!$B196</f>
        <v>0</v>
      </c>
      <c r="DL46" s="86">
        <f>+BX46*'Silver Conversion'!$B196</f>
        <v>0.0680570258780469</v>
      </c>
      <c r="DM46" s="86">
        <f>+BY46*'Silver Conversion'!$B196</f>
        <v>0</v>
      </c>
      <c r="DN46" s="86">
        <f>+BZ46*'Silver Conversion'!$B196</f>
        <v>0</v>
      </c>
      <c r="DO46" s="86">
        <f>+CA46*'Silver Conversion'!$B196</f>
        <v>0</v>
      </c>
      <c r="DP46" s="86">
        <f>+CB46*'Silver Conversion'!$B196</f>
        <v>0</v>
      </c>
    </row>
    <row r="47" spans="1:120" ht="15.75">
      <c r="A47" s="63">
        <v>1538</v>
      </c>
      <c r="B47" s="86">
        <v>122.1</v>
      </c>
      <c r="C47" s="86">
        <v>200</v>
      </c>
      <c r="D47" s="86">
        <v>3.9</v>
      </c>
      <c r="E47" s="86">
        <v>117.8</v>
      </c>
      <c r="F47" s="86">
        <v>337.9</v>
      </c>
      <c r="G47" s="86">
        <v>1042</v>
      </c>
      <c r="H47" s="86">
        <v>15.6</v>
      </c>
      <c r="I47" s="86">
        <v>301.7</v>
      </c>
      <c r="J47" s="86">
        <v>24.8</v>
      </c>
      <c r="K47" s="59">
        <v>12.9</v>
      </c>
      <c r="M47" s="86"/>
      <c r="N47" s="86">
        <v>482.8</v>
      </c>
      <c r="O47" s="86">
        <v>621.8</v>
      </c>
      <c r="P47" s="86">
        <v>21.4</v>
      </c>
      <c r="Q47" s="86">
        <v>145.3</v>
      </c>
      <c r="R47" s="86">
        <v>18</v>
      </c>
      <c r="S47" s="86">
        <v>10.3</v>
      </c>
      <c r="T47" s="86">
        <v>124.3</v>
      </c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59">
        <v>12</v>
      </c>
      <c r="AO47" s="86"/>
      <c r="AP47" s="86">
        <f t="shared" si="0"/>
        <v>2.228102189781022</v>
      </c>
      <c r="AQ47" s="86">
        <f t="shared" si="1"/>
        <v>17.38828029907842</v>
      </c>
      <c r="AR47" s="86">
        <f t="shared" si="2"/>
        <v>8.476547132862269</v>
      </c>
      <c r="AS47" s="86">
        <f t="shared" si="3"/>
        <v>7.303161810291383</v>
      </c>
      <c r="AT47" s="86">
        <f t="shared" si="4"/>
        <v>26.924302788844617</v>
      </c>
      <c r="AU47" s="86">
        <f t="shared" si="5"/>
        <v>90.59294035819858</v>
      </c>
      <c r="AV47" s="86">
        <f t="shared" si="6"/>
        <v>15.6</v>
      </c>
      <c r="AW47" s="86">
        <f t="shared" si="7"/>
        <v>26.230220831159794</v>
      </c>
      <c r="AX47" s="86">
        <f t="shared" si="8"/>
        <v>29.63317003226192</v>
      </c>
      <c r="AY47" s="86">
        <f t="shared" si="9"/>
        <v>28.037809747159816</v>
      </c>
      <c r="AZ47" s="86">
        <f t="shared" si="10"/>
        <v>0</v>
      </c>
      <c r="BA47" s="86"/>
      <c r="BB47" s="86">
        <f t="shared" si="11"/>
        <v>2.4019900497512436</v>
      </c>
      <c r="BC47" s="86">
        <f t="shared" si="12"/>
        <v>3.848963169297431</v>
      </c>
      <c r="BD47" s="86">
        <f t="shared" si="13"/>
        <v>1.9870009285051067</v>
      </c>
      <c r="BE47" s="86">
        <f t="shared" si="14"/>
        <v>12.179379715004192</v>
      </c>
      <c r="BF47" s="86">
        <f t="shared" si="15"/>
        <v>50.70422535211268</v>
      </c>
      <c r="BG47" s="86">
        <f t="shared" si="16"/>
        <v>10.3</v>
      </c>
      <c r="BH47" s="86">
        <f t="shared" si="17"/>
        <v>9.726134585289515</v>
      </c>
      <c r="BI47" s="86">
        <f t="shared" si="18"/>
        <v>0</v>
      </c>
      <c r="BJ47" s="86"/>
      <c r="BK47" s="86">
        <f t="shared" si="19"/>
        <v>0</v>
      </c>
      <c r="BL47" s="86">
        <f t="shared" si="20"/>
        <v>0</v>
      </c>
      <c r="BM47" s="86">
        <f t="shared" si="21"/>
        <v>0</v>
      </c>
      <c r="BN47" s="86">
        <f t="shared" si="22"/>
        <v>0</v>
      </c>
      <c r="BO47" s="86">
        <f t="shared" si="23"/>
        <v>0</v>
      </c>
      <c r="BP47" s="86">
        <f t="shared" si="24"/>
        <v>0</v>
      </c>
      <c r="BQ47" s="86">
        <f t="shared" si="25"/>
        <v>0</v>
      </c>
      <c r="BR47" s="86">
        <f t="shared" si="26"/>
        <v>0</v>
      </c>
      <c r="BS47" s="86"/>
      <c r="BT47" s="86">
        <f t="shared" si="27"/>
        <v>0</v>
      </c>
      <c r="BU47" s="86">
        <f t="shared" si="28"/>
        <v>0</v>
      </c>
      <c r="BV47" s="86">
        <f t="shared" si="29"/>
        <v>0</v>
      </c>
      <c r="BW47" s="86">
        <f t="shared" si="30"/>
        <v>0</v>
      </c>
      <c r="BX47" s="86">
        <f t="shared" si="31"/>
        <v>0.9704685031875849</v>
      </c>
      <c r="BY47" s="86">
        <f t="shared" si="32"/>
        <v>0</v>
      </c>
      <c r="BZ47" s="86">
        <f t="shared" si="33"/>
        <v>0</v>
      </c>
      <c r="CA47" s="86">
        <f t="shared" si="34"/>
        <v>26.08168348573006</v>
      </c>
      <c r="CB47" s="86">
        <f t="shared" si="35"/>
        <v>0</v>
      </c>
      <c r="CC47" s="86"/>
      <c r="CD47" s="86">
        <f>+AP47*'Silver Conversion'!$B197</f>
        <v>0.20944160583941604</v>
      </c>
      <c r="CE47" s="86">
        <f>+AQ47*'Silver Conversion'!$B197</f>
        <v>1.6344983481133715</v>
      </c>
      <c r="CF47" s="86">
        <f>+AR47*'Silver Conversion'!$B197</f>
        <v>0.7967954304890532</v>
      </c>
      <c r="CG47" s="86">
        <f>+AS47*'Silver Conversion'!$B197</f>
        <v>0.68649721016739</v>
      </c>
      <c r="CH47" s="86">
        <f>+AT47*'Silver Conversion'!$B197</f>
        <v>2.530884462151394</v>
      </c>
      <c r="CI47" s="86">
        <f>+AU47*'Silver Conversion'!$B197</f>
        <v>8.515736393670666</v>
      </c>
      <c r="CJ47" s="86">
        <f>+AV47*'Silver Conversion'!$B197</f>
        <v>1.4664</v>
      </c>
      <c r="CK47" s="86">
        <f>+AW47*'Silver Conversion'!$B197</f>
        <v>2.4656407581290205</v>
      </c>
      <c r="CL47" s="86">
        <f>+AX47*'Silver Conversion'!$B197</f>
        <v>2.78551798303262</v>
      </c>
      <c r="CM47" s="86">
        <f>+AY47*'Silver Conversion'!$B197</f>
        <v>2.6355541162330227</v>
      </c>
      <c r="CN47" s="86">
        <f>+AZ47*'Silver Conversion'!$B197</f>
        <v>0</v>
      </c>
      <c r="CO47" s="86"/>
      <c r="CP47" s="86">
        <f>+BB47*'Silver Conversion'!$D197</f>
        <v>0.33363641791044774</v>
      </c>
      <c r="CQ47" s="86">
        <f>+BC47*'Silver Conversion'!$B197</f>
        <v>0.3618025379139585</v>
      </c>
      <c r="CR47" s="86">
        <f>+BD47*'Silver Conversion'!$B197</f>
        <v>0.18677808727948003</v>
      </c>
      <c r="CS47" s="86">
        <f>+BE47*'Silver Conversion'!$B197</f>
        <v>1.144861693210394</v>
      </c>
      <c r="CT47" s="86">
        <f>+BF47*'Silver Conversion'!$B197</f>
        <v>4.766197183098592</v>
      </c>
      <c r="CU47" s="86">
        <f>+BG47*'Silver Conversion'!$B197</f>
        <v>0.9682000000000001</v>
      </c>
      <c r="CV47" s="86">
        <f>+BH47*'Silver Conversion'!$B197</f>
        <v>0.9142566510172144</v>
      </c>
      <c r="CW47" s="86">
        <f>+BI47*'Silver Conversion'!$B197</f>
        <v>0</v>
      </c>
      <c r="CX47" s="86"/>
      <c r="CY47" s="86">
        <f>+BK47*'Silver Conversion'!$B197</f>
        <v>0</v>
      </c>
      <c r="CZ47" s="86">
        <f>+BL47*'Silver Conversion'!$B197</f>
        <v>0</v>
      </c>
      <c r="DA47" s="86">
        <f>+BM47*'Silver Conversion'!$B197</f>
        <v>0</v>
      </c>
      <c r="DB47" s="86">
        <f>+BN47*'Silver Conversion'!$B197</f>
        <v>0</v>
      </c>
      <c r="DC47" s="86">
        <f>+BO47*'Silver Conversion'!$B197</f>
        <v>0</v>
      </c>
      <c r="DD47" s="86">
        <f>+BP47*'Silver Conversion'!$B197</f>
        <v>0</v>
      </c>
      <c r="DE47" s="86">
        <f>+BQ47*'Silver Conversion'!$B197</f>
        <v>0</v>
      </c>
      <c r="DF47" s="86">
        <f>+BR47*'Silver Conversion'!$B197</f>
        <v>0</v>
      </c>
      <c r="DG47" s="86"/>
      <c r="DH47" s="86">
        <f>+BT47*'Silver Conversion'!$B197</f>
        <v>0</v>
      </c>
      <c r="DI47" s="86">
        <f>+BU47*'Silver Conversion'!$B197</f>
        <v>0</v>
      </c>
      <c r="DJ47" s="86">
        <f>+BV47*'Silver Conversion'!$B197</f>
        <v>0</v>
      </c>
      <c r="DK47" s="86">
        <f>+BW47*'Silver Conversion'!$B197</f>
        <v>0</v>
      </c>
      <c r="DL47" s="86">
        <f>+BX47*'Silver Conversion'!$B197</f>
        <v>0.09122403929963298</v>
      </c>
      <c r="DM47" s="86">
        <f>+BY47*'Silver Conversion'!$B197</f>
        <v>0</v>
      </c>
      <c r="DN47" s="86">
        <f>+BZ47*'Silver Conversion'!$B197</f>
        <v>0</v>
      </c>
      <c r="DO47" s="86">
        <f>+CA47*'Silver Conversion'!$B197</f>
        <v>2.451678247658626</v>
      </c>
      <c r="DP47" s="86">
        <f>+CB47*'Silver Conversion'!$B197</f>
        <v>0</v>
      </c>
    </row>
    <row r="48" spans="1:120" ht="15.75">
      <c r="A48" s="63">
        <v>1539</v>
      </c>
      <c r="B48" s="86">
        <v>236.4</v>
      </c>
      <c r="C48" s="86">
        <v>237.5</v>
      </c>
      <c r="D48" s="86">
        <v>3.5</v>
      </c>
      <c r="E48" s="86">
        <v>88</v>
      </c>
      <c r="F48" s="86">
        <v>393</v>
      </c>
      <c r="G48" s="86">
        <v>976.5</v>
      </c>
      <c r="H48" s="86">
        <v>16.4</v>
      </c>
      <c r="I48" s="86">
        <v>376.3</v>
      </c>
      <c r="J48" s="86">
        <v>22.2</v>
      </c>
      <c r="K48" s="59">
        <v>11</v>
      </c>
      <c r="M48" s="86"/>
      <c r="N48" s="86">
        <v>606</v>
      </c>
      <c r="O48" s="86"/>
      <c r="P48" s="86">
        <v>27.1</v>
      </c>
      <c r="Q48" s="86">
        <v>163.8</v>
      </c>
      <c r="R48" s="86">
        <v>23</v>
      </c>
      <c r="S48" s="86">
        <v>10</v>
      </c>
      <c r="T48" s="86">
        <v>131.9</v>
      </c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O48" s="86"/>
      <c r="AP48" s="86">
        <f t="shared" si="0"/>
        <v>4.313868613138687</v>
      </c>
      <c r="AQ48" s="86">
        <f t="shared" si="1"/>
        <v>20.648582855155624</v>
      </c>
      <c r="AR48" s="86">
        <f t="shared" si="2"/>
        <v>7.607157683337935</v>
      </c>
      <c r="AS48" s="86">
        <f t="shared" si="3"/>
        <v>5.455672659640422</v>
      </c>
      <c r="AT48" s="86">
        <f t="shared" si="4"/>
        <v>31.31474103585657</v>
      </c>
      <c r="AU48" s="86">
        <f t="shared" si="5"/>
        <v>84.89827856025039</v>
      </c>
      <c r="AV48" s="86">
        <f t="shared" si="6"/>
        <v>16.4</v>
      </c>
      <c r="AW48" s="86">
        <f t="shared" si="7"/>
        <v>32.71604938271605</v>
      </c>
      <c r="AX48" s="86">
        <f t="shared" si="8"/>
        <v>26.526466722428008</v>
      </c>
      <c r="AY48" s="86">
        <f t="shared" si="9"/>
        <v>23.90820986191922</v>
      </c>
      <c r="AZ48" s="86">
        <f t="shared" si="10"/>
        <v>0</v>
      </c>
      <c r="BA48" s="86"/>
      <c r="BB48" s="86">
        <f t="shared" si="11"/>
        <v>3.014925373134328</v>
      </c>
      <c r="BC48" s="86">
        <f t="shared" si="12"/>
        <v>0</v>
      </c>
      <c r="BD48" s="86">
        <f t="shared" si="13"/>
        <v>2.516248839368617</v>
      </c>
      <c r="BE48" s="86">
        <f t="shared" si="14"/>
        <v>13.730092204526406</v>
      </c>
      <c r="BF48" s="86">
        <f t="shared" si="15"/>
        <v>64.7887323943662</v>
      </c>
      <c r="BG48" s="86">
        <f t="shared" si="16"/>
        <v>10</v>
      </c>
      <c r="BH48" s="86">
        <f t="shared" si="17"/>
        <v>10.320813771517997</v>
      </c>
      <c r="BI48" s="86">
        <f t="shared" si="18"/>
        <v>0</v>
      </c>
      <c r="BJ48" s="86"/>
      <c r="BK48" s="86">
        <f t="shared" si="19"/>
        <v>0</v>
      </c>
      <c r="BL48" s="86">
        <f t="shared" si="20"/>
        <v>0</v>
      </c>
      <c r="BM48" s="86">
        <f t="shared" si="21"/>
        <v>0</v>
      </c>
      <c r="BN48" s="86">
        <f t="shared" si="22"/>
        <v>0</v>
      </c>
      <c r="BO48" s="86">
        <f t="shared" si="23"/>
        <v>0</v>
      </c>
      <c r="BP48" s="86">
        <f t="shared" si="24"/>
        <v>0</v>
      </c>
      <c r="BQ48" s="86">
        <f t="shared" si="25"/>
        <v>0</v>
      </c>
      <c r="BR48" s="86">
        <f t="shared" si="26"/>
        <v>0</v>
      </c>
      <c r="BS48" s="86"/>
      <c r="BT48" s="86">
        <f t="shared" si="27"/>
        <v>0</v>
      </c>
      <c r="BU48" s="86">
        <f t="shared" si="28"/>
        <v>0</v>
      </c>
      <c r="BV48" s="86">
        <f t="shared" si="29"/>
        <v>0</v>
      </c>
      <c r="BW48" s="86">
        <f t="shared" si="30"/>
        <v>0</v>
      </c>
      <c r="BX48" s="86">
        <f t="shared" si="31"/>
        <v>1.0940312513566857</v>
      </c>
      <c r="BY48" s="86">
        <f t="shared" si="32"/>
        <v>0</v>
      </c>
      <c r="BZ48" s="86">
        <f t="shared" si="33"/>
        <v>0</v>
      </c>
      <c r="CA48" s="86">
        <f t="shared" si="34"/>
        <v>0</v>
      </c>
      <c r="CB48" s="86">
        <f t="shared" si="35"/>
        <v>0</v>
      </c>
      <c r="CC48" s="86"/>
      <c r="CD48" s="86">
        <f>+AP48*'Silver Conversion'!$B198</f>
        <v>0.40550364963503654</v>
      </c>
      <c r="CE48" s="86">
        <f>+AQ48*'Silver Conversion'!$B198</f>
        <v>1.9409667883846287</v>
      </c>
      <c r="CF48" s="86">
        <f>+AR48*'Silver Conversion'!$B198</f>
        <v>0.7150728222337659</v>
      </c>
      <c r="CG48" s="86">
        <f>+AS48*'Silver Conversion'!$B198</f>
        <v>0.5128332300061997</v>
      </c>
      <c r="CH48" s="86">
        <f>+AT48*'Silver Conversion'!$B198</f>
        <v>2.9435856573705177</v>
      </c>
      <c r="CI48" s="86">
        <f>+AU48*'Silver Conversion'!$B198</f>
        <v>7.980438184663536</v>
      </c>
      <c r="CJ48" s="86">
        <f>+AV48*'Silver Conversion'!$B198</f>
        <v>1.5415999999999999</v>
      </c>
      <c r="CK48" s="86">
        <f>+AW48*'Silver Conversion'!$B198</f>
        <v>3.0753086419753086</v>
      </c>
      <c r="CL48" s="86">
        <f>+AX48*'Silver Conversion'!$B198</f>
        <v>2.4934878719082327</v>
      </c>
      <c r="CM48" s="86">
        <f>+AY48*'Silver Conversion'!$B198</f>
        <v>2.2473717270204068</v>
      </c>
      <c r="CN48" s="86">
        <f>+AZ48*'Silver Conversion'!$B198</f>
        <v>0</v>
      </c>
      <c r="CO48" s="86"/>
      <c r="CP48" s="86">
        <f>+BB48*'Silver Conversion'!$D198</f>
        <v>0.41877313432835817</v>
      </c>
      <c r="CQ48" s="86">
        <f>+BC48*'Silver Conversion'!$B198</f>
        <v>0</v>
      </c>
      <c r="CR48" s="86">
        <f>+BD48*'Silver Conversion'!$B198</f>
        <v>0.23652739090064998</v>
      </c>
      <c r="CS48" s="86">
        <f>+BE48*'Silver Conversion'!$B198</f>
        <v>1.290628667225482</v>
      </c>
      <c r="CT48" s="86">
        <f>+BF48*'Silver Conversion'!$B198</f>
        <v>6.090140845070423</v>
      </c>
      <c r="CU48" s="86">
        <f>+BG48*'Silver Conversion'!$B198</f>
        <v>0.94</v>
      </c>
      <c r="CV48" s="86">
        <f>+BH48*'Silver Conversion'!$B198</f>
        <v>0.9701564945226917</v>
      </c>
      <c r="CW48" s="86">
        <f>+BI48*'Silver Conversion'!$B198</f>
        <v>0</v>
      </c>
      <c r="CX48" s="86"/>
      <c r="CY48" s="86">
        <f>+BK48*'Silver Conversion'!$B198</f>
        <v>0</v>
      </c>
      <c r="CZ48" s="86">
        <f>+BL48*'Silver Conversion'!$B198</f>
        <v>0</v>
      </c>
      <c r="DA48" s="86">
        <f>+BM48*'Silver Conversion'!$B198</f>
        <v>0</v>
      </c>
      <c r="DB48" s="86">
        <f>+BN48*'Silver Conversion'!$B198</f>
        <v>0</v>
      </c>
      <c r="DC48" s="86">
        <f>+BO48*'Silver Conversion'!$B198</f>
        <v>0</v>
      </c>
      <c r="DD48" s="86">
        <f>+BP48*'Silver Conversion'!$B198</f>
        <v>0</v>
      </c>
      <c r="DE48" s="86">
        <f>+BQ48*'Silver Conversion'!$B198</f>
        <v>0</v>
      </c>
      <c r="DF48" s="86">
        <f>+BR48*'Silver Conversion'!$B198</f>
        <v>0</v>
      </c>
      <c r="DG48" s="86"/>
      <c r="DH48" s="86">
        <f>+BT48*'Silver Conversion'!$B198</f>
        <v>0</v>
      </c>
      <c r="DI48" s="86">
        <f>+BU48*'Silver Conversion'!$B198</f>
        <v>0</v>
      </c>
      <c r="DJ48" s="86">
        <f>+BV48*'Silver Conversion'!$B198</f>
        <v>0</v>
      </c>
      <c r="DK48" s="86">
        <f>+BW48*'Silver Conversion'!$B198</f>
        <v>0</v>
      </c>
      <c r="DL48" s="86">
        <f>+BX48*'Silver Conversion'!$B198</f>
        <v>0.10283893762752845</v>
      </c>
      <c r="DM48" s="86">
        <f>+BY48*'Silver Conversion'!$B198</f>
        <v>0</v>
      </c>
      <c r="DN48" s="86">
        <f>+BZ48*'Silver Conversion'!$B198</f>
        <v>0</v>
      </c>
      <c r="DO48" s="86">
        <f>+CA48*'Silver Conversion'!$B198</f>
        <v>0</v>
      </c>
      <c r="DP48" s="86">
        <f>+CB48*'Silver Conversion'!$B198</f>
        <v>0</v>
      </c>
    </row>
    <row r="49" spans="1:120" ht="15.75">
      <c r="A49" s="63">
        <v>1540</v>
      </c>
      <c r="B49" s="86">
        <v>217.4</v>
      </c>
      <c r="C49" s="86">
        <v>275</v>
      </c>
      <c r="D49" s="86">
        <v>4</v>
      </c>
      <c r="E49" s="86">
        <v>32.2</v>
      </c>
      <c r="F49" s="86">
        <v>408.4</v>
      </c>
      <c r="G49" s="86">
        <v>969.5</v>
      </c>
      <c r="H49" s="86">
        <v>20.1</v>
      </c>
      <c r="I49" s="86">
        <v>382.1</v>
      </c>
      <c r="J49" s="86">
        <v>18</v>
      </c>
      <c r="K49" s="59">
        <v>10.6</v>
      </c>
      <c r="M49" s="86"/>
      <c r="N49" s="86">
        <v>837</v>
      </c>
      <c r="O49" s="86"/>
      <c r="P49" s="86">
        <v>17.7</v>
      </c>
      <c r="Q49" s="86">
        <v>135.8</v>
      </c>
      <c r="R49" s="86"/>
      <c r="S49" s="86">
        <v>11.9</v>
      </c>
      <c r="T49" s="86">
        <v>115.6</v>
      </c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O49" s="86"/>
      <c r="AP49" s="86">
        <f t="shared" si="0"/>
        <v>3.967153284671533</v>
      </c>
      <c r="AQ49" s="86">
        <f t="shared" si="1"/>
        <v>23.908885411232827</v>
      </c>
      <c r="AR49" s="86">
        <f t="shared" si="2"/>
        <v>8.693894495243354</v>
      </c>
      <c r="AS49" s="86">
        <f t="shared" si="3"/>
        <v>1.996280223186609</v>
      </c>
      <c r="AT49" s="86">
        <f t="shared" si="4"/>
        <v>32.54183266932271</v>
      </c>
      <c r="AU49" s="86">
        <f t="shared" si="5"/>
        <v>84.28968874978264</v>
      </c>
      <c r="AV49" s="86">
        <f t="shared" si="6"/>
        <v>20.1</v>
      </c>
      <c r="AW49" s="86">
        <f t="shared" si="7"/>
        <v>33.220309511389324</v>
      </c>
      <c r="AX49" s="86">
        <f t="shared" si="8"/>
        <v>21.507945991157847</v>
      </c>
      <c r="AY49" s="86">
        <f t="shared" si="9"/>
        <v>23.038820412394887</v>
      </c>
      <c r="AZ49" s="86">
        <f t="shared" si="10"/>
        <v>0</v>
      </c>
      <c r="BA49" s="86"/>
      <c r="BB49" s="86">
        <f t="shared" si="11"/>
        <v>4.164179104477612</v>
      </c>
      <c r="BC49" s="86">
        <f t="shared" si="12"/>
        <v>0</v>
      </c>
      <c r="BD49" s="86">
        <f t="shared" si="13"/>
        <v>1.6434540389972145</v>
      </c>
      <c r="BE49" s="86">
        <f t="shared" si="14"/>
        <v>11.383067896060354</v>
      </c>
      <c r="BF49" s="86">
        <f t="shared" si="15"/>
        <v>0</v>
      </c>
      <c r="BG49" s="86">
        <f t="shared" si="16"/>
        <v>11.9</v>
      </c>
      <c r="BH49" s="86">
        <f t="shared" si="17"/>
        <v>9.045383411580595</v>
      </c>
      <c r="BI49" s="86">
        <f t="shared" si="18"/>
        <v>0</v>
      </c>
      <c r="BJ49" s="86"/>
      <c r="BK49" s="86">
        <f t="shared" si="19"/>
        <v>0</v>
      </c>
      <c r="BL49" s="86">
        <f t="shared" si="20"/>
        <v>0</v>
      </c>
      <c r="BM49" s="86">
        <f t="shared" si="21"/>
        <v>0</v>
      </c>
      <c r="BN49" s="86">
        <f t="shared" si="22"/>
        <v>0</v>
      </c>
      <c r="BO49" s="86">
        <f t="shared" si="23"/>
        <v>0</v>
      </c>
      <c r="BP49" s="86">
        <f t="shared" si="24"/>
        <v>0</v>
      </c>
      <c r="BQ49" s="86">
        <f t="shared" si="25"/>
        <v>0</v>
      </c>
      <c r="BR49" s="86">
        <f t="shared" si="26"/>
        <v>0</v>
      </c>
      <c r="BS49" s="86"/>
      <c r="BT49" s="86">
        <f t="shared" si="27"/>
        <v>0</v>
      </c>
      <c r="BU49" s="86">
        <f t="shared" si="28"/>
        <v>0</v>
      </c>
      <c r="BV49" s="86">
        <f t="shared" si="29"/>
        <v>0</v>
      </c>
      <c r="BW49" s="86">
        <f t="shared" si="30"/>
        <v>0</v>
      </c>
      <c r="BX49" s="86">
        <f t="shared" si="31"/>
        <v>0.9070173622358847</v>
      </c>
      <c r="BY49" s="86">
        <f t="shared" si="32"/>
        <v>0</v>
      </c>
      <c r="BZ49" s="86">
        <f t="shared" si="33"/>
        <v>0</v>
      </c>
      <c r="CA49" s="86">
        <f t="shared" si="34"/>
        <v>0</v>
      </c>
      <c r="CB49" s="86">
        <f t="shared" si="35"/>
        <v>0</v>
      </c>
      <c r="CC49" s="86"/>
      <c r="CD49" s="86">
        <f>+AP49*'Silver Conversion'!$B199</f>
        <v>0.3729124087591241</v>
      </c>
      <c r="CE49" s="86">
        <f>+AQ49*'Silver Conversion'!$B199</f>
        <v>2.2474352286558856</v>
      </c>
      <c r="CF49" s="86">
        <f>+AR49*'Silver Conversion'!$B199</f>
        <v>0.8172260825528753</v>
      </c>
      <c r="CG49" s="86">
        <f>+AS49*'Silver Conversion'!$B199</f>
        <v>0.18765034097954125</v>
      </c>
      <c r="CH49" s="86">
        <f>+AT49*'Silver Conversion'!$B199</f>
        <v>3.0589322709163347</v>
      </c>
      <c r="CI49" s="86">
        <f>+AU49*'Silver Conversion'!$B199</f>
        <v>7.923230742479569</v>
      </c>
      <c r="CJ49" s="86">
        <f>+AV49*'Silver Conversion'!$B199</f>
        <v>1.8894000000000002</v>
      </c>
      <c r="CK49" s="86">
        <f>+AW49*'Silver Conversion'!$B199</f>
        <v>3.1227090940705966</v>
      </c>
      <c r="CL49" s="86">
        <f>+AX49*'Silver Conversion'!$B199</f>
        <v>2.0217469231688376</v>
      </c>
      <c r="CM49" s="86">
        <f>+AY49*'Silver Conversion'!$B199</f>
        <v>2.1656491187651192</v>
      </c>
      <c r="CN49" s="86">
        <f>+AZ49*'Silver Conversion'!$B199</f>
        <v>0</v>
      </c>
      <c r="CO49" s="86"/>
      <c r="CP49" s="86">
        <f>+BB49*'Silver Conversion'!$D199</f>
        <v>0.5784044776119404</v>
      </c>
      <c r="CQ49" s="86">
        <f>+BC49*'Silver Conversion'!$B199</f>
        <v>0</v>
      </c>
      <c r="CR49" s="86">
        <f>+BD49*'Silver Conversion'!$B199</f>
        <v>0.15448467966573817</v>
      </c>
      <c r="CS49" s="86">
        <f>+BE49*'Silver Conversion'!$B199</f>
        <v>1.0700083822296733</v>
      </c>
      <c r="CT49" s="86">
        <f>+BF49*'Silver Conversion'!$B199</f>
        <v>0</v>
      </c>
      <c r="CU49" s="86">
        <f>+BG49*'Silver Conversion'!$B199</f>
        <v>1.1186</v>
      </c>
      <c r="CV49" s="86">
        <f>+BH49*'Silver Conversion'!$B199</f>
        <v>0.8502660406885759</v>
      </c>
      <c r="CW49" s="86">
        <f>+BI49*'Silver Conversion'!$B199</f>
        <v>0</v>
      </c>
      <c r="CX49" s="86"/>
      <c r="CY49" s="86">
        <f>+BK49*'Silver Conversion'!$B199</f>
        <v>0</v>
      </c>
      <c r="CZ49" s="86">
        <f>+BL49*'Silver Conversion'!$B199</f>
        <v>0</v>
      </c>
      <c r="DA49" s="86">
        <f>+BM49*'Silver Conversion'!$B199</f>
        <v>0</v>
      </c>
      <c r="DB49" s="86">
        <f>+BN49*'Silver Conversion'!$B199</f>
        <v>0</v>
      </c>
      <c r="DC49" s="86">
        <f>+BO49*'Silver Conversion'!$B199</f>
        <v>0</v>
      </c>
      <c r="DD49" s="86">
        <f>+BP49*'Silver Conversion'!$B199</f>
        <v>0</v>
      </c>
      <c r="DE49" s="86">
        <f>+BQ49*'Silver Conversion'!$B199</f>
        <v>0</v>
      </c>
      <c r="DF49" s="86">
        <f>+BR49*'Silver Conversion'!$B199</f>
        <v>0</v>
      </c>
      <c r="DG49" s="86"/>
      <c r="DH49" s="86">
        <f>+BT49*'Silver Conversion'!$B199</f>
        <v>0</v>
      </c>
      <c r="DI49" s="86">
        <f>+BU49*'Silver Conversion'!$B199</f>
        <v>0</v>
      </c>
      <c r="DJ49" s="86">
        <f>+BV49*'Silver Conversion'!$B199</f>
        <v>0</v>
      </c>
      <c r="DK49" s="86">
        <f>+BW49*'Silver Conversion'!$B199</f>
        <v>0</v>
      </c>
      <c r="DL49" s="86">
        <f>+BX49*'Silver Conversion'!$B199</f>
        <v>0.08525963205017316</v>
      </c>
      <c r="DM49" s="86">
        <f>+BY49*'Silver Conversion'!$B199</f>
        <v>0</v>
      </c>
      <c r="DN49" s="86">
        <f>+BZ49*'Silver Conversion'!$B199</f>
        <v>0</v>
      </c>
      <c r="DO49" s="86">
        <f>+CA49*'Silver Conversion'!$B199</f>
        <v>0</v>
      </c>
      <c r="DP49" s="86">
        <f>+CB49*'Silver Conversion'!$B199</f>
        <v>0</v>
      </c>
    </row>
    <row r="50" spans="1:120" ht="15.75">
      <c r="A50" s="63">
        <v>1541</v>
      </c>
      <c r="B50" s="86">
        <v>143.3</v>
      </c>
      <c r="C50" s="86">
        <v>262.5</v>
      </c>
      <c r="D50" s="86">
        <v>4.4</v>
      </c>
      <c r="E50" s="86">
        <v>98</v>
      </c>
      <c r="F50" s="86">
        <v>388.3</v>
      </c>
      <c r="G50" s="86">
        <v>1025.7</v>
      </c>
      <c r="H50" s="86">
        <v>17.6</v>
      </c>
      <c r="I50" s="86">
        <v>348.6</v>
      </c>
      <c r="J50" s="86">
        <v>26</v>
      </c>
      <c r="K50" s="59">
        <v>11</v>
      </c>
      <c r="M50" s="86"/>
      <c r="N50" s="86">
        <v>534</v>
      </c>
      <c r="O50" s="86">
        <v>615.6</v>
      </c>
      <c r="P50" s="86">
        <v>23.1</v>
      </c>
      <c r="Q50" s="86">
        <v>149.1</v>
      </c>
      <c r="R50" s="86"/>
      <c r="S50" s="86">
        <v>10.7</v>
      </c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59">
        <v>13</v>
      </c>
      <c r="AO50" s="86"/>
      <c r="AP50" s="86">
        <f t="shared" si="0"/>
        <v>2.6149635036496353</v>
      </c>
      <c r="AQ50" s="86">
        <f t="shared" si="1"/>
        <v>22.822117892540426</v>
      </c>
      <c r="AR50" s="86">
        <f t="shared" si="2"/>
        <v>9.56328394476769</v>
      </c>
      <c r="AS50" s="86">
        <f t="shared" si="3"/>
        <v>6.075635461872288</v>
      </c>
      <c r="AT50" s="86">
        <f t="shared" si="4"/>
        <v>30.9402390438247</v>
      </c>
      <c r="AU50" s="86">
        <f t="shared" si="5"/>
        <v>89.17579551382369</v>
      </c>
      <c r="AV50" s="86">
        <f t="shared" si="6"/>
        <v>17.6</v>
      </c>
      <c r="AW50" s="86">
        <f t="shared" si="7"/>
        <v>30.30777256129369</v>
      </c>
      <c r="AX50" s="86">
        <f t="shared" si="8"/>
        <v>31.06703309833911</v>
      </c>
      <c r="AY50" s="86">
        <f t="shared" si="9"/>
        <v>23.90820986191922</v>
      </c>
      <c r="AZ50" s="86">
        <f t="shared" si="10"/>
        <v>0</v>
      </c>
      <c r="BA50" s="86"/>
      <c r="BB50" s="86">
        <f t="shared" si="11"/>
        <v>2.656716417910448</v>
      </c>
      <c r="BC50" s="86">
        <f t="shared" si="12"/>
        <v>3.810584958217271</v>
      </c>
      <c r="BD50" s="86">
        <f t="shared" si="13"/>
        <v>2.1448467966573816</v>
      </c>
      <c r="BE50" s="86">
        <f t="shared" si="14"/>
        <v>12.497904442581726</v>
      </c>
      <c r="BF50" s="86">
        <f t="shared" si="15"/>
        <v>0</v>
      </c>
      <c r="BG50" s="86">
        <f t="shared" si="16"/>
        <v>10.7</v>
      </c>
      <c r="BH50" s="86">
        <f t="shared" si="17"/>
        <v>0</v>
      </c>
      <c r="BI50" s="86">
        <f t="shared" si="18"/>
        <v>0</v>
      </c>
      <c r="BJ50" s="86"/>
      <c r="BK50" s="86">
        <f t="shared" si="19"/>
        <v>0</v>
      </c>
      <c r="BL50" s="86">
        <f t="shared" si="20"/>
        <v>0</v>
      </c>
      <c r="BM50" s="86">
        <f t="shared" si="21"/>
        <v>0</v>
      </c>
      <c r="BN50" s="86">
        <f t="shared" si="22"/>
        <v>0</v>
      </c>
      <c r="BO50" s="86">
        <f t="shared" si="23"/>
        <v>0</v>
      </c>
      <c r="BP50" s="86">
        <f t="shared" si="24"/>
        <v>0</v>
      </c>
      <c r="BQ50" s="86">
        <f t="shared" si="25"/>
        <v>0</v>
      </c>
      <c r="BR50" s="86">
        <f t="shared" si="26"/>
        <v>0</v>
      </c>
      <c r="BS50" s="86"/>
      <c r="BT50" s="86">
        <f t="shared" si="27"/>
        <v>0</v>
      </c>
      <c r="BU50" s="86">
        <f t="shared" si="28"/>
        <v>0</v>
      </c>
      <c r="BV50" s="86">
        <f t="shared" si="29"/>
        <v>0</v>
      </c>
      <c r="BW50" s="86">
        <f t="shared" si="30"/>
        <v>0</v>
      </c>
      <c r="BX50" s="86">
        <f t="shared" si="31"/>
        <v>0.9958489595682649</v>
      </c>
      <c r="BY50" s="86">
        <f t="shared" si="32"/>
        <v>0</v>
      </c>
      <c r="BZ50" s="86">
        <f t="shared" si="33"/>
        <v>0</v>
      </c>
      <c r="CA50" s="86">
        <f t="shared" si="34"/>
        <v>28.2551571095409</v>
      </c>
      <c r="CB50" s="86">
        <f t="shared" si="35"/>
        <v>0</v>
      </c>
      <c r="CC50" s="86"/>
      <c r="CD50" s="86">
        <f>+AP50*'Silver Conversion'!$B200</f>
        <v>0.24580656934306572</v>
      </c>
      <c r="CE50" s="86">
        <f>+AQ50*'Silver Conversion'!$B200</f>
        <v>2.1452790818988</v>
      </c>
      <c r="CF50" s="86">
        <f>+AR50*'Silver Conversion'!$B200</f>
        <v>0.8989486908081629</v>
      </c>
      <c r="CG50" s="86">
        <f>+AS50*'Silver Conversion'!$B200</f>
        <v>0.5711097334159951</v>
      </c>
      <c r="CH50" s="86">
        <f>+AT50*'Silver Conversion'!$B200</f>
        <v>2.908382470119522</v>
      </c>
      <c r="CI50" s="86">
        <f>+AU50*'Silver Conversion'!$B200</f>
        <v>8.382524778299427</v>
      </c>
      <c r="CJ50" s="86">
        <f>+AV50*'Silver Conversion'!$B200</f>
        <v>1.6544</v>
      </c>
      <c r="CK50" s="86">
        <f>+AW50*'Silver Conversion'!$B200</f>
        <v>2.8489306207616067</v>
      </c>
      <c r="CL50" s="86">
        <f>+AX50*'Silver Conversion'!$B200</f>
        <v>2.920301111243876</v>
      </c>
      <c r="CM50" s="86">
        <f>+AY50*'Silver Conversion'!$B200</f>
        <v>2.2473717270204068</v>
      </c>
      <c r="CN50" s="86">
        <f>+AZ50*'Silver Conversion'!$B200</f>
        <v>0</v>
      </c>
      <c r="CO50" s="86"/>
      <c r="CP50" s="86">
        <f>+BB50*'Silver Conversion'!$D200</f>
        <v>0.3690179104477612</v>
      </c>
      <c r="CQ50" s="86">
        <f>+BC50*'Silver Conversion'!$B200</f>
        <v>0.35819498607242345</v>
      </c>
      <c r="CR50" s="86">
        <f>+BD50*'Silver Conversion'!$B200</f>
        <v>0.20161559888579386</v>
      </c>
      <c r="CS50" s="86">
        <f>+BE50*'Silver Conversion'!$B200</f>
        <v>1.1748030176026822</v>
      </c>
      <c r="CT50" s="86">
        <f>+BF50*'Silver Conversion'!$B200</f>
        <v>0</v>
      </c>
      <c r="CU50" s="86">
        <f>+BG50*'Silver Conversion'!$B200</f>
        <v>1.0058</v>
      </c>
      <c r="CV50" s="86">
        <f>+BH50*'Silver Conversion'!$B200</f>
        <v>0</v>
      </c>
      <c r="CW50" s="86">
        <f>+BI50*'Silver Conversion'!$B200</f>
        <v>0</v>
      </c>
      <c r="CX50" s="86"/>
      <c r="CY50" s="86">
        <f>+BK50*'Silver Conversion'!$B200</f>
        <v>0</v>
      </c>
      <c r="CZ50" s="86">
        <f>+BL50*'Silver Conversion'!$B200</f>
        <v>0</v>
      </c>
      <c r="DA50" s="86">
        <f>+BM50*'Silver Conversion'!$B200</f>
        <v>0</v>
      </c>
      <c r="DB50" s="86">
        <f>+BN50*'Silver Conversion'!$B200</f>
        <v>0</v>
      </c>
      <c r="DC50" s="86">
        <f>+BO50*'Silver Conversion'!$B200</f>
        <v>0</v>
      </c>
      <c r="DD50" s="86">
        <f>+BP50*'Silver Conversion'!$B200</f>
        <v>0</v>
      </c>
      <c r="DE50" s="86">
        <f>+BQ50*'Silver Conversion'!$B200</f>
        <v>0</v>
      </c>
      <c r="DF50" s="86">
        <f>+BR50*'Silver Conversion'!$B200</f>
        <v>0</v>
      </c>
      <c r="DG50" s="86"/>
      <c r="DH50" s="86">
        <f>+BT50*'Silver Conversion'!$B200</f>
        <v>0</v>
      </c>
      <c r="DI50" s="86">
        <f>+BU50*'Silver Conversion'!$B200</f>
        <v>0</v>
      </c>
      <c r="DJ50" s="86">
        <f>+BV50*'Silver Conversion'!$B200</f>
        <v>0</v>
      </c>
      <c r="DK50" s="86">
        <f>+BW50*'Silver Conversion'!$B200</f>
        <v>0</v>
      </c>
      <c r="DL50" s="86">
        <f>+BX50*'Silver Conversion'!$B200</f>
        <v>0.0936098021994169</v>
      </c>
      <c r="DM50" s="86">
        <f>+BY50*'Silver Conversion'!$B200</f>
        <v>0</v>
      </c>
      <c r="DN50" s="86">
        <f>+BZ50*'Silver Conversion'!$B200</f>
        <v>0</v>
      </c>
      <c r="DO50" s="86">
        <f>+CA50*'Silver Conversion'!$B200</f>
        <v>2.6559847682968445</v>
      </c>
      <c r="DP50" s="86">
        <f>+CB50*'Silver Conversion'!$B200</f>
        <v>0</v>
      </c>
    </row>
    <row r="51" spans="1:120" ht="15.75">
      <c r="A51" s="63">
        <v>1542</v>
      </c>
      <c r="B51" s="86">
        <v>186.2</v>
      </c>
      <c r="C51" s="86">
        <v>262.5</v>
      </c>
      <c r="D51" s="86">
        <v>4</v>
      </c>
      <c r="E51" s="86">
        <v>80</v>
      </c>
      <c r="F51" s="86">
        <v>374</v>
      </c>
      <c r="G51" s="86">
        <v>927.5</v>
      </c>
      <c r="H51" s="86">
        <v>14.3</v>
      </c>
      <c r="I51" s="86">
        <v>321.8</v>
      </c>
      <c r="J51" s="86">
        <v>24.1</v>
      </c>
      <c r="K51" s="59">
        <v>11</v>
      </c>
      <c r="M51" s="86"/>
      <c r="N51" s="86">
        <v>692.8</v>
      </c>
      <c r="O51" s="86">
        <v>683.3</v>
      </c>
      <c r="P51" s="86">
        <v>24.2</v>
      </c>
      <c r="Q51" s="86">
        <v>136.8</v>
      </c>
      <c r="R51" s="86"/>
      <c r="S51" s="86">
        <v>12</v>
      </c>
      <c r="T51" s="86">
        <v>126</v>
      </c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59">
        <v>13</v>
      </c>
      <c r="AO51" s="86"/>
      <c r="AP51" s="86">
        <f t="shared" si="0"/>
        <v>3.397810218978102</v>
      </c>
      <c r="AQ51" s="86">
        <f t="shared" si="1"/>
        <v>22.822117892540426</v>
      </c>
      <c r="AR51" s="86">
        <f t="shared" si="2"/>
        <v>8.693894495243354</v>
      </c>
      <c r="AS51" s="86">
        <f t="shared" si="3"/>
        <v>4.959702417854929</v>
      </c>
      <c r="AT51" s="86">
        <f t="shared" si="4"/>
        <v>29.800796812749002</v>
      </c>
      <c r="AU51" s="86">
        <f t="shared" si="5"/>
        <v>80.63814988697618</v>
      </c>
      <c r="AV51" s="86">
        <f t="shared" si="6"/>
        <v>14.3</v>
      </c>
      <c r="AW51" s="86">
        <f t="shared" si="7"/>
        <v>27.977743001217178</v>
      </c>
      <c r="AX51" s="86">
        <f t="shared" si="8"/>
        <v>28.79674991038356</v>
      </c>
      <c r="AY51" s="86">
        <f t="shared" si="9"/>
        <v>23.90820986191922</v>
      </c>
      <c r="AZ51" s="86">
        <f t="shared" si="10"/>
        <v>0</v>
      </c>
      <c r="BA51" s="86"/>
      <c r="BB51" s="86">
        <f t="shared" si="11"/>
        <v>3.4467661691542286</v>
      </c>
      <c r="BC51" s="86">
        <f t="shared" si="12"/>
        <v>4.229650263076447</v>
      </c>
      <c r="BD51" s="86">
        <f t="shared" si="13"/>
        <v>2.2469823584029713</v>
      </c>
      <c r="BE51" s="86">
        <f t="shared" si="14"/>
        <v>11.466890192791285</v>
      </c>
      <c r="BF51" s="86">
        <f t="shared" si="15"/>
        <v>0</v>
      </c>
      <c r="BG51" s="86">
        <f t="shared" si="16"/>
        <v>12</v>
      </c>
      <c r="BH51" s="86">
        <f t="shared" si="17"/>
        <v>9.859154929577466</v>
      </c>
      <c r="BI51" s="86">
        <f t="shared" si="18"/>
        <v>0</v>
      </c>
      <c r="BJ51" s="86"/>
      <c r="BK51" s="86">
        <f t="shared" si="19"/>
        <v>0</v>
      </c>
      <c r="BL51" s="86">
        <f t="shared" si="20"/>
        <v>0</v>
      </c>
      <c r="BM51" s="86">
        <f t="shared" si="21"/>
        <v>0</v>
      </c>
      <c r="BN51" s="86">
        <f t="shared" si="22"/>
        <v>0</v>
      </c>
      <c r="BO51" s="86">
        <f t="shared" si="23"/>
        <v>0</v>
      </c>
      <c r="BP51" s="86">
        <f t="shared" si="24"/>
        <v>0</v>
      </c>
      <c r="BQ51" s="86">
        <f t="shared" si="25"/>
        <v>0</v>
      </c>
      <c r="BR51" s="86">
        <f t="shared" si="26"/>
        <v>0</v>
      </c>
      <c r="BS51" s="86"/>
      <c r="BT51" s="86">
        <f t="shared" si="27"/>
        <v>0</v>
      </c>
      <c r="BU51" s="86">
        <f t="shared" si="28"/>
        <v>0</v>
      </c>
      <c r="BV51" s="86">
        <f t="shared" si="29"/>
        <v>0</v>
      </c>
      <c r="BW51" s="86">
        <f t="shared" si="30"/>
        <v>0</v>
      </c>
      <c r="BX51" s="86">
        <f t="shared" si="31"/>
        <v>0.9136964297044847</v>
      </c>
      <c r="BY51" s="86">
        <f t="shared" si="32"/>
        <v>0</v>
      </c>
      <c r="BZ51" s="86">
        <f t="shared" si="33"/>
        <v>0</v>
      </c>
      <c r="CA51" s="86">
        <f t="shared" si="34"/>
        <v>28.2551571095409</v>
      </c>
      <c r="CB51" s="86">
        <f t="shared" si="35"/>
        <v>0</v>
      </c>
      <c r="CC51" s="86"/>
      <c r="CD51" s="86">
        <f>+AP51*'Silver Conversion'!$B201</f>
        <v>0.3193941605839416</v>
      </c>
      <c r="CE51" s="86">
        <f>+AQ51*'Silver Conversion'!$B201</f>
        <v>2.1452790818988</v>
      </c>
      <c r="CF51" s="86">
        <f>+AR51*'Silver Conversion'!$B201</f>
        <v>0.8172260825528753</v>
      </c>
      <c r="CG51" s="86">
        <f>+AS51*'Silver Conversion'!$B201</f>
        <v>0.46621202727836336</v>
      </c>
      <c r="CH51" s="86">
        <f>+AT51*'Silver Conversion'!$B201</f>
        <v>2.8012749003984063</v>
      </c>
      <c r="CI51" s="86">
        <f>+AU51*'Silver Conversion'!$B201</f>
        <v>7.579986089375761</v>
      </c>
      <c r="CJ51" s="86">
        <f>+AV51*'Silver Conversion'!$B201</f>
        <v>1.3442</v>
      </c>
      <c r="CK51" s="86">
        <f>+AW51*'Silver Conversion'!$B201</f>
        <v>2.629907842114415</v>
      </c>
      <c r="CL51" s="86">
        <f>+AX51*'Silver Conversion'!$B201</f>
        <v>2.7068944915760547</v>
      </c>
      <c r="CM51" s="86">
        <f>+AY51*'Silver Conversion'!$B201</f>
        <v>2.2473717270204068</v>
      </c>
      <c r="CN51" s="86">
        <f>+AZ51*'Silver Conversion'!$B201</f>
        <v>0</v>
      </c>
      <c r="CO51" s="86"/>
      <c r="CP51" s="86">
        <f>+BB51*'Silver Conversion'!$D201</f>
        <v>0.4787558208955223</v>
      </c>
      <c r="CQ51" s="86">
        <f>+BC51*'Silver Conversion'!$B201</f>
        <v>0.39758712472918606</v>
      </c>
      <c r="CR51" s="86">
        <f>+BD51*'Silver Conversion'!$B201</f>
        <v>0.2112163416898793</v>
      </c>
      <c r="CS51" s="86">
        <f>+BE51*'Silver Conversion'!$B201</f>
        <v>1.0778876781223807</v>
      </c>
      <c r="CT51" s="86">
        <f>+BF51*'Silver Conversion'!$B201</f>
        <v>0</v>
      </c>
      <c r="CU51" s="86">
        <f>+BG51*'Silver Conversion'!$B201</f>
        <v>1.1280000000000001</v>
      </c>
      <c r="CV51" s="86">
        <f>+BH51*'Silver Conversion'!$B201</f>
        <v>0.9267605633802818</v>
      </c>
      <c r="CW51" s="86">
        <f>+BI51*'Silver Conversion'!$B201</f>
        <v>0</v>
      </c>
      <c r="CX51" s="86"/>
      <c r="CY51" s="86">
        <f>+BK51*'Silver Conversion'!$B201</f>
        <v>0</v>
      </c>
      <c r="CZ51" s="86">
        <f>+BL51*'Silver Conversion'!$B201</f>
        <v>0</v>
      </c>
      <c r="DA51" s="86">
        <f>+BM51*'Silver Conversion'!$B201</f>
        <v>0</v>
      </c>
      <c r="DB51" s="86">
        <f>+BN51*'Silver Conversion'!$B201</f>
        <v>0</v>
      </c>
      <c r="DC51" s="86">
        <f>+BO51*'Silver Conversion'!$B201</f>
        <v>0</v>
      </c>
      <c r="DD51" s="86">
        <f>+BP51*'Silver Conversion'!$B201</f>
        <v>0</v>
      </c>
      <c r="DE51" s="86">
        <f>+BQ51*'Silver Conversion'!$B201</f>
        <v>0</v>
      </c>
      <c r="DF51" s="86">
        <f>+BR51*'Silver Conversion'!$B201</f>
        <v>0</v>
      </c>
      <c r="DG51" s="86"/>
      <c r="DH51" s="86">
        <f>+BT51*'Silver Conversion'!$B201</f>
        <v>0</v>
      </c>
      <c r="DI51" s="86">
        <f>+BU51*'Silver Conversion'!$B201</f>
        <v>0</v>
      </c>
      <c r="DJ51" s="86">
        <f>+BV51*'Silver Conversion'!$B201</f>
        <v>0</v>
      </c>
      <c r="DK51" s="86">
        <f>+BW51*'Silver Conversion'!$B201</f>
        <v>0</v>
      </c>
      <c r="DL51" s="86">
        <f>+BX51*'Silver Conversion'!$B201</f>
        <v>0.08588746439222156</v>
      </c>
      <c r="DM51" s="86">
        <f>+BY51*'Silver Conversion'!$B201</f>
        <v>0</v>
      </c>
      <c r="DN51" s="86">
        <f>+BZ51*'Silver Conversion'!$B201</f>
        <v>0</v>
      </c>
      <c r="DO51" s="86">
        <f>+CA51*'Silver Conversion'!$B201</f>
        <v>2.6559847682968445</v>
      </c>
      <c r="DP51" s="86">
        <f>+CB51*'Silver Conversion'!$B201</f>
        <v>0</v>
      </c>
    </row>
    <row r="52" spans="1:120" ht="15.75">
      <c r="A52" s="63">
        <v>1543</v>
      </c>
      <c r="B52" s="86">
        <v>173.8</v>
      </c>
      <c r="C52" s="86">
        <v>300</v>
      </c>
      <c r="D52" s="86">
        <v>4.6</v>
      </c>
      <c r="E52" s="86">
        <v>168.4</v>
      </c>
      <c r="F52" s="86">
        <v>442</v>
      </c>
      <c r="G52" s="86">
        <v>1053.3</v>
      </c>
      <c r="H52" s="86">
        <v>15.6</v>
      </c>
      <c r="I52" s="86">
        <v>352</v>
      </c>
      <c r="J52" s="86">
        <v>26.5</v>
      </c>
      <c r="K52" s="59">
        <v>11</v>
      </c>
      <c r="M52" s="86"/>
      <c r="N52" s="86">
        <v>559.3</v>
      </c>
      <c r="O52" s="86"/>
      <c r="P52" s="86">
        <v>18.9</v>
      </c>
      <c r="Q52" s="86">
        <v>156.1</v>
      </c>
      <c r="R52" s="86">
        <v>15.2</v>
      </c>
      <c r="S52" s="86">
        <v>13.4</v>
      </c>
      <c r="T52" s="86">
        <v>144</v>
      </c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O52" s="86"/>
      <c r="AP52" s="86">
        <f t="shared" si="0"/>
        <v>3.171532846715329</v>
      </c>
      <c r="AQ52" s="86">
        <f t="shared" si="1"/>
        <v>26.08242044861763</v>
      </c>
      <c r="AR52" s="86">
        <f t="shared" si="2"/>
        <v>9.997978669529855</v>
      </c>
      <c r="AS52" s="86">
        <f t="shared" si="3"/>
        <v>10.440173589584626</v>
      </c>
      <c r="AT52" s="86">
        <f t="shared" si="4"/>
        <v>35.21912350597609</v>
      </c>
      <c r="AU52" s="86">
        <f t="shared" si="5"/>
        <v>91.57537819509649</v>
      </c>
      <c r="AV52" s="86">
        <f t="shared" si="6"/>
        <v>15.6</v>
      </c>
      <c r="AW52" s="86">
        <f t="shared" si="7"/>
        <v>30.60337332637802</v>
      </c>
      <c r="AX52" s="86">
        <f t="shared" si="8"/>
        <v>31.664476042537938</v>
      </c>
      <c r="AY52" s="86">
        <f t="shared" si="9"/>
        <v>23.90820986191922</v>
      </c>
      <c r="AZ52" s="86">
        <f t="shared" si="10"/>
        <v>0</v>
      </c>
      <c r="BA52" s="86"/>
      <c r="BB52" s="86">
        <f t="shared" si="11"/>
        <v>2.782587064676617</v>
      </c>
      <c r="BC52" s="86">
        <f t="shared" si="12"/>
        <v>0</v>
      </c>
      <c r="BD52" s="86">
        <f t="shared" si="13"/>
        <v>1.7548746518105849</v>
      </c>
      <c r="BE52" s="86">
        <f t="shared" si="14"/>
        <v>13.08466051969824</v>
      </c>
      <c r="BF52" s="86">
        <f t="shared" si="15"/>
        <v>42.816901408450704</v>
      </c>
      <c r="BG52" s="86">
        <f t="shared" si="16"/>
        <v>13.4</v>
      </c>
      <c r="BH52" s="86">
        <f t="shared" si="17"/>
        <v>11.267605633802818</v>
      </c>
      <c r="BI52" s="86">
        <f t="shared" si="18"/>
        <v>0</v>
      </c>
      <c r="BJ52" s="86"/>
      <c r="BK52" s="86">
        <f t="shared" si="19"/>
        <v>0</v>
      </c>
      <c r="BL52" s="86">
        <f t="shared" si="20"/>
        <v>0</v>
      </c>
      <c r="BM52" s="86">
        <f t="shared" si="21"/>
        <v>0</v>
      </c>
      <c r="BN52" s="86">
        <f t="shared" si="22"/>
        <v>0</v>
      </c>
      <c r="BO52" s="86">
        <f t="shared" si="23"/>
        <v>0</v>
      </c>
      <c r="BP52" s="86">
        <f t="shared" si="24"/>
        <v>0</v>
      </c>
      <c r="BQ52" s="86">
        <f t="shared" si="25"/>
        <v>0</v>
      </c>
      <c r="BR52" s="86">
        <f t="shared" si="26"/>
        <v>0</v>
      </c>
      <c r="BS52" s="86"/>
      <c r="BT52" s="86">
        <f t="shared" si="27"/>
        <v>0</v>
      </c>
      <c r="BU52" s="86">
        <f t="shared" si="28"/>
        <v>0</v>
      </c>
      <c r="BV52" s="86">
        <f t="shared" si="29"/>
        <v>0</v>
      </c>
      <c r="BW52" s="86">
        <f t="shared" si="30"/>
        <v>0</v>
      </c>
      <c r="BX52" s="86">
        <f t="shared" si="31"/>
        <v>1.0426024318484652</v>
      </c>
      <c r="BY52" s="86">
        <f t="shared" si="32"/>
        <v>0</v>
      </c>
      <c r="BZ52" s="86">
        <f t="shared" si="33"/>
        <v>0</v>
      </c>
      <c r="CA52" s="86">
        <f t="shared" si="34"/>
        <v>0</v>
      </c>
      <c r="CB52" s="86">
        <f t="shared" si="35"/>
        <v>0</v>
      </c>
      <c r="CC52" s="86"/>
      <c r="CD52" s="86">
        <f>+AP52*'Silver Conversion'!$B202</f>
        <v>0.2981240875912409</v>
      </c>
      <c r="CE52" s="86">
        <f>+AQ52*'Silver Conversion'!$B202</f>
        <v>2.451747522170057</v>
      </c>
      <c r="CF52" s="86">
        <f>+AR52*'Silver Conversion'!$B202</f>
        <v>0.9398099949358064</v>
      </c>
      <c r="CG52" s="86">
        <f>+AS52*'Silver Conversion'!$B202</f>
        <v>0.9813763174209549</v>
      </c>
      <c r="CH52" s="86">
        <f>+AT52*'Silver Conversion'!$B202</f>
        <v>3.3105976095617526</v>
      </c>
      <c r="CI52" s="86">
        <f>+AU52*'Silver Conversion'!$B202</f>
        <v>8.60808555033907</v>
      </c>
      <c r="CJ52" s="86">
        <f>+AV52*'Silver Conversion'!$B202</f>
        <v>1.4664</v>
      </c>
      <c r="CK52" s="86">
        <f>+AW52*'Silver Conversion'!$B202</f>
        <v>2.876717092679534</v>
      </c>
      <c r="CL52" s="86">
        <f>+AX52*'Silver Conversion'!$B202</f>
        <v>2.976460747998566</v>
      </c>
      <c r="CM52" s="86">
        <f>+AY52*'Silver Conversion'!$B202</f>
        <v>2.2473717270204068</v>
      </c>
      <c r="CN52" s="86">
        <f>+AZ52*'Silver Conversion'!$B202</f>
        <v>0</v>
      </c>
      <c r="CO52" s="86"/>
      <c r="CP52" s="86">
        <f>+BB52*'Silver Conversion'!$D202</f>
        <v>0.38650134328358204</v>
      </c>
      <c r="CQ52" s="86">
        <f>+BC52*'Silver Conversion'!$B202</f>
        <v>0</v>
      </c>
      <c r="CR52" s="86">
        <f>+BD52*'Silver Conversion'!$B202</f>
        <v>0.16495821727019497</v>
      </c>
      <c r="CS52" s="86">
        <f>+BE52*'Silver Conversion'!$B202</f>
        <v>1.2299580888516346</v>
      </c>
      <c r="CT52" s="86">
        <f>+BF52*'Silver Conversion'!$B202</f>
        <v>4.0247887323943665</v>
      </c>
      <c r="CU52" s="86">
        <f>+BG52*'Silver Conversion'!$B202</f>
        <v>1.2596</v>
      </c>
      <c r="CV52" s="86">
        <f>+BH52*'Silver Conversion'!$B202</f>
        <v>1.059154929577465</v>
      </c>
      <c r="CW52" s="86">
        <f>+BI52*'Silver Conversion'!$B202</f>
        <v>0</v>
      </c>
      <c r="CX52" s="86"/>
      <c r="CY52" s="86">
        <f>+BK52*'Silver Conversion'!$B202</f>
        <v>0</v>
      </c>
      <c r="CZ52" s="86">
        <f>+BL52*'Silver Conversion'!$B202</f>
        <v>0</v>
      </c>
      <c r="DA52" s="86">
        <f>+BM52*'Silver Conversion'!$B202</f>
        <v>0</v>
      </c>
      <c r="DB52" s="86">
        <f>+BN52*'Silver Conversion'!$B202</f>
        <v>0</v>
      </c>
      <c r="DC52" s="86">
        <f>+BO52*'Silver Conversion'!$B202</f>
        <v>0</v>
      </c>
      <c r="DD52" s="86">
        <f>+BP52*'Silver Conversion'!$B202</f>
        <v>0</v>
      </c>
      <c r="DE52" s="86">
        <f>+BQ52*'Silver Conversion'!$B202</f>
        <v>0</v>
      </c>
      <c r="DF52" s="86">
        <f>+BR52*'Silver Conversion'!$B202</f>
        <v>0</v>
      </c>
      <c r="DG52" s="86"/>
      <c r="DH52" s="86">
        <f>+BT52*'Silver Conversion'!$B202</f>
        <v>0</v>
      </c>
      <c r="DI52" s="86">
        <f>+BU52*'Silver Conversion'!$B202</f>
        <v>0</v>
      </c>
      <c r="DJ52" s="86">
        <f>+BV52*'Silver Conversion'!$B202</f>
        <v>0</v>
      </c>
      <c r="DK52" s="86">
        <f>+BW52*'Silver Conversion'!$B202</f>
        <v>0</v>
      </c>
      <c r="DL52" s="86">
        <f>+BX52*'Silver Conversion'!$B202</f>
        <v>0.09800462859375574</v>
      </c>
      <c r="DM52" s="86">
        <f>+BY52*'Silver Conversion'!$B202</f>
        <v>0</v>
      </c>
      <c r="DN52" s="86">
        <f>+BZ52*'Silver Conversion'!$B202</f>
        <v>0</v>
      </c>
      <c r="DO52" s="86">
        <f>+CA52*'Silver Conversion'!$B202</f>
        <v>0</v>
      </c>
      <c r="DP52" s="86">
        <f>+CB52*'Silver Conversion'!$B202</f>
        <v>0</v>
      </c>
    </row>
    <row r="53" spans="1:120" ht="15.75">
      <c r="A53" s="63">
        <v>1544</v>
      </c>
      <c r="B53" s="86">
        <v>115.3</v>
      </c>
      <c r="C53" s="86">
        <v>287.4</v>
      </c>
      <c r="D53" s="86">
        <v>4.4</v>
      </c>
      <c r="E53" s="86">
        <v>134</v>
      </c>
      <c r="F53" s="86">
        <v>388.8</v>
      </c>
      <c r="G53" s="86">
        <v>1160</v>
      </c>
      <c r="H53" s="86"/>
      <c r="I53" s="86">
        <v>375</v>
      </c>
      <c r="J53" s="86">
        <v>25</v>
      </c>
      <c r="K53" s="59">
        <v>12</v>
      </c>
      <c r="M53" s="86"/>
      <c r="N53" s="86">
        <v>522</v>
      </c>
      <c r="O53" s="86">
        <v>677.9</v>
      </c>
      <c r="P53" s="86">
        <v>15.7</v>
      </c>
      <c r="Q53" s="86">
        <v>127.5</v>
      </c>
      <c r="R53" s="86"/>
      <c r="S53" s="86">
        <v>10.5</v>
      </c>
      <c r="T53" s="86">
        <v>113</v>
      </c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O53" s="86"/>
      <c r="AP53" s="86">
        <f t="shared" si="0"/>
        <v>2.104014598540146</v>
      </c>
      <c r="AQ53" s="86">
        <f t="shared" si="1"/>
        <v>24.986958789775688</v>
      </c>
      <c r="AR53" s="86">
        <f t="shared" si="2"/>
        <v>9.56328394476769</v>
      </c>
      <c r="AS53" s="86">
        <f t="shared" si="3"/>
        <v>8.307501549907006</v>
      </c>
      <c r="AT53" s="86">
        <f t="shared" si="4"/>
        <v>30.9800796812749</v>
      </c>
      <c r="AU53" s="86">
        <f t="shared" si="5"/>
        <v>100.85202573465483</v>
      </c>
      <c r="AV53" s="86">
        <f t="shared" si="6"/>
        <v>0</v>
      </c>
      <c r="AW53" s="86">
        <f t="shared" si="7"/>
        <v>32.60302556077204</v>
      </c>
      <c r="AX53" s="86">
        <f t="shared" si="8"/>
        <v>29.872147209941453</v>
      </c>
      <c r="AY53" s="86">
        <f t="shared" si="9"/>
        <v>26.08168348573006</v>
      </c>
      <c r="AZ53" s="86">
        <f t="shared" si="10"/>
        <v>0</v>
      </c>
      <c r="BA53" s="86"/>
      <c r="BB53" s="86">
        <f t="shared" si="11"/>
        <v>2.5970149253731343</v>
      </c>
      <c r="BC53" s="86">
        <f t="shared" si="12"/>
        <v>4.196224079232436</v>
      </c>
      <c r="BD53" s="86">
        <f t="shared" si="13"/>
        <v>1.457753017641597</v>
      </c>
      <c r="BE53" s="86">
        <f t="shared" si="14"/>
        <v>10.687342833193629</v>
      </c>
      <c r="BF53" s="86">
        <f t="shared" si="15"/>
        <v>0</v>
      </c>
      <c r="BG53" s="86">
        <f t="shared" si="16"/>
        <v>10.5</v>
      </c>
      <c r="BH53" s="86">
        <f t="shared" si="17"/>
        <v>8.841940532081377</v>
      </c>
      <c r="BI53" s="86">
        <f t="shared" si="18"/>
        <v>0</v>
      </c>
      <c r="BJ53" s="86"/>
      <c r="BK53" s="86">
        <f t="shared" si="19"/>
        <v>0</v>
      </c>
      <c r="BL53" s="86">
        <f t="shared" si="20"/>
        <v>0</v>
      </c>
      <c r="BM53" s="86">
        <f t="shared" si="21"/>
        <v>0</v>
      </c>
      <c r="BN53" s="86">
        <f t="shared" si="22"/>
        <v>0</v>
      </c>
      <c r="BO53" s="86">
        <f t="shared" si="23"/>
        <v>0</v>
      </c>
      <c r="BP53" s="86">
        <f t="shared" si="24"/>
        <v>0</v>
      </c>
      <c r="BQ53" s="86">
        <f t="shared" si="25"/>
        <v>0</v>
      </c>
      <c r="BR53" s="86">
        <f t="shared" si="26"/>
        <v>0</v>
      </c>
      <c r="BS53" s="86"/>
      <c r="BT53" s="86">
        <f t="shared" si="27"/>
        <v>0</v>
      </c>
      <c r="BU53" s="86">
        <f t="shared" si="28"/>
        <v>0</v>
      </c>
      <c r="BV53" s="86">
        <f t="shared" si="29"/>
        <v>0</v>
      </c>
      <c r="BW53" s="86">
        <f t="shared" si="30"/>
        <v>0</v>
      </c>
      <c r="BX53" s="86">
        <f t="shared" si="31"/>
        <v>0.8515811022465043</v>
      </c>
      <c r="BY53" s="86">
        <f t="shared" si="32"/>
        <v>0</v>
      </c>
      <c r="BZ53" s="86">
        <f t="shared" si="33"/>
        <v>0</v>
      </c>
      <c r="CA53" s="86">
        <f t="shared" si="34"/>
        <v>0</v>
      </c>
      <c r="CB53" s="86">
        <f t="shared" si="35"/>
        <v>0</v>
      </c>
      <c r="CC53" s="86"/>
      <c r="CD53" s="86">
        <f>+AP53*'Silver Conversion'!$B203</f>
        <v>0.19777737226277373</v>
      </c>
      <c r="CE53" s="86">
        <f>+AQ53*'Silver Conversion'!$B203</f>
        <v>2.3487741262389146</v>
      </c>
      <c r="CF53" s="86">
        <f>+AR53*'Silver Conversion'!$B203</f>
        <v>0.8989486908081629</v>
      </c>
      <c r="CG53" s="86">
        <f>+AS53*'Silver Conversion'!$B203</f>
        <v>0.7809051456912586</v>
      </c>
      <c r="CH53" s="86">
        <f>+AT53*'Silver Conversion'!$B203</f>
        <v>2.9121274900398406</v>
      </c>
      <c r="CI53" s="86">
        <f>+AU53*'Silver Conversion'!$B203</f>
        <v>9.480090419057554</v>
      </c>
      <c r="CJ53" s="86">
        <f>+AV53*'Silver Conversion'!$B203</f>
        <v>0</v>
      </c>
      <c r="CK53" s="86">
        <f>+AW53*'Silver Conversion'!$B203</f>
        <v>3.0646844027125715</v>
      </c>
      <c r="CL53" s="86">
        <f>+AX53*'Silver Conversion'!$B203</f>
        <v>2.8079818377344967</v>
      </c>
      <c r="CM53" s="86">
        <f>+AY53*'Silver Conversion'!$B203</f>
        <v>2.451678247658626</v>
      </c>
      <c r="CN53" s="86">
        <f>+AZ53*'Silver Conversion'!$B203</f>
        <v>0</v>
      </c>
      <c r="CO53" s="86"/>
      <c r="CP53" s="86">
        <f>+BB53*'Silver Conversion'!$D203</f>
        <v>0.36072537313432834</v>
      </c>
      <c r="CQ53" s="86">
        <f>+BC53*'Silver Conversion'!$B203</f>
        <v>0.39444506344784896</v>
      </c>
      <c r="CR53" s="86">
        <f>+BD53*'Silver Conversion'!$B203</f>
        <v>0.13702878365831012</v>
      </c>
      <c r="CS53" s="86">
        <f>+BE53*'Silver Conversion'!$B203</f>
        <v>1.004610226320201</v>
      </c>
      <c r="CT53" s="86">
        <f>+BF53*'Silver Conversion'!$B203</f>
        <v>0</v>
      </c>
      <c r="CU53" s="86">
        <f>+BG53*'Silver Conversion'!$B203</f>
        <v>0.987</v>
      </c>
      <c r="CV53" s="86">
        <f>+BH53*'Silver Conversion'!$B203</f>
        <v>0.8311424100156495</v>
      </c>
      <c r="CW53" s="86">
        <f>+BI53*'Silver Conversion'!$B203</f>
        <v>0</v>
      </c>
      <c r="CX53" s="86"/>
      <c r="CY53" s="86">
        <f>+BK53*'Silver Conversion'!$B203</f>
        <v>0</v>
      </c>
      <c r="CZ53" s="86">
        <f>+BL53*'Silver Conversion'!$B203</f>
        <v>0</v>
      </c>
      <c r="DA53" s="86">
        <f>+BM53*'Silver Conversion'!$B203</f>
        <v>0</v>
      </c>
      <c r="DB53" s="86">
        <f>+BN53*'Silver Conversion'!$B203</f>
        <v>0</v>
      </c>
      <c r="DC53" s="86">
        <f>+BO53*'Silver Conversion'!$B203</f>
        <v>0</v>
      </c>
      <c r="DD53" s="86">
        <f>+BP53*'Silver Conversion'!$B203</f>
        <v>0</v>
      </c>
      <c r="DE53" s="86">
        <f>+BQ53*'Silver Conversion'!$B203</f>
        <v>0</v>
      </c>
      <c r="DF53" s="86">
        <f>+BR53*'Silver Conversion'!$B203</f>
        <v>0</v>
      </c>
      <c r="DG53" s="86"/>
      <c r="DH53" s="86">
        <f>+BT53*'Silver Conversion'!$B203</f>
        <v>0</v>
      </c>
      <c r="DI53" s="86">
        <f>+BU53*'Silver Conversion'!$B203</f>
        <v>0</v>
      </c>
      <c r="DJ53" s="86">
        <f>+BV53*'Silver Conversion'!$B203</f>
        <v>0</v>
      </c>
      <c r="DK53" s="86">
        <f>+BW53*'Silver Conversion'!$B203</f>
        <v>0</v>
      </c>
      <c r="DL53" s="86">
        <f>+BX53*'Silver Conversion'!$B203</f>
        <v>0.0800486236111714</v>
      </c>
      <c r="DM53" s="86">
        <f>+BY53*'Silver Conversion'!$B203</f>
        <v>0</v>
      </c>
      <c r="DN53" s="86">
        <f>+BZ53*'Silver Conversion'!$B203</f>
        <v>0</v>
      </c>
      <c r="DO53" s="86">
        <f>+CA53*'Silver Conversion'!$B203</f>
        <v>0</v>
      </c>
      <c r="DP53" s="86">
        <f>+CB53*'Silver Conversion'!$B203</f>
        <v>0</v>
      </c>
    </row>
    <row r="54" spans="1:120" ht="15.75">
      <c r="A54" s="63">
        <v>1545</v>
      </c>
      <c r="B54" s="86">
        <v>176.1</v>
      </c>
      <c r="C54" s="86">
        <v>287.4</v>
      </c>
      <c r="D54" s="86">
        <v>3.9</v>
      </c>
      <c r="E54" s="86">
        <v>89.6</v>
      </c>
      <c r="F54" s="86">
        <v>403.8</v>
      </c>
      <c r="G54" s="86">
        <v>960.9</v>
      </c>
      <c r="H54" s="86"/>
      <c r="I54" s="86">
        <v>347.3</v>
      </c>
      <c r="J54" s="86">
        <v>27</v>
      </c>
      <c r="K54" s="59">
        <v>13</v>
      </c>
      <c r="M54" s="86"/>
      <c r="N54" s="86">
        <v>690</v>
      </c>
      <c r="O54" s="86">
        <v>843.9</v>
      </c>
      <c r="P54" s="86">
        <v>25.6</v>
      </c>
      <c r="Q54" s="86">
        <v>157.1</v>
      </c>
      <c r="R54" s="86"/>
      <c r="S54" s="86">
        <v>11.4</v>
      </c>
      <c r="T54" s="86">
        <v>113</v>
      </c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O54" s="86"/>
      <c r="AP54" s="86">
        <f t="shared" si="0"/>
        <v>3.2135036496350367</v>
      </c>
      <c r="AQ54" s="86">
        <f t="shared" si="1"/>
        <v>24.986958789775688</v>
      </c>
      <c r="AR54" s="86">
        <f t="shared" si="2"/>
        <v>8.476547132862269</v>
      </c>
      <c r="AS54" s="86">
        <f t="shared" si="3"/>
        <v>5.55486670799752</v>
      </c>
      <c r="AT54" s="86">
        <f t="shared" si="4"/>
        <v>32.17529880478087</v>
      </c>
      <c r="AU54" s="86">
        <f t="shared" si="5"/>
        <v>83.54199269692226</v>
      </c>
      <c r="AV54" s="86">
        <f t="shared" si="6"/>
        <v>0</v>
      </c>
      <c r="AW54" s="86">
        <f t="shared" si="7"/>
        <v>30.194748739349677</v>
      </c>
      <c r="AX54" s="86">
        <f t="shared" si="8"/>
        <v>32.26191898673677</v>
      </c>
      <c r="AY54" s="86">
        <f t="shared" si="9"/>
        <v>28.2551571095409</v>
      </c>
      <c r="AZ54" s="86">
        <f t="shared" si="10"/>
        <v>0</v>
      </c>
      <c r="BA54" s="86"/>
      <c r="BB54" s="86">
        <f t="shared" si="11"/>
        <v>3.4328358208955225</v>
      </c>
      <c r="BC54" s="86">
        <f t="shared" si="12"/>
        <v>5.22376973073352</v>
      </c>
      <c r="BD54" s="86">
        <f t="shared" si="13"/>
        <v>2.3769730733519037</v>
      </c>
      <c r="BE54" s="86">
        <f t="shared" si="14"/>
        <v>13.16848281642917</v>
      </c>
      <c r="BF54" s="86">
        <f t="shared" si="15"/>
        <v>0</v>
      </c>
      <c r="BG54" s="86">
        <f t="shared" si="16"/>
        <v>11.4</v>
      </c>
      <c r="BH54" s="86">
        <f t="shared" si="17"/>
        <v>8.841940532081377</v>
      </c>
      <c r="BI54" s="86">
        <f t="shared" si="18"/>
        <v>0</v>
      </c>
      <c r="BJ54" s="86"/>
      <c r="BK54" s="86">
        <f t="shared" si="19"/>
        <v>0</v>
      </c>
      <c r="BL54" s="86">
        <f t="shared" si="20"/>
        <v>0</v>
      </c>
      <c r="BM54" s="86">
        <f t="shared" si="21"/>
        <v>0</v>
      </c>
      <c r="BN54" s="86">
        <f t="shared" si="22"/>
        <v>0</v>
      </c>
      <c r="BO54" s="86">
        <f t="shared" si="23"/>
        <v>0</v>
      </c>
      <c r="BP54" s="86">
        <f t="shared" si="24"/>
        <v>0</v>
      </c>
      <c r="BQ54" s="86">
        <f t="shared" si="25"/>
        <v>0</v>
      </c>
      <c r="BR54" s="86">
        <f t="shared" si="26"/>
        <v>0</v>
      </c>
      <c r="BS54" s="86"/>
      <c r="BT54" s="86">
        <f t="shared" si="27"/>
        <v>0</v>
      </c>
      <c r="BU54" s="86">
        <f t="shared" si="28"/>
        <v>0</v>
      </c>
      <c r="BV54" s="86">
        <f t="shared" si="29"/>
        <v>0</v>
      </c>
      <c r="BW54" s="86">
        <f t="shared" si="30"/>
        <v>0</v>
      </c>
      <c r="BX54" s="86">
        <f t="shared" si="31"/>
        <v>1.0492814993170654</v>
      </c>
      <c r="BY54" s="86">
        <f t="shared" si="32"/>
        <v>0</v>
      </c>
      <c r="BZ54" s="86">
        <f t="shared" si="33"/>
        <v>0</v>
      </c>
      <c r="CA54" s="86">
        <f t="shared" si="34"/>
        <v>0</v>
      </c>
      <c r="CB54" s="86">
        <f t="shared" si="35"/>
        <v>0</v>
      </c>
      <c r="CC54" s="86"/>
      <c r="CD54" s="86">
        <f>+AP54*'Silver Conversion'!$B204</f>
        <v>0.30206934306569344</v>
      </c>
      <c r="CE54" s="86">
        <f>+AQ54*'Silver Conversion'!$B204</f>
        <v>2.3487741262389146</v>
      </c>
      <c r="CF54" s="86">
        <f>+AR54*'Silver Conversion'!$B204</f>
        <v>0.7967954304890532</v>
      </c>
      <c r="CG54" s="86">
        <f>+AS54*'Silver Conversion'!$B204</f>
        <v>0.5221574705517669</v>
      </c>
      <c r="CH54" s="86">
        <f>+AT54*'Silver Conversion'!$B204</f>
        <v>3.024478087649402</v>
      </c>
      <c r="CI54" s="86">
        <f>+AU54*'Silver Conversion'!$B204</f>
        <v>7.852947313510693</v>
      </c>
      <c r="CJ54" s="86">
        <f>+AV54*'Silver Conversion'!$B204</f>
        <v>0</v>
      </c>
      <c r="CK54" s="86">
        <f>+AW54*'Silver Conversion'!$B204</f>
        <v>2.8383063814988696</v>
      </c>
      <c r="CL54" s="86">
        <f>+AX54*'Silver Conversion'!$B204</f>
        <v>3.032620384753256</v>
      </c>
      <c r="CM54" s="86">
        <f>+AY54*'Silver Conversion'!$B204</f>
        <v>2.6559847682968445</v>
      </c>
      <c r="CN54" s="86">
        <f>+AZ54*'Silver Conversion'!$B204</f>
        <v>0</v>
      </c>
      <c r="CO54" s="86"/>
      <c r="CP54" s="86">
        <f>+BB54*'Silver Conversion'!$D204</f>
        <v>0.47682089552238804</v>
      </c>
      <c r="CQ54" s="86">
        <f>+BC54*'Silver Conversion'!$B204</f>
        <v>0.49103435468895085</v>
      </c>
      <c r="CR54" s="86">
        <f>+BD54*'Silver Conversion'!$B204</f>
        <v>0.22343546889507895</v>
      </c>
      <c r="CS54" s="86">
        <f>+BE54*'Silver Conversion'!$B204</f>
        <v>1.237837384744342</v>
      </c>
      <c r="CT54" s="86">
        <f>+BF54*'Silver Conversion'!$B204</f>
        <v>0</v>
      </c>
      <c r="CU54" s="86">
        <f>+BG54*'Silver Conversion'!$B204</f>
        <v>1.0716</v>
      </c>
      <c r="CV54" s="86">
        <f>+BH54*'Silver Conversion'!$B204</f>
        <v>0.8311424100156495</v>
      </c>
      <c r="CW54" s="86">
        <f>+BI54*'Silver Conversion'!$B204</f>
        <v>0</v>
      </c>
      <c r="CX54" s="86"/>
      <c r="CY54" s="86">
        <f>+BK54*'Silver Conversion'!$B204</f>
        <v>0</v>
      </c>
      <c r="CZ54" s="86">
        <f>+BL54*'Silver Conversion'!$B204</f>
        <v>0</v>
      </c>
      <c r="DA54" s="86">
        <f>+BM54*'Silver Conversion'!$B204</f>
        <v>0</v>
      </c>
      <c r="DB54" s="86">
        <f>+BN54*'Silver Conversion'!$B204</f>
        <v>0</v>
      </c>
      <c r="DC54" s="86">
        <f>+BO54*'Silver Conversion'!$B204</f>
        <v>0</v>
      </c>
      <c r="DD54" s="86">
        <f>+BP54*'Silver Conversion'!$B204</f>
        <v>0</v>
      </c>
      <c r="DE54" s="86">
        <f>+BQ54*'Silver Conversion'!$B204</f>
        <v>0</v>
      </c>
      <c r="DF54" s="86">
        <f>+BR54*'Silver Conversion'!$B204</f>
        <v>0</v>
      </c>
      <c r="DG54" s="86"/>
      <c r="DH54" s="86">
        <f>+BT54*'Silver Conversion'!$B204</f>
        <v>0</v>
      </c>
      <c r="DI54" s="86">
        <f>+BU54*'Silver Conversion'!$B204</f>
        <v>0</v>
      </c>
      <c r="DJ54" s="86">
        <f>+BV54*'Silver Conversion'!$B204</f>
        <v>0</v>
      </c>
      <c r="DK54" s="86">
        <f>+BW54*'Silver Conversion'!$B204</f>
        <v>0</v>
      </c>
      <c r="DL54" s="86">
        <f>+BX54*'Silver Conversion'!$B204</f>
        <v>0.09863246093580415</v>
      </c>
      <c r="DM54" s="86">
        <f>+BY54*'Silver Conversion'!$B204</f>
        <v>0</v>
      </c>
      <c r="DN54" s="86">
        <f>+BZ54*'Silver Conversion'!$B204</f>
        <v>0</v>
      </c>
      <c r="DO54" s="86">
        <f>+CA54*'Silver Conversion'!$B204</f>
        <v>0</v>
      </c>
      <c r="DP54" s="86">
        <f>+CB54*'Silver Conversion'!$B204</f>
        <v>0</v>
      </c>
    </row>
    <row r="55" spans="1:120" ht="15.75">
      <c r="A55" s="63">
        <v>1546</v>
      </c>
      <c r="B55" s="86">
        <v>290.1</v>
      </c>
      <c r="C55" s="86">
        <v>325</v>
      </c>
      <c r="D55" s="86">
        <v>4.2</v>
      </c>
      <c r="E55" s="86">
        <v>133.5</v>
      </c>
      <c r="F55" s="86">
        <v>425.3</v>
      </c>
      <c r="G55" s="86">
        <v>901.1</v>
      </c>
      <c r="H55" s="86">
        <v>20.2</v>
      </c>
      <c r="I55" s="86">
        <v>337.6</v>
      </c>
      <c r="J55" s="86">
        <v>25.8</v>
      </c>
      <c r="K55" s="59">
        <v>12</v>
      </c>
      <c r="M55" s="86"/>
      <c r="N55" s="86">
        <v>1020</v>
      </c>
      <c r="O55" s="86">
        <v>1012.7</v>
      </c>
      <c r="P55" s="86">
        <v>28.2</v>
      </c>
      <c r="Q55" s="86">
        <v>182</v>
      </c>
      <c r="R55" s="86"/>
      <c r="S55" s="86">
        <v>12.7</v>
      </c>
      <c r="T55" s="86">
        <v>134</v>
      </c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O55" s="86"/>
      <c r="AP55" s="86">
        <f t="shared" si="0"/>
        <v>5.293795620437957</v>
      </c>
      <c r="AQ55" s="86">
        <f t="shared" si="1"/>
        <v>28.25595548600243</v>
      </c>
      <c r="AR55" s="86">
        <f t="shared" si="2"/>
        <v>9.128589220005521</v>
      </c>
      <c r="AS55" s="86">
        <f t="shared" si="3"/>
        <v>8.276503409795414</v>
      </c>
      <c r="AT55" s="86">
        <f t="shared" si="4"/>
        <v>33.88844621513944</v>
      </c>
      <c r="AU55" s="86">
        <f t="shared" si="5"/>
        <v>78.34289688749783</v>
      </c>
      <c r="AV55" s="86">
        <f t="shared" si="6"/>
        <v>20.2</v>
      </c>
      <c r="AW55" s="86">
        <f t="shared" si="7"/>
        <v>29.351417144844376</v>
      </c>
      <c r="AX55" s="86">
        <f t="shared" si="8"/>
        <v>30.82805592065958</v>
      </c>
      <c r="AY55" s="86">
        <f t="shared" si="9"/>
        <v>26.08168348573006</v>
      </c>
      <c r="AZ55" s="86">
        <f t="shared" si="10"/>
        <v>0</v>
      </c>
      <c r="BA55" s="86"/>
      <c r="BB55" s="86">
        <f t="shared" si="11"/>
        <v>5.074626865671642</v>
      </c>
      <c r="BC55" s="86">
        <f t="shared" si="12"/>
        <v>6.268647477561127</v>
      </c>
      <c r="BD55" s="86">
        <f t="shared" si="13"/>
        <v>2.618384401114206</v>
      </c>
      <c r="BE55" s="86">
        <f t="shared" si="14"/>
        <v>15.255658005029337</v>
      </c>
      <c r="BF55" s="86">
        <f t="shared" si="15"/>
        <v>0</v>
      </c>
      <c r="BG55" s="86">
        <f t="shared" si="16"/>
        <v>12.7</v>
      </c>
      <c r="BH55" s="86">
        <f t="shared" si="17"/>
        <v>10.48513302034429</v>
      </c>
      <c r="BI55" s="86">
        <f t="shared" si="18"/>
        <v>0</v>
      </c>
      <c r="BJ55" s="86"/>
      <c r="BK55" s="86">
        <f t="shared" si="19"/>
        <v>0</v>
      </c>
      <c r="BL55" s="86">
        <f t="shared" si="20"/>
        <v>0</v>
      </c>
      <c r="BM55" s="86">
        <f t="shared" si="21"/>
        <v>0</v>
      </c>
      <c r="BN55" s="86">
        <f t="shared" si="22"/>
        <v>0</v>
      </c>
      <c r="BO55" s="86">
        <f t="shared" si="23"/>
        <v>0</v>
      </c>
      <c r="BP55" s="86">
        <f t="shared" si="24"/>
        <v>0</v>
      </c>
      <c r="BQ55" s="86">
        <f t="shared" si="25"/>
        <v>0</v>
      </c>
      <c r="BR55" s="86">
        <f t="shared" si="26"/>
        <v>0</v>
      </c>
      <c r="BS55" s="86"/>
      <c r="BT55" s="86">
        <f t="shared" si="27"/>
        <v>0</v>
      </c>
      <c r="BU55" s="86">
        <f t="shared" si="28"/>
        <v>0</v>
      </c>
      <c r="BV55" s="86">
        <f t="shared" si="29"/>
        <v>0</v>
      </c>
      <c r="BW55" s="86">
        <f t="shared" si="30"/>
        <v>0</v>
      </c>
      <c r="BX55" s="86">
        <f t="shared" si="31"/>
        <v>1.215590279285206</v>
      </c>
      <c r="BY55" s="86">
        <f t="shared" si="32"/>
        <v>0</v>
      </c>
      <c r="BZ55" s="86">
        <f t="shared" si="33"/>
        <v>0</v>
      </c>
      <c r="CA55" s="86">
        <f t="shared" si="34"/>
        <v>0</v>
      </c>
      <c r="CB55" s="86">
        <f t="shared" si="35"/>
        <v>0</v>
      </c>
      <c r="CC55" s="86"/>
      <c r="CD55" s="86">
        <f>+AP55*'Silver Conversion'!$B205</f>
        <v>0.49761678832116796</v>
      </c>
      <c r="CE55" s="86">
        <f>+AQ55*'Silver Conversion'!$B205</f>
        <v>2.6560598156842286</v>
      </c>
      <c r="CF55" s="86">
        <f>+AR55*'Silver Conversion'!$B205</f>
        <v>0.858087386680519</v>
      </c>
      <c r="CG55" s="86">
        <f>+AS55*'Silver Conversion'!$B205</f>
        <v>0.7779913205207689</v>
      </c>
      <c r="CH55" s="86">
        <f>+AT55*'Silver Conversion'!$B205</f>
        <v>3.185513944223107</v>
      </c>
      <c r="CI55" s="86">
        <f>+AU55*'Silver Conversion'!$B205</f>
        <v>7.364232307424796</v>
      </c>
      <c r="CJ55" s="86">
        <f>+AV55*'Silver Conversion'!$B205</f>
        <v>1.8988</v>
      </c>
      <c r="CK55" s="86">
        <f>+AW55*'Silver Conversion'!$B205</f>
        <v>2.7590332116153715</v>
      </c>
      <c r="CL55" s="86">
        <f>+AX55*'Silver Conversion'!$B205</f>
        <v>2.8978372565420005</v>
      </c>
      <c r="CM55" s="86">
        <f>+AY55*'Silver Conversion'!$B205</f>
        <v>2.451678247658626</v>
      </c>
      <c r="CN55" s="86">
        <f>+AZ55*'Silver Conversion'!$B205</f>
        <v>0</v>
      </c>
      <c r="CO55" s="86"/>
      <c r="CP55" s="86">
        <f>+BB55*'Silver Conversion'!$D205</f>
        <v>0.704865671641791</v>
      </c>
      <c r="CQ55" s="86">
        <f>+BC55*'Silver Conversion'!$B205</f>
        <v>0.589252862890746</v>
      </c>
      <c r="CR55" s="86">
        <f>+BD55*'Silver Conversion'!$B205</f>
        <v>0.24612813370473538</v>
      </c>
      <c r="CS55" s="86">
        <f>+BE55*'Silver Conversion'!$B205</f>
        <v>1.4340318524727578</v>
      </c>
      <c r="CT55" s="86">
        <f>+BF55*'Silver Conversion'!$B205</f>
        <v>0</v>
      </c>
      <c r="CU55" s="86">
        <f>+BG55*'Silver Conversion'!$B205</f>
        <v>1.1938</v>
      </c>
      <c r="CV55" s="86">
        <f>+BH55*'Silver Conversion'!$B205</f>
        <v>0.9856025039123631</v>
      </c>
      <c r="CW55" s="86">
        <f>+BI55*'Silver Conversion'!$B205</f>
        <v>0</v>
      </c>
      <c r="CX55" s="86"/>
      <c r="CY55" s="86">
        <f>+BK55*'Silver Conversion'!$B205</f>
        <v>0</v>
      </c>
      <c r="CZ55" s="86">
        <f>+BL55*'Silver Conversion'!$B205</f>
        <v>0</v>
      </c>
      <c r="DA55" s="86">
        <f>+BM55*'Silver Conversion'!$B205</f>
        <v>0</v>
      </c>
      <c r="DB55" s="86">
        <f>+BN55*'Silver Conversion'!$B205</f>
        <v>0</v>
      </c>
      <c r="DC55" s="86">
        <f>+BO55*'Silver Conversion'!$B205</f>
        <v>0</v>
      </c>
      <c r="DD55" s="86">
        <f>+BP55*'Silver Conversion'!$B205</f>
        <v>0</v>
      </c>
      <c r="DE55" s="86">
        <f>+BQ55*'Silver Conversion'!$B205</f>
        <v>0</v>
      </c>
      <c r="DF55" s="86">
        <f>+BR55*'Silver Conversion'!$B205</f>
        <v>0</v>
      </c>
      <c r="DG55" s="86"/>
      <c r="DH55" s="86">
        <f>+BT55*'Silver Conversion'!$B205</f>
        <v>0</v>
      </c>
      <c r="DI55" s="86">
        <f>+BU55*'Silver Conversion'!$B205</f>
        <v>0</v>
      </c>
      <c r="DJ55" s="86">
        <f>+BV55*'Silver Conversion'!$B205</f>
        <v>0</v>
      </c>
      <c r="DK55" s="86">
        <f>+BW55*'Silver Conversion'!$B205</f>
        <v>0</v>
      </c>
      <c r="DL55" s="86">
        <f>+BX55*'Silver Conversion'!$B205</f>
        <v>0.11426548625280937</v>
      </c>
      <c r="DM55" s="86">
        <f>+BY55*'Silver Conversion'!$B205</f>
        <v>0</v>
      </c>
      <c r="DN55" s="86">
        <f>+BZ55*'Silver Conversion'!$B205</f>
        <v>0</v>
      </c>
      <c r="DO55" s="86">
        <f>+CA55*'Silver Conversion'!$B205</f>
        <v>0</v>
      </c>
      <c r="DP55" s="86">
        <f>+CB55*'Silver Conversion'!$B205</f>
        <v>0</v>
      </c>
    </row>
    <row r="56" spans="1:120" ht="15.75">
      <c r="A56" s="63">
        <v>1547</v>
      </c>
      <c r="B56" s="86">
        <v>163.8</v>
      </c>
      <c r="C56" s="86">
        <v>290.5</v>
      </c>
      <c r="D56" s="86">
        <v>4.8</v>
      </c>
      <c r="E56" s="86">
        <v>81.8</v>
      </c>
      <c r="F56" s="86">
        <v>443.6</v>
      </c>
      <c r="G56" s="86">
        <v>850</v>
      </c>
      <c r="H56" s="86">
        <v>19.7</v>
      </c>
      <c r="I56" s="86">
        <v>379.2</v>
      </c>
      <c r="J56" s="86">
        <v>28.1</v>
      </c>
      <c r="M56" s="86"/>
      <c r="N56" s="86">
        <v>770.3</v>
      </c>
      <c r="O56" s="86">
        <v>738.7</v>
      </c>
      <c r="P56" s="86">
        <v>17.6</v>
      </c>
      <c r="Q56" s="86">
        <v>158.9</v>
      </c>
      <c r="R56" s="86"/>
      <c r="S56" s="86">
        <v>12.5</v>
      </c>
      <c r="T56" s="86">
        <v>144</v>
      </c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59">
        <v>16</v>
      </c>
      <c r="AO56" s="86"/>
      <c r="AP56" s="86">
        <f t="shared" si="0"/>
        <v>2.9890510948905114</v>
      </c>
      <c r="AQ56" s="86">
        <f t="shared" si="1"/>
        <v>25.256477134411405</v>
      </c>
      <c r="AR56" s="86">
        <f t="shared" si="2"/>
        <v>10.432673394292024</v>
      </c>
      <c r="AS56" s="86">
        <f t="shared" si="3"/>
        <v>5.071295722256664</v>
      </c>
      <c r="AT56" s="86">
        <f t="shared" si="4"/>
        <v>35.34661354581673</v>
      </c>
      <c r="AU56" s="86">
        <f t="shared" si="5"/>
        <v>73.90019127108329</v>
      </c>
      <c r="AV56" s="86">
        <f t="shared" si="6"/>
        <v>19.7</v>
      </c>
      <c r="AW56" s="86">
        <f t="shared" si="7"/>
        <v>32.968179447052684</v>
      </c>
      <c r="AX56" s="86">
        <f t="shared" si="8"/>
        <v>33.576293463974196</v>
      </c>
      <c r="AY56" s="86">
        <f t="shared" si="9"/>
        <v>0</v>
      </c>
      <c r="AZ56" s="86">
        <f t="shared" si="10"/>
        <v>0</v>
      </c>
      <c r="BA56" s="86"/>
      <c r="BB56" s="86">
        <f t="shared" si="11"/>
        <v>3.8323383084577114</v>
      </c>
      <c r="BC56" s="86">
        <f t="shared" si="12"/>
        <v>4.572578149179821</v>
      </c>
      <c r="BD56" s="86">
        <f t="shared" si="13"/>
        <v>1.6341689879294339</v>
      </c>
      <c r="BE56" s="86">
        <f t="shared" si="14"/>
        <v>13.319362950544846</v>
      </c>
      <c r="BF56" s="86">
        <f t="shared" si="15"/>
        <v>0</v>
      </c>
      <c r="BG56" s="86">
        <f t="shared" si="16"/>
        <v>12.5</v>
      </c>
      <c r="BH56" s="86">
        <f t="shared" si="17"/>
        <v>11.267605633802818</v>
      </c>
      <c r="BI56" s="86">
        <f t="shared" si="18"/>
        <v>0</v>
      </c>
      <c r="BJ56" s="86"/>
      <c r="BK56" s="86">
        <f t="shared" si="19"/>
        <v>0</v>
      </c>
      <c r="BL56" s="86">
        <f t="shared" si="20"/>
        <v>0</v>
      </c>
      <c r="BM56" s="86">
        <f t="shared" si="21"/>
        <v>0</v>
      </c>
      <c r="BN56" s="86">
        <f t="shared" si="22"/>
        <v>0</v>
      </c>
      <c r="BO56" s="86">
        <f t="shared" si="23"/>
        <v>0</v>
      </c>
      <c r="BP56" s="86">
        <f t="shared" si="24"/>
        <v>0</v>
      </c>
      <c r="BQ56" s="86">
        <f t="shared" si="25"/>
        <v>0</v>
      </c>
      <c r="BR56" s="86">
        <f t="shared" si="26"/>
        <v>0</v>
      </c>
      <c r="BS56" s="86"/>
      <c r="BT56" s="86">
        <f t="shared" si="27"/>
        <v>0</v>
      </c>
      <c r="BU56" s="86">
        <f t="shared" si="28"/>
        <v>0</v>
      </c>
      <c r="BV56" s="86">
        <f t="shared" si="29"/>
        <v>0</v>
      </c>
      <c r="BW56" s="86">
        <f t="shared" si="30"/>
        <v>0</v>
      </c>
      <c r="BX56" s="86">
        <f t="shared" si="31"/>
        <v>1.0613038207605454</v>
      </c>
      <c r="BY56" s="86">
        <f t="shared" si="32"/>
        <v>0</v>
      </c>
      <c r="BZ56" s="86">
        <f t="shared" si="33"/>
        <v>0</v>
      </c>
      <c r="CA56" s="86">
        <f t="shared" si="34"/>
        <v>34.77557798097342</v>
      </c>
      <c r="CB56" s="86">
        <f t="shared" si="35"/>
        <v>0</v>
      </c>
      <c r="CC56" s="86"/>
      <c r="CD56" s="86">
        <f>+AP56*'Silver Conversion'!$B206</f>
        <v>0.28097080291970805</v>
      </c>
      <c r="CE56" s="86">
        <f>+AQ56*'Silver Conversion'!$B206</f>
        <v>2.374108850634672</v>
      </c>
      <c r="CF56" s="86">
        <f>+AR56*'Silver Conversion'!$B206</f>
        <v>0.9806712990634503</v>
      </c>
      <c r="CG56" s="86">
        <f>+AS56*'Silver Conversion'!$B206</f>
        <v>0.47670179789212647</v>
      </c>
      <c r="CH56" s="86">
        <f>+AT56*'Silver Conversion'!$B206</f>
        <v>3.3225816733067726</v>
      </c>
      <c r="CI56" s="86">
        <f>+AU56*'Silver Conversion'!$B206</f>
        <v>6.946617979481829</v>
      </c>
      <c r="CJ56" s="86">
        <f>+AV56*'Silver Conversion'!$B206</f>
        <v>1.8518</v>
      </c>
      <c r="CK56" s="86">
        <f>+AW56*'Silver Conversion'!$B206</f>
        <v>3.099008868022952</v>
      </c>
      <c r="CL56" s="86">
        <f>+AX56*'Silver Conversion'!$B206</f>
        <v>3.1561715856135746</v>
      </c>
      <c r="CM56" s="86">
        <f>+AY56*'Silver Conversion'!$B206</f>
        <v>0</v>
      </c>
      <c r="CN56" s="86">
        <f>+AZ56*'Silver Conversion'!$B206</f>
        <v>0</v>
      </c>
      <c r="CO56" s="86"/>
      <c r="CP56" s="86">
        <f>+BB56*'Silver Conversion'!$D206</f>
        <v>0.5323117910447761</v>
      </c>
      <c r="CQ56" s="86">
        <f>+BC56*'Silver Conversion'!$B206</f>
        <v>0.4298223460229032</v>
      </c>
      <c r="CR56" s="86">
        <f>+BD56*'Silver Conversion'!$B206</f>
        <v>0.15361188486536678</v>
      </c>
      <c r="CS56" s="86">
        <f>+BE56*'Silver Conversion'!$B206</f>
        <v>1.2520201173512155</v>
      </c>
      <c r="CT56" s="86">
        <f>+BF56*'Silver Conversion'!$B206</f>
        <v>0</v>
      </c>
      <c r="CU56" s="86">
        <f>+BG56*'Silver Conversion'!$B206</f>
        <v>1.175</v>
      </c>
      <c r="CV56" s="86">
        <f>+BH56*'Silver Conversion'!$B206</f>
        <v>1.059154929577465</v>
      </c>
      <c r="CW56" s="86">
        <f>+BI56*'Silver Conversion'!$B206</f>
        <v>0</v>
      </c>
      <c r="CX56" s="86"/>
      <c r="CY56" s="86">
        <f>+BK56*'Silver Conversion'!$B206</f>
        <v>0</v>
      </c>
      <c r="CZ56" s="86">
        <f>+BL56*'Silver Conversion'!$B206</f>
        <v>0</v>
      </c>
      <c r="DA56" s="86">
        <f>+BM56*'Silver Conversion'!$B206</f>
        <v>0</v>
      </c>
      <c r="DB56" s="86">
        <f>+BN56*'Silver Conversion'!$B206</f>
        <v>0</v>
      </c>
      <c r="DC56" s="86">
        <f>+BO56*'Silver Conversion'!$B206</f>
        <v>0</v>
      </c>
      <c r="DD56" s="86">
        <f>+BP56*'Silver Conversion'!$B206</f>
        <v>0</v>
      </c>
      <c r="DE56" s="86">
        <f>+BQ56*'Silver Conversion'!$B206</f>
        <v>0</v>
      </c>
      <c r="DF56" s="86">
        <f>+BR56*'Silver Conversion'!$B206</f>
        <v>0</v>
      </c>
      <c r="DG56" s="86"/>
      <c r="DH56" s="86">
        <f>+BT56*'Silver Conversion'!$B206</f>
        <v>0</v>
      </c>
      <c r="DI56" s="86">
        <f>+BU56*'Silver Conversion'!$B206</f>
        <v>0</v>
      </c>
      <c r="DJ56" s="86">
        <f>+BV56*'Silver Conversion'!$B206</f>
        <v>0</v>
      </c>
      <c r="DK56" s="86">
        <f>+BW56*'Silver Conversion'!$B206</f>
        <v>0</v>
      </c>
      <c r="DL56" s="86">
        <f>+BX56*'Silver Conversion'!$B206</f>
        <v>0.09976255915149126</v>
      </c>
      <c r="DM56" s="86">
        <f>+BY56*'Silver Conversion'!$B206</f>
        <v>0</v>
      </c>
      <c r="DN56" s="86">
        <f>+BZ56*'Silver Conversion'!$B206</f>
        <v>0</v>
      </c>
      <c r="DO56" s="86">
        <f>+CA56*'Silver Conversion'!$B206</f>
        <v>3.2689043302115013</v>
      </c>
      <c r="DP56" s="86">
        <f>+CB56*'Silver Conversion'!$B206</f>
        <v>0</v>
      </c>
    </row>
    <row r="57" spans="1:120" ht="15.75">
      <c r="A57" s="63">
        <v>1548</v>
      </c>
      <c r="B57" s="86">
        <v>153</v>
      </c>
      <c r="C57" s="86">
        <v>291.7</v>
      </c>
      <c r="D57" s="86">
        <v>5.3</v>
      </c>
      <c r="E57" s="86">
        <v>88</v>
      </c>
      <c r="F57" s="86">
        <v>442</v>
      </c>
      <c r="G57" s="86">
        <v>1250</v>
      </c>
      <c r="H57" s="86">
        <v>24.6</v>
      </c>
      <c r="I57" s="86">
        <v>362.5</v>
      </c>
      <c r="J57" s="86">
        <v>29.7</v>
      </c>
      <c r="K57" s="59">
        <v>15</v>
      </c>
      <c r="M57" s="86"/>
      <c r="N57" s="86">
        <v>672</v>
      </c>
      <c r="O57" s="86">
        <v>831.8</v>
      </c>
      <c r="P57" s="86">
        <v>23.6</v>
      </c>
      <c r="Q57" s="86">
        <v>163.1</v>
      </c>
      <c r="R57" s="86">
        <v>27</v>
      </c>
      <c r="S57" s="86">
        <v>12.1</v>
      </c>
      <c r="T57" s="86">
        <v>150</v>
      </c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O57" s="86"/>
      <c r="AP57" s="86">
        <f t="shared" si="0"/>
        <v>2.791970802919708</v>
      </c>
      <c r="AQ57" s="86">
        <f t="shared" si="1"/>
        <v>25.360806816205876</v>
      </c>
      <c r="AR57" s="86">
        <f t="shared" si="2"/>
        <v>11.519410206197444</v>
      </c>
      <c r="AS57" s="86">
        <f t="shared" si="3"/>
        <v>5.455672659640422</v>
      </c>
      <c r="AT57" s="86">
        <f t="shared" si="4"/>
        <v>35.21912350597609</v>
      </c>
      <c r="AU57" s="86">
        <f t="shared" si="5"/>
        <v>108.67675186924012</v>
      </c>
      <c r="AV57" s="86">
        <f t="shared" si="6"/>
        <v>24.6</v>
      </c>
      <c r="AW57" s="86">
        <f t="shared" si="7"/>
        <v>31.516258042079638</v>
      </c>
      <c r="AX57" s="86">
        <f t="shared" si="8"/>
        <v>35.48811088541044</v>
      </c>
      <c r="AY57" s="86">
        <f t="shared" si="9"/>
        <v>32.602104357162574</v>
      </c>
      <c r="AZ57" s="86">
        <f t="shared" si="10"/>
        <v>0</v>
      </c>
      <c r="BA57" s="86"/>
      <c r="BB57" s="86">
        <f t="shared" si="11"/>
        <v>3.343283582089552</v>
      </c>
      <c r="BC57" s="86">
        <f t="shared" si="12"/>
        <v>5.148870318786754</v>
      </c>
      <c r="BD57" s="86">
        <f t="shared" si="13"/>
        <v>2.191272051996286</v>
      </c>
      <c r="BE57" s="86">
        <f t="shared" si="14"/>
        <v>13.671416596814753</v>
      </c>
      <c r="BF57" s="86">
        <f t="shared" si="15"/>
        <v>76.05633802816902</v>
      </c>
      <c r="BG57" s="86">
        <f t="shared" si="16"/>
        <v>12.1</v>
      </c>
      <c r="BH57" s="86">
        <f t="shared" si="17"/>
        <v>11.737089201877934</v>
      </c>
      <c r="BI57" s="86">
        <f t="shared" si="18"/>
        <v>0</v>
      </c>
      <c r="BJ57" s="86"/>
      <c r="BK57" s="86">
        <f t="shared" si="19"/>
        <v>0</v>
      </c>
      <c r="BL57" s="86">
        <f t="shared" si="20"/>
        <v>0</v>
      </c>
      <c r="BM57" s="86">
        <f t="shared" si="21"/>
        <v>0</v>
      </c>
      <c r="BN57" s="86">
        <f t="shared" si="22"/>
        <v>0</v>
      </c>
      <c r="BO57" s="86">
        <f t="shared" si="23"/>
        <v>0</v>
      </c>
      <c r="BP57" s="86">
        <f t="shared" si="24"/>
        <v>0</v>
      </c>
      <c r="BQ57" s="86">
        <f t="shared" si="25"/>
        <v>0</v>
      </c>
      <c r="BR57" s="86">
        <f t="shared" si="26"/>
        <v>0</v>
      </c>
      <c r="BS57" s="86"/>
      <c r="BT57" s="86">
        <f t="shared" si="27"/>
        <v>0</v>
      </c>
      <c r="BU57" s="86">
        <f t="shared" si="28"/>
        <v>0</v>
      </c>
      <c r="BV57" s="86">
        <f t="shared" si="29"/>
        <v>0</v>
      </c>
      <c r="BW57" s="86">
        <f t="shared" si="30"/>
        <v>0</v>
      </c>
      <c r="BX57" s="86">
        <f t="shared" si="31"/>
        <v>1.0893559041286656</v>
      </c>
      <c r="BY57" s="86">
        <f t="shared" si="32"/>
        <v>0</v>
      </c>
      <c r="BZ57" s="86">
        <f t="shared" si="33"/>
        <v>0</v>
      </c>
      <c r="CA57" s="86">
        <f t="shared" si="34"/>
        <v>0</v>
      </c>
      <c r="CB57" s="86">
        <f t="shared" si="35"/>
        <v>0</v>
      </c>
      <c r="CC57" s="86"/>
      <c r="CD57" s="86">
        <f>+AP57*'Silver Conversion'!$B207</f>
        <v>0.2624452554744526</v>
      </c>
      <c r="CE57" s="86">
        <f>+AQ57*'Silver Conversion'!$B207</f>
        <v>2.3839158407233523</v>
      </c>
      <c r="CF57" s="86">
        <f>+AR57*'Silver Conversion'!$B207</f>
        <v>1.0828245593825596</v>
      </c>
      <c r="CG57" s="86">
        <f>+AS57*'Silver Conversion'!$B207</f>
        <v>0.5128332300061997</v>
      </c>
      <c r="CH57" s="86">
        <f>+AT57*'Silver Conversion'!$B207</f>
        <v>3.3105976095617526</v>
      </c>
      <c r="CI57" s="86">
        <f>+AU57*'Silver Conversion'!$B207</f>
        <v>10.215614675708572</v>
      </c>
      <c r="CJ57" s="86">
        <f>+AV57*'Silver Conversion'!$B207</f>
        <v>2.3124000000000002</v>
      </c>
      <c r="CK57" s="86">
        <f>+AW57*'Silver Conversion'!$B207</f>
        <v>2.962528255955486</v>
      </c>
      <c r="CL57" s="86">
        <f>+AX57*'Silver Conversion'!$B207</f>
        <v>3.3358824232285818</v>
      </c>
      <c r="CM57" s="86">
        <f>+AY57*'Silver Conversion'!$B207</f>
        <v>3.0645978095732818</v>
      </c>
      <c r="CN57" s="86">
        <f>+AZ57*'Silver Conversion'!$B207</f>
        <v>0</v>
      </c>
      <c r="CO57" s="86"/>
      <c r="CP57" s="86">
        <f>+BB57*'Silver Conversion'!$D207</f>
        <v>0.46438208955223875</v>
      </c>
      <c r="CQ57" s="86">
        <f>+BC57*'Silver Conversion'!$B207</f>
        <v>0.48399380996595487</v>
      </c>
      <c r="CR57" s="86">
        <f>+BD57*'Silver Conversion'!$B207</f>
        <v>0.2059795728876509</v>
      </c>
      <c r="CS57" s="86">
        <f>+BE57*'Silver Conversion'!$B207</f>
        <v>1.2851131601005867</v>
      </c>
      <c r="CT57" s="86">
        <f>+BF57*'Silver Conversion'!$B207</f>
        <v>7.1492957746478885</v>
      </c>
      <c r="CU57" s="86">
        <f>+BG57*'Silver Conversion'!$B207</f>
        <v>1.1374</v>
      </c>
      <c r="CV57" s="86">
        <f>+BH57*'Silver Conversion'!$B207</f>
        <v>1.1032863849765258</v>
      </c>
      <c r="CW57" s="86">
        <f>+BI57*'Silver Conversion'!$B207</f>
        <v>0</v>
      </c>
      <c r="CX57" s="86"/>
      <c r="CY57" s="86">
        <f>+BK57*'Silver Conversion'!$B207</f>
        <v>0</v>
      </c>
      <c r="CZ57" s="86">
        <f>+BL57*'Silver Conversion'!$B207</f>
        <v>0</v>
      </c>
      <c r="DA57" s="86">
        <f>+BM57*'Silver Conversion'!$B207</f>
        <v>0</v>
      </c>
      <c r="DB57" s="86">
        <f>+BN57*'Silver Conversion'!$B207</f>
        <v>0</v>
      </c>
      <c r="DC57" s="86">
        <f>+BO57*'Silver Conversion'!$B207</f>
        <v>0</v>
      </c>
      <c r="DD57" s="86">
        <f>+BP57*'Silver Conversion'!$B207</f>
        <v>0</v>
      </c>
      <c r="DE57" s="86">
        <f>+BQ57*'Silver Conversion'!$B207</f>
        <v>0</v>
      </c>
      <c r="DF57" s="86">
        <f>+BR57*'Silver Conversion'!$B207</f>
        <v>0</v>
      </c>
      <c r="DG57" s="86"/>
      <c r="DH57" s="86">
        <f>+BT57*'Silver Conversion'!$B207</f>
        <v>0</v>
      </c>
      <c r="DI57" s="86">
        <f>+BU57*'Silver Conversion'!$B207</f>
        <v>0</v>
      </c>
      <c r="DJ57" s="86">
        <f>+BV57*'Silver Conversion'!$B207</f>
        <v>0</v>
      </c>
      <c r="DK57" s="86">
        <f>+BW57*'Silver Conversion'!$B207</f>
        <v>0</v>
      </c>
      <c r="DL57" s="86">
        <f>+BX57*'Silver Conversion'!$B207</f>
        <v>0.10239945498809457</v>
      </c>
      <c r="DM57" s="86">
        <f>+BY57*'Silver Conversion'!$B207</f>
        <v>0</v>
      </c>
      <c r="DN57" s="86">
        <f>+BZ57*'Silver Conversion'!$B207</f>
        <v>0</v>
      </c>
      <c r="DO57" s="86">
        <f>+CA57*'Silver Conversion'!$B207</f>
        <v>0</v>
      </c>
      <c r="DP57" s="86">
        <f>+CB57*'Silver Conversion'!$B207</f>
        <v>0</v>
      </c>
    </row>
    <row r="58" spans="1:120" ht="15.75">
      <c r="A58" s="63">
        <v>1549</v>
      </c>
      <c r="B58" s="86">
        <v>187</v>
      </c>
      <c r="C58" s="86">
        <v>340</v>
      </c>
      <c r="D58" s="86">
        <v>5</v>
      </c>
      <c r="E58" s="86">
        <v>119.8</v>
      </c>
      <c r="F58" s="86">
        <v>535.5</v>
      </c>
      <c r="G58" s="86">
        <v>968</v>
      </c>
      <c r="H58" s="86">
        <v>15.1</v>
      </c>
      <c r="I58" s="86">
        <v>478.7</v>
      </c>
      <c r="J58" s="86">
        <v>34</v>
      </c>
      <c r="K58" s="59">
        <v>16.8</v>
      </c>
      <c r="M58" s="86"/>
      <c r="N58" s="86">
        <v>776.5</v>
      </c>
      <c r="O58" s="86">
        <v>752.3</v>
      </c>
      <c r="P58" s="86">
        <v>33.7</v>
      </c>
      <c r="Q58" s="86">
        <v>186.9</v>
      </c>
      <c r="R58" s="86"/>
      <c r="S58" s="86">
        <v>13.1</v>
      </c>
      <c r="T58" s="86">
        <v>162</v>
      </c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O58" s="86"/>
      <c r="AP58" s="86">
        <f t="shared" si="0"/>
        <v>3.4124087591240877</v>
      </c>
      <c r="AQ58" s="86">
        <f t="shared" si="1"/>
        <v>29.560076508433315</v>
      </c>
      <c r="AR58" s="86">
        <f t="shared" si="2"/>
        <v>10.867368119054191</v>
      </c>
      <c r="AS58" s="86">
        <f t="shared" si="3"/>
        <v>7.427154370737756</v>
      </c>
      <c r="AT58" s="86">
        <f t="shared" si="4"/>
        <v>42.669322709163346</v>
      </c>
      <c r="AU58" s="86">
        <f t="shared" si="5"/>
        <v>84.15927664753956</v>
      </c>
      <c r="AV58" s="86">
        <f t="shared" si="6"/>
        <v>15.1</v>
      </c>
      <c r="AW58" s="86">
        <f t="shared" si="7"/>
        <v>41.618848895844195</v>
      </c>
      <c r="AX58" s="86">
        <f t="shared" si="8"/>
        <v>40.62612020552037</v>
      </c>
      <c r="AY58" s="86">
        <f t="shared" si="9"/>
        <v>36.514356880022085</v>
      </c>
      <c r="AZ58" s="86">
        <f t="shared" si="10"/>
        <v>0</v>
      </c>
      <c r="BA58" s="86"/>
      <c r="BB58" s="86">
        <f t="shared" si="11"/>
        <v>3.86318407960199</v>
      </c>
      <c r="BC58" s="86">
        <f t="shared" si="12"/>
        <v>4.656762612194368</v>
      </c>
      <c r="BD58" s="86">
        <f t="shared" si="13"/>
        <v>3.1290622098421546</v>
      </c>
      <c r="BE58" s="86">
        <f t="shared" si="14"/>
        <v>15.666387259010898</v>
      </c>
      <c r="BF58" s="86">
        <f t="shared" si="15"/>
        <v>0</v>
      </c>
      <c r="BG58" s="86">
        <f t="shared" si="16"/>
        <v>13.1</v>
      </c>
      <c r="BH58" s="86">
        <f t="shared" si="17"/>
        <v>12.67605633802817</v>
      </c>
      <c r="BI58" s="86">
        <f t="shared" si="18"/>
        <v>0</v>
      </c>
      <c r="BJ58" s="86"/>
      <c r="BK58" s="86">
        <f t="shared" si="19"/>
        <v>0</v>
      </c>
      <c r="BL58" s="86">
        <f t="shared" si="20"/>
        <v>0</v>
      </c>
      <c r="BM58" s="86">
        <f t="shared" si="21"/>
        <v>0</v>
      </c>
      <c r="BN58" s="86">
        <f t="shared" si="22"/>
        <v>0</v>
      </c>
      <c r="BO58" s="86">
        <f t="shared" si="23"/>
        <v>0</v>
      </c>
      <c r="BP58" s="86">
        <f t="shared" si="24"/>
        <v>0</v>
      </c>
      <c r="BQ58" s="86">
        <f t="shared" si="25"/>
        <v>0</v>
      </c>
      <c r="BR58" s="86">
        <f t="shared" si="26"/>
        <v>0</v>
      </c>
      <c r="BS58" s="86"/>
      <c r="BT58" s="86">
        <f t="shared" si="27"/>
        <v>0</v>
      </c>
      <c r="BU58" s="86">
        <f t="shared" si="28"/>
        <v>0</v>
      </c>
      <c r="BV58" s="86">
        <f t="shared" si="29"/>
        <v>0</v>
      </c>
      <c r="BW58" s="86">
        <f t="shared" si="30"/>
        <v>0</v>
      </c>
      <c r="BX58" s="86">
        <f t="shared" si="31"/>
        <v>1.2483177098813465</v>
      </c>
      <c r="BY58" s="86">
        <f t="shared" si="32"/>
        <v>0</v>
      </c>
      <c r="BZ58" s="86">
        <f t="shared" si="33"/>
        <v>0</v>
      </c>
      <c r="CA58" s="86">
        <f t="shared" si="34"/>
        <v>0</v>
      </c>
      <c r="CB58" s="86">
        <f t="shared" si="35"/>
        <v>0</v>
      </c>
      <c r="CC58" s="86"/>
      <c r="CD58" s="86">
        <f>+AP58*'Silver Conversion'!$B208</f>
        <v>0.32076642335766425</v>
      </c>
      <c r="CE58" s="86">
        <f>+AQ58*'Silver Conversion'!$B208</f>
        <v>2.778647191792732</v>
      </c>
      <c r="CF58" s="86">
        <f>+AR58*'Silver Conversion'!$B208</f>
        <v>1.021532603191094</v>
      </c>
      <c r="CG58" s="86">
        <f>+AS58*'Silver Conversion'!$B208</f>
        <v>0.698152510849349</v>
      </c>
      <c r="CH58" s="86">
        <f>+AT58*'Silver Conversion'!$B208</f>
        <v>4.0109163346613546</v>
      </c>
      <c r="CI58" s="86">
        <f>+AU58*'Silver Conversion'!$B208</f>
        <v>7.910972004868718</v>
      </c>
      <c r="CJ58" s="86">
        <f>+AV58*'Silver Conversion'!$B208</f>
        <v>1.4194</v>
      </c>
      <c r="CK58" s="86">
        <f>+AW58*'Silver Conversion'!$B208</f>
        <v>3.9121717962093543</v>
      </c>
      <c r="CL58" s="86">
        <f>+AX58*'Silver Conversion'!$B208</f>
        <v>3.818855299318915</v>
      </c>
      <c r="CM58" s="86">
        <f>+AY58*'Silver Conversion'!$B208</f>
        <v>3.432349546722076</v>
      </c>
      <c r="CN58" s="86">
        <f>+AZ58*'Silver Conversion'!$B208</f>
        <v>0</v>
      </c>
      <c r="CO58" s="86"/>
      <c r="CP58" s="86">
        <f>+BB58*'Silver Conversion'!$D208</f>
        <v>0.5365962686567164</v>
      </c>
      <c r="CQ58" s="86">
        <f>+BC58*'Silver Conversion'!$B208</f>
        <v>0.43773568554627057</v>
      </c>
      <c r="CR58" s="86">
        <f>+BD58*'Silver Conversion'!$B208</f>
        <v>0.29413184772516254</v>
      </c>
      <c r="CS58" s="86">
        <f>+BE58*'Silver Conversion'!$B208</f>
        <v>1.4726404023470245</v>
      </c>
      <c r="CT58" s="86">
        <f>+BF58*'Silver Conversion'!$B208</f>
        <v>0</v>
      </c>
      <c r="CU58" s="86">
        <f>+BG58*'Silver Conversion'!$B208</f>
        <v>1.2314</v>
      </c>
      <c r="CV58" s="86">
        <f>+BH58*'Silver Conversion'!$B208</f>
        <v>1.191549295774648</v>
      </c>
      <c r="CW58" s="86">
        <f>+BI58*'Silver Conversion'!$B208</f>
        <v>0</v>
      </c>
      <c r="CX58" s="86"/>
      <c r="CY58" s="86">
        <f>+BK58*'Silver Conversion'!$B208</f>
        <v>0</v>
      </c>
      <c r="CZ58" s="86">
        <f>+BL58*'Silver Conversion'!$B208</f>
        <v>0</v>
      </c>
      <c r="DA58" s="86">
        <f>+BM58*'Silver Conversion'!$B208</f>
        <v>0</v>
      </c>
      <c r="DB58" s="86">
        <f>+BN58*'Silver Conversion'!$B208</f>
        <v>0</v>
      </c>
      <c r="DC58" s="86">
        <f>+BO58*'Silver Conversion'!$B208</f>
        <v>0</v>
      </c>
      <c r="DD58" s="86">
        <f>+BP58*'Silver Conversion'!$B208</f>
        <v>0</v>
      </c>
      <c r="DE58" s="86">
        <f>+BQ58*'Silver Conversion'!$B208</f>
        <v>0</v>
      </c>
      <c r="DF58" s="86">
        <f>+BR58*'Silver Conversion'!$B208</f>
        <v>0</v>
      </c>
      <c r="DG58" s="86"/>
      <c r="DH58" s="86">
        <f>+BT58*'Silver Conversion'!$B208</f>
        <v>0</v>
      </c>
      <c r="DI58" s="86">
        <f>+BU58*'Silver Conversion'!$B208</f>
        <v>0</v>
      </c>
      <c r="DJ58" s="86">
        <f>+BV58*'Silver Conversion'!$B208</f>
        <v>0</v>
      </c>
      <c r="DK58" s="86">
        <f>+BW58*'Silver Conversion'!$B208</f>
        <v>0</v>
      </c>
      <c r="DL58" s="86">
        <f>+BX58*'Silver Conversion'!$B208</f>
        <v>0.11734186472884657</v>
      </c>
      <c r="DM58" s="86">
        <f>+BY58*'Silver Conversion'!$B208</f>
        <v>0</v>
      </c>
      <c r="DN58" s="86">
        <f>+BZ58*'Silver Conversion'!$B208</f>
        <v>0</v>
      </c>
      <c r="DO58" s="86">
        <f>+CA58*'Silver Conversion'!$B208</f>
        <v>0</v>
      </c>
      <c r="DP58" s="86">
        <f>+CB58*'Silver Conversion'!$B208</f>
        <v>0</v>
      </c>
    </row>
    <row r="59" spans="1:120" ht="15.75">
      <c r="A59" s="63">
        <v>1550</v>
      </c>
      <c r="B59" s="86">
        <v>138.9</v>
      </c>
      <c r="C59" s="86">
        <v>282.5</v>
      </c>
      <c r="D59" s="86">
        <v>6</v>
      </c>
      <c r="E59" s="86">
        <v>210.5</v>
      </c>
      <c r="F59" s="86">
        <v>510</v>
      </c>
      <c r="G59" s="86">
        <v>764.5</v>
      </c>
      <c r="H59" s="86">
        <v>20.9</v>
      </c>
      <c r="I59" s="86">
        <v>459.1</v>
      </c>
      <c r="J59" s="86">
        <v>35.2</v>
      </c>
      <c r="K59" s="59">
        <v>17.7</v>
      </c>
      <c r="M59" s="86"/>
      <c r="N59" s="86">
        <v>734.5</v>
      </c>
      <c r="O59" s="86">
        <v>731.3</v>
      </c>
      <c r="P59" s="86">
        <v>25.4</v>
      </c>
      <c r="Q59" s="86">
        <v>204.8</v>
      </c>
      <c r="R59" s="86"/>
      <c r="S59" s="86">
        <v>12.3</v>
      </c>
      <c r="T59" s="86">
        <v>163.1</v>
      </c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59">
        <v>15</v>
      </c>
      <c r="AO59" s="86"/>
      <c r="AP59" s="86">
        <f t="shared" si="0"/>
        <v>2.5346715328467155</v>
      </c>
      <c r="AQ59" s="86">
        <f t="shared" si="1"/>
        <v>24.56094592244827</v>
      </c>
      <c r="AR59" s="86">
        <f t="shared" si="2"/>
        <v>13.04084174286503</v>
      </c>
      <c r="AS59" s="86">
        <f t="shared" si="3"/>
        <v>13.050216986980782</v>
      </c>
      <c r="AT59" s="86">
        <f t="shared" si="4"/>
        <v>40.63745019920319</v>
      </c>
      <c r="AU59" s="86">
        <f t="shared" si="5"/>
        <v>66.46670144322727</v>
      </c>
      <c r="AV59" s="86">
        <f t="shared" si="6"/>
        <v>20.9</v>
      </c>
      <c r="AW59" s="86">
        <f t="shared" si="7"/>
        <v>39.91479742653451</v>
      </c>
      <c r="AX59" s="86">
        <f t="shared" si="8"/>
        <v>42.05998327159757</v>
      </c>
      <c r="AY59" s="86">
        <f t="shared" si="9"/>
        <v>38.47048314145184</v>
      </c>
      <c r="AZ59" s="86">
        <f t="shared" si="10"/>
        <v>0</v>
      </c>
      <c r="BA59" s="86"/>
      <c r="BB59" s="86">
        <f t="shared" si="11"/>
        <v>3.654228855721393</v>
      </c>
      <c r="BC59" s="86">
        <f t="shared" si="12"/>
        <v>4.526771897245435</v>
      </c>
      <c r="BD59" s="86">
        <f t="shared" si="13"/>
        <v>2.3584029712163415</v>
      </c>
      <c r="BE59" s="86">
        <f t="shared" si="14"/>
        <v>17.16680637049455</v>
      </c>
      <c r="BF59" s="86">
        <f t="shared" si="15"/>
        <v>0</v>
      </c>
      <c r="BG59" s="86">
        <f t="shared" si="16"/>
        <v>12.3</v>
      </c>
      <c r="BH59" s="86">
        <f t="shared" si="17"/>
        <v>12.762128325508607</v>
      </c>
      <c r="BI59" s="86">
        <f t="shared" si="18"/>
        <v>0</v>
      </c>
      <c r="BJ59" s="86"/>
      <c r="BK59" s="86">
        <f t="shared" si="19"/>
        <v>0</v>
      </c>
      <c r="BL59" s="86">
        <f t="shared" si="20"/>
        <v>0</v>
      </c>
      <c r="BM59" s="86">
        <f t="shared" si="21"/>
        <v>0</v>
      </c>
      <c r="BN59" s="86">
        <f t="shared" si="22"/>
        <v>0</v>
      </c>
      <c r="BO59" s="86">
        <f t="shared" si="23"/>
        <v>0</v>
      </c>
      <c r="BP59" s="86">
        <f t="shared" si="24"/>
        <v>0</v>
      </c>
      <c r="BQ59" s="86">
        <f t="shared" si="25"/>
        <v>0</v>
      </c>
      <c r="BR59" s="86">
        <f t="shared" si="26"/>
        <v>0</v>
      </c>
      <c r="BS59" s="86"/>
      <c r="BT59" s="86">
        <f t="shared" si="27"/>
        <v>0</v>
      </c>
      <c r="BU59" s="86">
        <f t="shared" si="28"/>
        <v>0</v>
      </c>
      <c r="BV59" s="86">
        <f t="shared" si="29"/>
        <v>0</v>
      </c>
      <c r="BW59" s="86">
        <f t="shared" si="30"/>
        <v>0</v>
      </c>
      <c r="BX59" s="86">
        <f t="shared" si="31"/>
        <v>1.3678730175692868</v>
      </c>
      <c r="BY59" s="86">
        <f t="shared" si="32"/>
        <v>0</v>
      </c>
      <c r="BZ59" s="86">
        <f t="shared" si="33"/>
        <v>0</v>
      </c>
      <c r="CA59" s="86">
        <f t="shared" si="34"/>
        <v>32.602104357162574</v>
      </c>
      <c r="CB59" s="86">
        <f t="shared" si="35"/>
        <v>0</v>
      </c>
      <c r="CC59" s="86"/>
      <c r="CD59" s="86">
        <f>+AP59*'Silver Conversion'!$B209</f>
        <v>0.23825912408759126</v>
      </c>
      <c r="CE59" s="86">
        <f>+AQ59*'Silver Conversion'!$B209</f>
        <v>2.3087289167101375</v>
      </c>
      <c r="CF59" s="86">
        <f>+AR59*'Silver Conversion'!$B209</f>
        <v>1.225839123829313</v>
      </c>
      <c r="CG59" s="86">
        <f>+AS59*'Silver Conversion'!$B209</f>
        <v>1.2267203967761935</v>
      </c>
      <c r="CH59" s="86">
        <f>+AT59*'Silver Conversion'!$B209</f>
        <v>3.8199203187250994</v>
      </c>
      <c r="CI59" s="86">
        <f>+AU59*'Silver Conversion'!$B209</f>
        <v>6.247869935663363</v>
      </c>
      <c r="CJ59" s="86">
        <f>+AV59*'Silver Conversion'!$B209</f>
        <v>1.9646</v>
      </c>
      <c r="CK59" s="86">
        <f>+AW59*'Silver Conversion'!$B209</f>
        <v>3.751990958094244</v>
      </c>
      <c r="CL59" s="86">
        <f>+AX59*'Silver Conversion'!$B209</f>
        <v>3.9536384275301715</v>
      </c>
      <c r="CM59" s="86">
        <f>+AY59*'Silver Conversion'!$B209</f>
        <v>3.616225415296473</v>
      </c>
      <c r="CN59" s="86">
        <f>+AZ59*'Silver Conversion'!$B209</f>
        <v>0</v>
      </c>
      <c r="CO59" s="86"/>
      <c r="CP59" s="86">
        <f>+BB59*'Silver Conversion'!$D209</f>
        <v>0.5075723880597015</v>
      </c>
      <c r="CQ59" s="86">
        <f>+BC59*'Silver Conversion'!$B209</f>
        <v>0.42551655834107094</v>
      </c>
      <c r="CR59" s="86">
        <f>+BD59*'Silver Conversion'!$B209</f>
        <v>0.2216898792943361</v>
      </c>
      <c r="CS59" s="86">
        <f>+BE59*'Silver Conversion'!$B209</f>
        <v>1.613679798826488</v>
      </c>
      <c r="CT59" s="86">
        <f>+BF59*'Silver Conversion'!$B209</f>
        <v>0</v>
      </c>
      <c r="CU59" s="86">
        <f>+BG59*'Silver Conversion'!$B209</f>
        <v>1.1562000000000001</v>
      </c>
      <c r="CV59" s="86">
        <f>+BH59*'Silver Conversion'!$B209</f>
        <v>1.1996400625978092</v>
      </c>
      <c r="CW59" s="86">
        <f>+BI59*'Silver Conversion'!$B209</f>
        <v>0</v>
      </c>
      <c r="CX59" s="86"/>
      <c r="CY59" s="86">
        <f>+BK59*'Silver Conversion'!$B209</f>
        <v>0</v>
      </c>
      <c r="CZ59" s="86">
        <f>+BL59*'Silver Conversion'!$B209</f>
        <v>0</v>
      </c>
      <c r="DA59" s="86">
        <f>+BM59*'Silver Conversion'!$B209</f>
        <v>0</v>
      </c>
      <c r="DB59" s="86">
        <f>+BN59*'Silver Conversion'!$B209</f>
        <v>0</v>
      </c>
      <c r="DC59" s="86">
        <f>+BO59*'Silver Conversion'!$B209</f>
        <v>0</v>
      </c>
      <c r="DD59" s="86">
        <f>+BP59*'Silver Conversion'!$B209</f>
        <v>0</v>
      </c>
      <c r="DE59" s="86">
        <f>+BQ59*'Silver Conversion'!$B209</f>
        <v>0</v>
      </c>
      <c r="DF59" s="86">
        <f>+BR59*'Silver Conversion'!$B209</f>
        <v>0</v>
      </c>
      <c r="DG59" s="86"/>
      <c r="DH59" s="86">
        <f>+BT59*'Silver Conversion'!$B209</f>
        <v>0</v>
      </c>
      <c r="DI59" s="86">
        <f>+BU59*'Silver Conversion'!$B209</f>
        <v>0</v>
      </c>
      <c r="DJ59" s="86">
        <f>+BV59*'Silver Conversion'!$B209</f>
        <v>0</v>
      </c>
      <c r="DK59" s="86">
        <f>+BW59*'Silver Conversion'!$B209</f>
        <v>0</v>
      </c>
      <c r="DL59" s="86">
        <f>+BX59*'Silver Conversion'!$B209</f>
        <v>0.12858006365151295</v>
      </c>
      <c r="DM59" s="86">
        <f>+BY59*'Silver Conversion'!$B209</f>
        <v>0</v>
      </c>
      <c r="DN59" s="86">
        <f>+BZ59*'Silver Conversion'!$B209</f>
        <v>0</v>
      </c>
      <c r="DO59" s="86">
        <f>+CA59*'Silver Conversion'!$B209</f>
        <v>3.0645978095732818</v>
      </c>
      <c r="DP59" s="86">
        <f>+CB59*'Silver Conversion'!$B209</f>
        <v>0</v>
      </c>
    </row>
    <row r="60" spans="1:120" ht="15.75">
      <c r="A60" s="63">
        <v>1551</v>
      </c>
      <c r="B60" s="86">
        <v>130.2</v>
      </c>
      <c r="C60" s="86">
        <v>272</v>
      </c>
      <c r="D60" s="86">
        <v>6</v>
      </c>
      <c r="E60" s="86">
        <v>211.4</v>
      </c>
      <c r="F60" s="86">
        <v>546.1</v>
      </c>
      <c r="G60" s="86">
        <v>1075</v>
      </c>
      <c r="H60" s="86">
        <v>20.5</v>
      </c>
      <c r="I60" s="86">
        <v>508.9</v>
      </c>
      <c r="J60" s="86">
        <v>41.6</v>
      </c>
      <c r="K60" s="59">
        <v>17.1</v>
      </c>
      <c r="L60" s="59">
        <v>283.5</v>
      </c>
      <c r="M60" s="86"/>
      <c r="N60" s="86">
        <v>780</v>
      </c>
      <c r="O60" s="86">
        <v>743.5</v>
      </c>
      <c r="P60" s="86">
        <v>22.5</v>
      </c>
      <c r="Q60" s="86">
        <v>234</v>
      </c>
      <c r="R60" s="86"/>
      <c r="S60" s="86">
        <v>13.6</v>
      </c>
      <c r="T60" s="86">
        <v>186.2</v>
      </c>
      <c r="U60" s="86"/>
      <c r="V60" s="86"/>
      <c r="W60" s="86"/>
      <c r="X60" s="86">
        <v>10</v>
      </c>
      <c r="Y60" s="86">
        <v>15.1</v>
      </c>
      <c r="Z60" s="86"/>
      <c r="AA60" s="86">
        <v>221</v>
      </c>
      <c r="AB60" s="86">
        <v>875.5</v>
      </c>
      <c r="AC60" s="86"/>
      <c r="AD60" s="86">
        <v>181.6</v>
      </c>
      <c r="AE60" s="86"/>
      <c r="AF60" s="86">
        <v>66.4</v>
      </c>
      <c r="AG60" s="86">
        <v>10</v>
      </c>
      <c r="AH60" s="86">
        <v>9.5</v>
      </c>
      <c r="AI60" s="86">
        <v>66.4</v>
      </c>
      <c r="AJ60" s="86">
        <v>387.5</v>
      </c>
      <c r="AK60" s="86">
        <v>1151.4</v>
      </c>
      <c r="AL60" s="86">
        <v>21.5</v>
      </c>
      <c r="AN60" s="59">
        <v>14.7</v>
      </c>
      <c r="AO60" s="86"/>
      <c r="AP60" s="86">
        <f t="shared" si="0"/>
        <v>2.375912408759124</v>
      </c>
      <c r="AQ60" s="86">
        <f t="shared" si="1"/>
        <v>23.64806120674665</v>
      </c>
      <c r="AR60" s="86">
        <f t="shared" si="2"/>
        <v>13.04084174286503</v>
      </c>
      <c r="AS60" s="86">
        <f t="shared" si="3"/>
        <v>13.10601363918165</v>
      </c>
      <c r="AT60" s="86">
        <f t="shared" si="4"/>
        <v>43.51394422310757</v>
      </c>
      <c r="AU60" s="86">
        <f t="shared" si="5"/>
        <v>93.46200660754651</v>
      </c>
      <c r="AV60" s="86">
        <f t="shared" si="6"/>
        <v>20.5</v>
      </c>
      <c r="AW60" s="86">
        <f t="shared" si="7"/>
        <v>44.24447922100504</v>
      </c>
      <c r="AX60" s="86">
        <f t="shared" si="8"/>
        <v>49.707252957342575</v>
      </c>
      <c r="AY60" s="86">
        <f t="shared" si="9"/>
        <v>37.16639896716534</v>
      </c>
      <c r="AZ60" s="86">
        <f t="shared" si="10"/>
        <v>283.5</v>
      </c>
      <c r="BA60" s="86"/>
      <c r="BB60" s="86">
        <f t="shared" si="11"/>
        <v>3.8805970149253732</v>
      </c>
      <c r="BC60" s="86">
        <f t="shared" si="12"/>
        <v>4.60229031259672</v>
      </c>
      <c r="BD60" s="86">
        <f t="shared" si="13"/>
        <v>2.0891364902506964</v>
      </c>
      <c r="BE60" s="86">
        <f t="shared" si="14"/>
        <v>19.61441743503772</v>
      </c>
      <c r="BF60" s="86">
        <f t="shared" si="15"/>
        <v>0</v>
      </c>
      <c r="BG60" s="86">
        <f t="shared" si="16"/>
        <v>13.6</v>
      </c>
      <c r="BH60" s="86">
        <f t="shared" si="17"/>
        <v>14.56964006259781</v>
      </c>
      <c r="BI60" s="86">
        <f t="shared" si="18"/>
        <v>0</v>
      </c>
      <c r="BJ60" s="86"/>
      <c r="BK60" s="86">
        <f t="shared" si="19"/>
        <v>0</v>
      </c>
      <c r="BL60" s="86">
        <f t="shared" si="20"/>
        <v>21.734736238108383</v>
      </c>
      <c r="BM60" s="86">
        <f t="shared" si="21"/>
        <v>16.40972585977183</v>
      </c>
      <c r="BN60" s="86">
        <f t="shared" si="22"/>
        <v>0</v>
      </c>
      <c r="BO60" s="86">
        <f t="shared" si="23"/>
        <v>17.609561752988046</v>
      </c>
      <c r="BP60" s="86">
        <f t="shared" si="24"/>
        <v>76.11719700921579</v>
      </c>
      <c r="BQ60" s="86">
        <f t="shared" si="25"/>
        <v>0</v>
      </c>
      <c r="BR60" s="86">
        <f t="shared" si="26"/>
        <v>15.788558511563204</v>
      </c>
      <c r="BS60" s="86"/>
      <c r="BT60" s="86">
        <f t="shared" si="27"/>
        <v>1.1963963963963964</v>
      </c>
      <c r="BU60" s="86">
        <f t="shared" si="28"/>
        <v>0.869414014953921</v>
      </c>
      <c r="BV60" s="86">
        <f t="shared" si="29"/>
        <v>0.8259433142062249</v>
      </c>
      <c r="BW60" s="86">
        <f t="shared" si="30"/>
        <v>4.116553006819592</v>
      </c>
      <c r="BX60" s="86">
        <f t="shared" si="31"/>
        <v>1.5629017876524078</v>
      </c>
      <c r="BY60" s="86">
        <f t="shared" si="32"/>
        <v>100.10432968179447</v>
      </c>
      <c r="BZ60" s="86">
        <f t="shared" si="33"/>
        <v>21.5</v>
      </c>
      <c r="CA60" s="86">
        <f t="shared" si="34"/>
        <v>0</v>
      </c>
      <c r="CB60" s="86">
        <f t="shared" si="35"/>
        <v>282.24</v>
      </c>
      <c r="CC60" s="86"/>
      <c r="CD60" s="86">
        <f>+AP60*'Silver Conversion'!$B210</f>
        <v>0.22333576642335765</v>
      </c>
      <c r="CE60" s="86">
        <f>+AQ60*'Silver Conversion'!$B210</f>
        <v>2.222917753434185</v>
      </c>
      <c r="CF60" s="86">
        <f>+AR60*'Silver Conversion'!$B210</f>
        <v>1.225839123829313</v>
      </c>
      <c r="CG60" s="86">
        <f>+AS60*'Silver Conversion'!$B210</f>
        <v>1.231965282083075</v>
      </c>
      <c r="CH60" s="86">
        <f>+AT60*'Silver Conversion'!$B210</f>
        <v>4.090310756972111</v>
      </c>
      <c r="CI60" s="86">
        <f>+AU60*'Silver Conversion'!$B210</f>
        <v>8.785428621109372</v>
      </c>
      <c r="CJ60" s="86">
        <f>+AV60*'Silver Conversion'!$B210</f>
        <v>1.927</v>
      </c>
      <c r="CK60" s="86">
        <f>+AW60*'Silver Conversion'!$B210</f>
        <v>4.158981046774474</v>
      </c>
      <c r="CL60" s="86">
        <f>+AX60*'Silver Conversion'!$B210</f>
        <v>4.672481777990202</v>
      </c>
      <c r="CM60" s="86">
        <f>+AY60*'Silver Conversion'!$B210</f>
        <v>3.493641502913542</v>
      </c>
      <c r="CN60" s="86">
        <f>+AZ60*'Silver Conversion'!$B210</f>
        <v>26.649</v>
      </c>
      <c r="CO60" s="86"/>
      <c r="CP60" s="86">
        <f>+BB60*'Silver Conversion'!$D210</f>
        <v>0.5390149253731343</v>
      </c>
      <c r="CQ60" s="86">
        <f>+BC60*'Silver Conversion'!$B210</f>
        <v>0.43261528938409166</v>
      </c>
      <c r="CR60" s="86">
        <f>+BD60*'Silver Conversion'!$B210</f>
        <v>0.19637883008356546</v>
      </c>
      <c r="CS60" s="86">
        <f>+BE60*'Silver Conversion'!$B210</f>
        <v>1.8437552388935456</v>
      </c>
      <c r="CT60" s="86">
        <f>+BF60*'Silver Conversion'!$B210</f>
        <v>0</v>
      </c>
      <c r="CU60" s="86">
        <f>+BG60*'Silver Conversion'!$B210</f>
        <v>1.2784</v>
      </c>
      <c r="CV60" s="86">
        <f>+BH60*'Silver Conversion'!$B210</f>
        <v>1.369546165884194</v>
      </c>
      <c r="CW60" s="86">
        <f>+BI60*'Silver Conversion'!$B210</f>
        <v>0</v>
      </c>
      <c r="CX60" s="86"/>
      <c r="CY60" s="86">
        <f>+BK60*'Silver Conversion'!$B210</f>
        <v>0</v>
      </c>
      <c r="CZ60" s="86">
        <f>+BL60*'Silver Conversion'!$B210</f>
        <v>2.043065206382188</v>
      </c>
      <c r="DA60" s="86">
        <f>+BM60*'Silver Conversion'!$B210</f>
        <v>1.542514230818552</v>
      </c>
      <c r="DB60" s="86">
        <f>+BN60*'Silver Conversion'!$B210</f>
        <v>0</v>
      </c>
      <c r="DC60" s="86">
        <f>+BO60*'Silver Conversion'!$B210</f>
        <v>1.6552988047808763</v>
      </c>
      <c r="DD60" s="86">
        <f>+BP60*'Silver Conversion'!$B210</f>
        <v>7.155016518866284</v>
      </c>
      <c r="DE60" s="86">
        <f>+BQ60*'Silver Conversion'!$B210</f>
        <v>0</v>
      </c>
      <c r="DF60" s="86">
        <f>+BR60*'Silver Conversion'!$B210</f>
        <v>1.4841245000869412</v>
      </c>
      <c r="DG60" s="86"/>
      <c r="DH60" s="86">
        <f>+BT60*'Silver Conversion'!$B210</f>
        <v>0.11246126126126126</v>
      </c>
      <c r="DI60" s="86">
        <f>+BU60*'Silver Conversion'!$B210</f>
        <v>0.08172491740566858</v>
      </c>
      <c r="DJ60" s="86">
        <f>+BV60*'Silver Conversion'!$B210</f>
        <v>0.07763867153538515</v>
      </c>
      <c r="DK60" s="86">
        <f>+BW60*'Silver Conversion'!$B210</f>
        <v>0.38695598264104164</v>
      </c>
      <c r="DL60" s="86">
        <f>+BX60*'Silver Conversion'!$B210</f>
        <v>0.14691276803932635</v>
      </c>
      <c r="DM60" s="86">
        <f>+BY60*'Silver Conversion'!$B210</f>
        <v>9.40980699008868</v>
      </c>
      <c r="DN60" s="86">
        <f>+BZ60*'Silver Conversion'!$B210</f>
        <v>2.021</v>
      </c>
      <c r="DO60" s="86">
        <f>+CA60*'Silver Conversion'!$B210</f>
        <v>0</v>
      </c>
      <c r="DP60" s="86">
        <f>+CB60*'Silver Conversion'!$B210</f>
        <v>26.53056</v>
      </c>
    </row>
    <row r="61" spans="1:120" ht="15.75">
      <c r="A61" s="63">
        <v>1552</v>
      </c>
      <c r="B61" s="86">
        <v>134.8</v>
      </c>
      <c r="C61" s="86">
        <v>275</v>
      </c>
      <c r="D61" s="86">
        <v>6.8</v>
      </c>
      <c r="E61" s="86">
        <v>198.7</v>
      </c>
      <c r="F61" s="86">
        <v>495.1</v>
      </c>
      <c r="G61" s="86">
        <v>1125</v>
      </c>
      <c r="H61" s="86">
        <v>18.9</v>
      </c>
      <c r="I61" s="86">
        <v>442</v>
      </c>
      <c r="J61" s="86">
        <v>44.5</v>
      </c>
      <c r="K61" s="59">
        <v>17</v>
      </c>
      <c r="L61" s="59">
        <v>283.5</v>
      </c>
      <c r="M61" s="86"/>
      <c r="N61" s="86">
        <v>864.5</v>
      </c>
      <c r="O61" s="86">
        <v>877.6</v>
      </c>
      <c r="P61" s="86">
        <v>29.4</v>
      </c>
      <c r="Q61" s="86">
        <v>148</v>
      </c>
      <c r="R61" s="86"/>
      <c r="S61" s="86">
        <v>14.2</v>
      </c>
      <c r="T61" s="86">
        <v>171.1</v>
      </c>
      <c r="U61" s="86">
        <v>24</v>
      </c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>
        <v>94.9</v>
      </c>
      <c r="AG61" s="86">
        <v>10</v>
      </c>
      <c r="AH61" s="86">
        <v>7.8</v>
      </c>
      <c r="AI61" s="86">
        <v>94.9</v>
      </c>
      <c r="AJ61" s="86">
        <v>421.3</v>
      </c>
      <c r="AK61" s="86">
        <v>1272.7</v>
      </c>
      <c r="AL61" s="86">
        <v>24</v>
      </c>
      <c r="AN61" s="59">
        <v>17</v>
      </c>
      <c r="AO61" s="86"/>
      <c r="AP61" s="86">
        <f t="shared" si="0"/>
        <v>2.4598540145985406</v>
      </c>
      <c r="AQ61" s="86">
        <f t="shared" si="1"/>
        <v>23.908885411232827</v>
      </c>
      <c r="AR61" s="86">
        <f t="shared" si="2"/>
        <v>14.7796206419137</v>
      </c>
      <c r="AS61" s="86">
        <f t="shared" si="3"/>
        <v>12.31866088034718</v>
      </c>
      <c r="AT61" s="86">
        <f t="shared" si="4"/>
        <v>39.45019920318725</v>
      </c>
      <c r="AU61" s="86">
        <f t="shared" si="5"/>
        <v>97.80907668231612</v>
      </c>
      <c r="AV61" s="86">
        <f t="shared" si="6"/>
        <v>18.9</v>
      </c>
      <c r="AW61" s="86">
        <f t="shared" si="7"/>
        <v>38.42809946096331</v>
      </c>
      <c r="AX61" s="86">
        <f t="shared" si="8"/>
        <v>53.17242203369578</v>
      </c>
      <c r="AY61" s="86">
        <f t="shared" si="9"/>
        <v>36.94905160478425</v>
      </c>
      <c r="AZ61" s="86">
        <f t="shared" si="10"/>
        <v>283.5</v>
      </c>
      <c r="BA61" s="86"/>
      <c r="BB61" s="86">
        <f t="shared" si="11"/>
        <v>4.300995024875622</v>
      </c>
      <c r="BC61" s="86">
        <f t="shared" si="12"/>
        <v>5.43237387805633</v>
      </c>
      <c r="BD61" s="86">
        <f t="shared" si="13"/>
        <v>2.7298050139275767</v>
      </c>
      <c r="BE61" s="86">
        <f t="shared" si="14"/>
        <v>12.405699916177703</v>
      </c>
      <c r="BF61" s="86">
        <f t="shared" si="15"/>
        <v>0</v>
      </c>
      <c r="BG61" s="86">
        <f t="shared" si="16"/>
        <v>14.2</v>
      </c>
      <c r="BH61" s="86">
        <f t="shared" si="17"/>
        <v>13.38810641627543</v>
      </c>
      <c r="BI61" s="86">
        <f t="shared" si="18"/>
        <v>26.373626373626372</v>
      </c>
      <c r="BJ61" s="86"/>
      <c r="BK61" s="86">
        <f t="shared" si="19"/>
        <v>0</v>
      </c>
      <c r="BL61" s="86">
        <f t="shared" si="20"/>
        <v>0</v>
      </c>
      <c r="BM61" s="86">
        <f t="shared" si="21"/>
        <v>0</v>
      </c>
      <c r="BN61" s="86">
        <f t="shared" si="22"/>
        <v>0</v>
      </c>
      <c r="BO61" s="86">
        <f t="shared" si="23"/>
        <v>0</v>
      </c>
      <c r="BP61" s="86">
        <f t="shared" si="24"/>
        <v>0</v>
      </c>
      <c r="BQ61" s="86">
        <f t="shared" si="25"/>
        <v>0</v>
      </c>
      <c r="BR61" s="86">
        <f t="shared" si="26"/>
        <v>0</v>
      </c>
      <c r="BS61" s="86"/>
      <c r="BT61" s="86">
        <f t="shared" si="27"/>
        <v>1.70990990990991</v>
      </c>
      <c r="BU61" s="86">
        <f t="shared" si="28"/>
        <v>0.869414014953921</v>
      </c>
      <c r="BV61" s="86">
        <f t="shared" si="29"/>
        <v>0.6781429316640584</v>
      </c>
      <c r="BW61" s="86">
        <f t="shared" si="30"/>
        <v>5.88344699318041</v>
      </c>
      <c r="BX61" s="86">
        <f t="shared" si="31"/>
        <v>0.988501985352805</v>
      </c>
      <c r="BY61" s="86">
        <f t="shared" si="32"/>
        <v>110.65032168318552</v>
      </c>
      <c r="BZ61" s="86">
        <f t="shared" si="33"/>
        <v>24</v>
      </c>
      <c r="CA61" s="86">
        <f t="shared" si="34"/>
        <v>0</v>
      </c>
      <c r="CB61" s="86">
        <f t="shared" si="35"/>
        <v>326.4</v>
      </c>
      <c r="CC61" s="86"/>
      <c r="CD61" s="86">
        <f>+AP61*'Silver Conversion'!$B211</f>
        <v>0.2312262773722628</v>
      </c>
      <c r="CE61" s="86">
        <f>+AQ61*'Silver Conversion'!$B211</f>
        <v>2.2474352286558856</v>
      </c>
      <c r="CF61" s="86">
        <f>+AR61*'Silver Conversion'!$B211</f>
        <v>1.3892843403398878</v>
      </c>
      <c r="CG61" s="86">
        <f>+AS61*'Silver Conversion'!$B211</f>
        <v>1.1579541227526349</v>
      </c>
      <c r="CH61" s="86">
        <f>+AT61*'Silver Conversion'!$B211</f>
        <v>3.708318725099602</v>
      </c>
      <c r="CI61" s="86">
        <f>+AU61*'Silver Conversion'!$B211</f>
        <v>9.194053208137715</v>
      </c>
      <c r="CJ61" s="86">
        <f>+AV61*'Silver Conversion'!$B211</f>
        <v>1.7766</v>
      </c>
      <c r="CK61" s="86">
        <f>+AW61*'Silver Conversion'!$B211</f>
        <v>3.612241349330551</v>
      </c>
      <c r="CL61" s="86">
        <f>+AX61*'Silver Conversion'!$B211</f>
        <v>4.998207671167403</v>
      </c>
      <c r="CM61" s="86">
        <f>+AY61*'Silver Conversion'!$B211</f>
        <v>3.4732108508497195</v>
      </c>
      <c r="CN61" s="86">
        <f>+AZ61*'Silver Conversion'!$B211</f>
        <v>26.649</v>
      </c>
      <c r="CO61" s="86"/>
      <c r="CP61" s="86">
        <f>+BB61*'Silver Conversion'!$D211</f>
        <v>0.5974082089552238</v>
      </c>
      <c r="CQ61" s="86">
        <f>+BC61*'Silver Conversion'!$B211</f>
        <v>0.510643144537295</v>
      </c>
      <c r="CR61" s="86">
        <f>+BD61*'Silver Conversion'!$B211</f>
        <v>0.2566016713091922</v>
      </c>
      <c r="CS61" s="86">
        <f>+BE61*'Silver Conversion'!$B211</f>
        <v>1.166135792120704</v>
      </c>
      <c r="CT61" s="86">
        <f>+BF61*'Silver Conversion'!$B211</f>
        <v>0</v>
      </c>
      <c r="CU61" s="86">
        <f>+BG61*'Silver Conversion'!$B211</f>
        <v>1.3348</v>
      </c>
      <c r="CV61" s="86">
        <f>+BH61*'Silver Conversion'!$B211</f>
        <v>1.2584820031298904</v>
      </c>
      <c r="CW61" s="86">
        <f>+BI61*'Silver Conversion'!$B211</f>
        <v>2.479120879120879</v>
      </c>
      <c r="CX61" s="86"/>
      <c r="CY61" s="86">
        <f>+BK61*'Silver Conversion'!$B211</f>
        <v>0</v>
      </c>
      <c r="CZ61" s="86">
        <f>+BL61*'Silver Conversion'!$B211</f>
        <v>0</v>
      </c>
      <c r="DA61" s="86">
        <f>+BM61*'Silver Conversion'!$B211</f>
        <v>0</v>
      </c>
      <c r="DB61" s="86">
        <f>+BN61*'Silver Conversion'!$B211</f>
        <v>0</v>
      </c>
      <c r="DC61" s="86">
        <f>+BO61*'Silver Conversion'!$B211</f>
        <v>0</v>
      </c>
      <c r="DD61" s="86">
        <f>+BP61*'Silver Conversion'!$B211</f>
        <v>0</v>
      </c>
      <c r="DE61" s="86">
        <f>+BQ61*'Silver Conversion'!$B211</f>
        <v>0</v>
      </c>
      <c r="DF61" s="86">
        <f>+BR61*'Silver Conversion'!$B211</f>
        <v>0</v>
      </c>
      <c r="DG61" s="86"/>
      <c r="DH61" s="86">
        <f>+BT61*'Silver Conversion'!$B211</f>
        <v>0.16073153153153155</v>
      </c>
      <c r="DI61" s="86">
        <f>+BU61*'Silver Conversion'!$B211</f>
        <v>0.08172491740566858</v>
      </c>
      <c r="DJ61" s="86">
        <f>+BV61*'Silver Conversion'!$B211</f>
        <v>0.06374543557642148</v>
      </c>
      <c r="DK61" s="86">
        <f>+BW61*'Silver Conversion'!$B211</f>
        <v>0.5530440173589586</v>
      </c>
      <c r="DL61" s="86">
        <f>+BX61*'Silver Conversion'!$B211</f>
        <v>0.09291918662316367</v>
      </c>
      <c r="DM61" s="86">
        <f>+BY61*'Silver Conversion'!$B211</f>
        <v>10.401130238219439</v>
      </c>
      <c r="DN61" s="86">
        <f>+BZ61*'Silver Conversion'!$B211</f>
        <v>2.2560000000000002</v>
      </c>
      <c r="DO61" s="86">
        <f>+CA61*'Silver Conversion'!$B211</f>
        <v>0</v>
      </c>
      <c r="DP61" s="86">
        <f>+CB61*'Silver Conversion'!$B211</f>
        <v>30.6816</v>
      </c>
    </row>
    <row r="62" spans="1:120" ht="15.75">
      <c r="A62" s="63">
        <v>1553</v>
      </c>
      <c r="B62" s="86">
        <v>129.9</v>
      </c>
      <c r="C62" s="86">
        <v>312.5</v>
      </c>
      <c r="D62" s="86">
        <v>6.4</v>
      </c>
      <c r="E62" s="86">
        <v>128</v>
      </c>
      <c r="F62" s="86">
        <v>436.4</v>
      </c>
      <c r="G62" s="86">
        <v>1088</v>
      </c>
      <c r="H62" s="86">
        <v>23.1</v>
      </c>
      <c r="I62" s="86">
        <v>464.9</v>
      </c>
      <c r="J62" s="86">
        <v>46.8</v>
      </c>
      <c r="K62" s="59">
        <v>16.3</v>
      </c>
      <c r="L62" s="59">
        <v>283.5</v>
      </c>
      <c r="M62" s="86"/>
      <c r="N62" s="86">
        <v>783.8</v>
      </c>
      <c r="O62" s="86">
        <v>1057.5</v>
      </c>
      <c r="P62" s="86">
        <v>33.5</v>
      </c>
      <c r="Q62" s="86">
        <v>179.1</v>
      </c>
      <c r="R62" s="86">
        <v>24.3</v>
      </c>
      <c r="S62" s="86">
        <v>13.9</v>
      </c>
      <c r="T62" s="86">
        <v>168</v>
      </c>
      <c r="U62" s="86">
        <v>30</v>
      </c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>
        <v>91.5</v>
      </c>
      <c r="AG62" s="86">
        <v>10</v>
      </c>
      <c r="AH62" s="86">
        <v>10</v>
      </c>
      <c r="AI62" s="86">
        <v>91.5</v>
      </c>
      <c r="AJ62" s="86">
        <v>337.1</v>
      </c>
      <c r="AK62" s="86">
        <v>1346.7</v>
      </c>
      <c r="AL62" s="86">
        <v>25</v>
      </c>
      <c r="AM62" s="59">
        <v>17</v>
      </c>
      <c r="AN62" s="59">
        <v>17</v>
      </c>
      <c r="AO62" s="86"/>
      <c r="AP62" s="86">
        <f t="shared" si="0"/>
        <v>2.3704379562043796</v>
      </c>
      <c r="AQ62" s="86">
        <f t="shared" si="1"/>
        <v>27.16918796731003</v>
      </c>
      <c r="AR62" s="86">
        <f t="shared" si="2"/>
        <v>13.910231192389366</v>
      </c>
      <c r="AS62" s="86">
        <f t="shared" si="3"/>
        <v>7.935523868567887</v>
      </c>
      <c r="AT62" s="86">
        <f t="shared" si="4"/>
        <v>34.77290836653386</v>
      </c>
      <c r="AU62" s="86">
        <f t="shared" si="5"/>
        <v>94.5922448269866</v>
      </c>
      <c r="AV62" s="86">
        <f t="shared" si="6"/>
        <v>23.1</v>
      </c>
      <c r="AW62" s="86">
        <f t="shared" si="7"/>
        <v>40.419057555207786</v>
      </c>
      <c r="AX62" s="86">
        <f t="shared" si="8"/>
        <v>55.92065957701039</v>
      </c>
      <c r="AY62" s="86">
        <f t="shared" si="9"/>
        <v>35.42762006811667</v>
      </c>
      <c r="AZ62" s="86">
        <f t="shared" si="10"/>
        <v>283.5</v>
      </c>
      <c r="BA62" s="86"/>
      <c r="BB62" s="86">
        <f t="shared" si="11"/>
        <v>3.899502487562189</v>
      </c>
      <c r="BC62" s="86">
        <f t="shared" si="12"/>
        <v>6.545961002785516</v>
      </c>
      <c r="BD62" s="86">
        <f t="shared" si="13"/>
        <v>3.1104921077065923</v>
      </c>
      <c r="BE62" s="86">
        <f t="shared" si="14"/>
        <v>15.01257334450964</v>
      </c>
      <c r="BF62" s="86">
        <f t="shared" si="15"/>
        <v>68.45070422535211</v>
      </c>
      <c r="BG62" s="86">
        <f t="shared" si="16"/>
        <v>13.9</v>
      </c>
      <c r="BH62" s="86">
        <f t="shared" si="17"/>
        <v>13.145539906103288</v>
      </c>
      <c r="BI62" s="86">
        <f t="shared" si="18"/>
        <v>32.967032967032964</v>
      </c>
      <c r="BJ62" s="86"/>
      <c r="BK62" s="86">
        <f t="shared" si="19"/>
        <v>0</v>
      </c>
      <c r="BL62" s="86">
        <f t="shared" si="20"/>
        <v>0</v>
      </c>
      <c r="BM62" s="86">
        <f t="shared" si="21"/>
        <v>0</v>
      </c>
      <c r="BN62" s="86">
        <f t="shared" si="22"/>
        <v>0</v>
      </c>
      <c r="BO62" s="86">
        <f t="shared" si="23"/>
        <v>0</v>
      </c>
      <c r="BP62" s="86">
        <f t="shared" si="24"/>
        <v>0</v>
      </c>
      <c r="BQ62" s="86">
        <f t="shared" si="25"/>
        <v>0</v>
      </c>
      <c r="BR62" s="86">
        <f t="shared" si="26"/>
        <v>0</v>
      </c>
      <c r="BS62" s="86"/>
      <c r="BT62" s="86">
        <f t="shared" si="27"/>
        <v>1.6486486486486487</v>
      </c>
      <c r="BU62" s="86">
        <f t="shared" si="28"/>
        <v>0.869414014953921</v>
      </c>
      <c r="BV62" s="86">
        <f t="shared" si="29"/>
        <v>0.869414014953921</v>
      </c>
      <c r="BW62" s="86">
        <f t="shared" si="30"/>
        <v>5.672659640421575</v>
      </c>
      <c r="BX62" s="86">
        <f t="shared" si="31"/>
        <v>1.196220983626266</v>
      </c>
      <c r="BY62" s="86">
        <f t="shared" si="32"/>
        <v>117.08398539384454</v>
      </c>
      <c r="BZ62" s="86">
        <f t="shared" si="33"/>
        <v>25</v>
      </c>
      <c r="CA62" s="86">
        <f t="shared" si="34"/>
        <v>36.94905160478425</v>
      </c>
      <c r="CB62" s="86">
        <f t="shared" si="35"/>
        <v>326.4</v>
      </c>
      <c r="CC62" s="86"/>
      <c r="CD62" s="86">
        <f>+AP62*'Silver Conversion'!$B212</f>
        <v>0.22282116788321168</v>
      </c>
      <c r="CE62" s="86">
        <f>+AQ62*'Silver Conversion'!$B212</f>
        <v>2.553903668927143</v>
      </c>
      <c r="CF62" s="86">
        <f>+AR62*'Silver Conversion'!$B212</f>
        <v>1.3075617320846005</v>
      </c>
      <c r="CG62" s="86">
        <f>+AS62*'Silver Conversion'!$B212</f>
        <v>0.7459392436453813</v>
      </c>
      <c r="CH62" s="86">
        <f>+AT62*'Silver Conversion'!$B212</f>
        <v>3.268653386454183</v>
      </c>
      <c r="CI62" s="86">
        <f>+AU62*'Silver Conversion'!$B212</f>
        <v>8.89167101373674</v>
      </c>
      <c r="CJ62" s="86">
        <f>+AV62*'Silver Conversion'!$B212</f>
        <v>2.1714</v>
      </c>
      <c r="CK62" s="86">
        <f>+AW62*'Silver Conversion'!$B212</f>
        <v>3.799391410189532</v>
      </c>
      <c r="CL62" s="86">
        <f>+AX62*'Silver Conversion'!$B212</f>
        <v>5.256542000238976</v>
      </c>
      <c r="CM62" s="86">
        <f>+AY62*'Silver Conversion'!$B212</f>
        <v>3.3301962864029666</v>
      </c>
      <c r="CN62" s="86">
        <f>+AZ62*'Silver Conversion'!$B212</f>
        <v>26.649</v>
      </c>
      <c r="CO62" s="86"/>
      <c r="CP62" s="86">
        <f>+BB62*'Silver Conversion'!$D212</f>
        <v>0.541640895522388</v>
      </c>
      <c r="CQ62" s="86">
        <f>+BC62*'Silver Conversion'!$B212</f>
        <v>0.6153203342618385</v>
      </c>
      <c r="CR62" s="86">
        <f>+BD62*'Silver Conversion'!$B212</f>
        <v>0.2923862581244197</v>
      </c>
      <c r="CS62" s="86">
        <f>+BE62*'Silver Conversion'!$B212</f>
        <v>1.411181894383906</v>
      </c>
      <c r="CT62" s="86">
        <f>+BF62*'Silver Conversion'!$B212</f>
        <v>6.434366197183099</v>
      </c>
      <c r="CU62" s="86">
        <f>+BG62*'Silver Conversion'!$B212</f>
        <v>1.3066</v>
      </c>
      <c r="CV62" s="86">
        <f>+BH62*'Silver Conversion'!$B212</f>
        <v>1.2356807511737091</v>
      </c>
      <c r="CW62" s="86">
        <f>+BI62*'Silver Conversion'!$B212</f>
        <v>3.0989010989010985</v>
      </c>
      <c r="CX62" s="86"/>
      <c r="CY62" s="86">
        <f>+BK62*'Silver Conversion'!$B212</f>
        <v>0</v>
      </c>
      <c r="CZ62" s="86">
        <f>+BL62*'Silver Conversion'!$B212</f>
        <v>0</v>
      </c>
      <c r="DA62" s="86">
        <f>+BM62*'Silver Conversion'!$B212</f>
        <v>0</v>
      </c>
      <c r="DB62" s="86">
        <f>+BN62*'Silver Conversion'!$B212</f>
        <v>0</v>
      </c>
      <c r="DC62" s="86">
        <f>+BO62*'Silver Conversion'!$B212</f>
        <v>0</v>
      </c>
      <c r="DD62" s="86">
        <f>+BP62*'Silver Conversion'!$B212</f>
        <v>0</v>
      </c>
      <c r="DE62" s="86">
        <f>+BQ62*'Silver Conversion'!$B212</f>
        <v>0</v>
      </c>
      <c r="DF62" s="86">
        <f>+BR62*'Silver Conversion'!$B212</f>
        <v>0</v>
      </c>
      <c r="DG62" s="86"/>
      <c r="DH62" s="86">
        <f>+BT62*'Silver Conversion'!$B212</f>
        <v>0.15497297297297297</v>
      </c>
      <c r="DI62" s="86">
        <f>+BU62*'Silver Conversion'!$B212</f>
        <v>0.08172491740566858</v>
      </c>
      <c r="DJ62" s="86">
        <f>+BV62*'Silver Conversion'!$B212</f>
        <v>0.08172491740566858</v>
      </c>
      <c r="DK62" s="86">
        <f>+BW62*'Silver Conversion'!$B212</f>
        <v>0.533230006199628</v>
      </c>
      <c r="DL62" s="86">
        <f>+BX62*'Silver Conversion'!$B212</f>
        <v>0.11244477246086901</v>
      </c>
      <c r="DM62" s="86">
        <f>+BY62*'Silver Conversion'!$B212</f>
        <v>11.005894627021387</v>
      </c>
      <c r="DN62" s="86">
        <f>+BZ62*'Silver Conversion'!$B212</f>
        <v>2.35</v>
      </c>
      <c r="DO62" s="86">
        <f>+CA62*'Silver Conversion'!$B212</f>
        <v>3.4732108508497195</v>
      </c>
      <c r="DP62" s="86">
        <f>+CB62*'Silver Conversion'!$B212</f>
        <v>30.6816</v>
      </c>
    </row>
    <row r="63" spans="1:120" ht="15.75">
      <c r="A63" s="63">
        <v>1554</v>
      </c>
      <c r="B63" s="86">
        <v>130.5</v>
      </c>
      <c r="C63" s="86">
        <v>300</v>
      </c>
      <c r="D63" s="86">
        <v>6.4</v>
      </c>
      <c r="E63" s="86">
        <v>141</v>
      </c>
      <c r="F63" s="86">
        <v>529.8</v>
      </c>
      <c r="G63" s="86">
        <v>1394</v>
      </c>
      <c r="H63" s="86">
        <v>24.8</v>
      </c>
      <c r="I63" s="86">
        <v>524.2</v>
      </c>
      <c r="J63" s="86">
        <v>46.6</v>
      </c>
      <c r="K63" s="59">
        <v>17</v>
      </c>
      <c r="L63" s="59">
        <v>306</v>
      </c>
      <c r="M63" s="86"/>
      <c r="N63" s="86">
        <v>636.3</v>
      </c>
      <c r="O63" s="86">
        <v>908.3</v>
      </c>
      <c r="P63" s="86">
        <v>39</v>
      </c>
      <c r="Q63" s="86">
        <v>155.6</v>
      </c>
      <c r="R63" s="86">
        <v>29.2</v>
      </c>
      <c r="S63" s="86">
        <v>15.5</v>
      </c>
      <c r="T63" s="86">
        <v>163.7</v>
      </c>
      <c r="U63" s="86">
        <v>34.8</v>
      </c>
      <c r="V63" s="86"/>
      <c r="W63" s="86">
        <v>188</v>
      </c>
      <c r="X63" s="86">
        <v>16.4</v>
      </c>
      <c r="Y63" s="86">
        <v>15.5</v>
      </c>
      <c r="Z63" s="86">
        <v>171</v>
      </c>
      <c r="AA63" s="86">
        <v>214.5</v>
      </c>
      <c r="AB63" s="86">
        <v>1131</v>
      </c>
      <c r="AC63" s="86"/>
      <c r="AD63" s="86">
        <v>194.2</v>
      </c>
      <c r="AE63" s="86"/>
      <c r="AF63" s="86">
        <v>96.1</v>
      </c>
      <c r="AG63" s="86">
        <v>10</v>
      </c>
      <c r="AH63" s="86"/>
      <c r="AI63" s="86">
        <v>96.1</v>
      </c>
      <c r="AJ63" s="86">
        <v>359</v>
      </c>
      <c r="AK63" s="86">
        <v>1373.6</v>
      </c>
      <c r="AL63" s="86">
        <v>24.6</v>
      </c>
      <c r="AM63" s="59">
        <v>19.3</v>
      </c>
      <c r="AN63" s="59">
        <v>20</v>
      </c>
      <c r="AO63" s="86"/>
      <c r="AP63" s="86">
        <f t="shared" si="0"/>
        <v>2.3813868613138687</v>
      </c>
      <c r="AQ63" s="86">
        <f t="shared" si="1"/>
        <v>26.08242044861763</v>
      </c>
      <c r="AR63" s="86">
        <f t="shared" si="2"/>
        <v>13.910231192389366</v>
      </c>
      <c r="AS63" s="86">
        <f t="shared" si="3"/>
        <v>8.741475511469313</v>
      </c>
      <c r="AT63" s="86">
        <f t="shared" si="4"/>
        <v>42.21513944223107</v>
      </c>
      <c r="AU63" s="86">
        <f t="shared" si="5"/>
        <v>121.1963136845766</v>
      </c>
      <c r="AV63" s="86">
        <f t="shared" si="6"/>
        <v>24.8</v>
      </c>
      <c r="AW63" s="86">
        <f t="shared" si="7"/>
        <v>45.574682663884545</v>
      </c>
      <c r="AX63" s="86">
        <f t="shared" si="8"/>
        <v>55.68168239933087</v>
      </c>
      <c r="AY63" s="86">
        <f t="shared" si="9"/>
        <v>36.94905160478425</v>
      </c>
      <c r="AZ63" s="86">
        <f t="shared" si="10"/>
        <v>306</v>
      </c>
      <c r="BA63" s="86"/>
      <c r="BB63" s="86">
        <f t="shared" si="11"/>
        <v>3.1656716417910444</v>
      </c>
      <c r="BC63" s="86">
        <f t="shared" si="12"/>
        <v>5.622407923243578</v>
      </c>
      <c r="BD63" s="86">
        <f t="shared" si="13"/>
        <v>3.6211699164345403</v>
      </c>
      <c r="BE63" s="86">
        <f t="shared" si="14"/>
        <v>13.042749371332775</v>
      </c>
      <c r="BF63" s="86">
        <f t="shared" si="15"/>
        <v>82.25352112676056</v>
      </c>
      <c r="BG63" s="86">
        <f t="shared" si="16"/>
        <v>15.5</v>
      </c>
      <c r="BH63" s="86">
        <f t="shared" si="17"/>
        <v>12.80907668231612</v>
      </c>
      <c r="BI63" s="86">
        <f t="shared" si="18"/>
        <v>38.241758241758234</v>
      </c>
      <c r="BJ63" s="86"/>
      <c r="BK63" s="86">
        <f t="shared" si="19"/>
        <v>3.436928702010969</v>
      </c>
      <c r="BL63" s="86">
        <f t="shared" si="20"/>
        <v>35.64496743049774</v>
      </c>
      <c r="BM63" s="86">
        <f t="shared" si="21"/>
        <v>16.844420584533996</v>
      </c>
      <c r="BN63" s="86">
        <f t="shared" si="22"/>
        <v>10.926517571884984</v>
      </c>
      <c r="BO63" s="86">
        <f t="shared" si="23"/>
        <v>17.09163346613546</v>
      </c>
      <c r="BP63" s="86">
        <f t="shared" si="24"/>
        <v>98.33072509128847</v>
      </c>
      <c r="BQ63" s="86">
        <f t="shared" si="25"/>
        <v>0</v>
      </c>
      <c r="BR63" s="86">
        <f t="shared" si="26"/>
        <v>16.884020170405144</v>
      </c>
      <c r="BS63" s="86"/>
      <c r="BT63" s="86">
        <f t="shared" si="27"/>
        <v>1.7315315315315314</v>
      </c>
      <c r="BU63" s="86">
        <f t="shared" si="28"/>
        <v>0.869414014953921</v>
      </c>
      <c r="BV63" s="86">
        <f t="shared" si="29"/>
        <v>0</v>
      </c>
      <c r="BW63" s="86">
        <f t="shared" si="30"/>
        <v>5.957842529448233</v>
      </c>
      <c r="BX63" s="86">
        <f t="shared" si="31"/>
        <v>1.0392628981141652</v>
      </c>
      <c r="BY63" s="86">
        <f t="shared" si="32"/>
        <v>119.42270909407058</v>
      </c>
      <c r="BZ63" s="86">
        <f t="shared" si="33"/>
        <v>24.6</v>
      </c>
      <c r="CA63" s="86">
        <f t="shared" si="34"/>
        <v>41.94804093954918</v>
      </c>
      <c r="CB63" s="86">
        <f t="shared" si="35"/>
        <v>384</v>
      </c>
      <c r="CC63" s="86"/>
      <c r="CD63" s="86">
        <f>+AP63*'Silver Conversion'!$B213</f>
        <v>0.22385036496350366</v>
      </c>
      <c r="CE63" s="86">
        <f>+AQ63*'Silver Conversion'!$B213</f>
        <v>2.451747522170057</v>
      </c>
      <c r="CF63" s="86">
        <f>+AR63*'Silver Conversion'!$B213</f>
        <v>1.3075617320846005</v>
      </c>
      <c r="CG63" s="86">
        <f>+AS63*'Silver Conversion'!$B213</f>
        <v>0.8216986980781154</v>
      </c>
      <c r="CH63" s="86">
        <f>+AT63*'Silver Conversion'!$B213</f>
        <v>3.9682231075697207</v>
      </c>
      <c r="CI63" s="86">
        <f>+AU63*'Silver Conversion'!$B213</f>
        <v>11.3924534863502</v>
      </c>
      <c r="CJ63" s="86">
        <f>+AV63*'Silver Conversion'!$B213</f>
        <v>2.3312</v>
      </c>
      <c r="CK63" s="86">
        <f>+AW63*'Silver Conversion'!$B213</f>
        <v>4.284020170405147</v>
      </c>
      <c r="CL63" s="86">
        <f>+AX63*'Silver Conversion'!$B213</f>
        <v>5.234078145537102</v>
      </c>
      <c r="CM63" s="86">
        <f>+AY63*'Silver Conversion'!$B213</f>
        <v>3.4732108508497195</v>
      </c>
      <c r="CN63" s="86">
        <f>+AZ63*'Silver Conversion'!$B213</f>
        <v>28.764</v>
      </c>
      <c r="CO63" s="86"/>
      <c r="CP63" s="86">
        <f>+BB63*'Silver Conversion'!$D213</f>
        <v>0.43971179104477603</v>
      </c>
      <c r="CQ63" s="86">
        <f>+BC63*'Silver Conversion'!$B213</f>
        <v>0.5285063447848963</v>
      </c>
      <c r="CR63" s="86">
        <f>+BD63*'Silver Conversion'!$B213</f>
        <v>0.3403899721448468</v>
      </c>
      <c r="CS63" s="86">
        <f>+BE63*'Silver Conversion'!$B213</f>
        <v>1.2260184409052808</v>
      </c>
      <c r="CT63" s="86">
        <f>+BF63*'Silver Conversion'!$B213</f>
        <v>7.731830985915493</v>
      </c>
      <c r="CU63" s="86">
        <f>+BG63*'Silver Conversion'!$B213</f>
        <v>1.457</v>
      </c>
      <c r="CV63" s="86">
        <f>+BH63*'Silver Conversion'!$B213</f>
        <v>1.2040532081377153</v>
      </c>
      <c r="CW63" s="86">
        <f>+BI63*'Silver Conversion'!$B213</f>
        <v>3.594725274725274</v>
      </c>
      <c r="CX63" s="86"/>
      <c r="CY63" s="86">
        <f>+BK63*'Silver Conversion'!$B213</f>
        <v>0.32307129798903106</v>
      </c>
      <c r="CZ63" s="86">
        <f>+BL63*'Silver Conversion'!$B213</f>
        <v>3.350626938466788</v>
      </c>
      <c r="DA63" s="86">
        <f>+BM63*'Silver Conversion'!$B213</f>
        <v>1.5833755349461955</v>
      </c>
      <c r="DB63" s="86">
        <f>+BN63*'Silver Conversion'!$B213</f>
        <v>1.0270926517571886</v>
      </c>
      <c r="DC63" s="86">
        <f>+BO63*'Silver Conversion'!$B213</f>
        <v>1.6066135458167332</v>
      </c>
      <c r="DD63" s="86">
        <f>+BP63*'Silver Conversion'!$B213</f>
        <v>9.243088158581116</v>
      </c>
      <c r="DE63" s="86">
        <f>+BQ63*'Silver Conversion'!$B213</f>
        <v>0</v>
      </c>
      <c r="DF63" s="86">
        <f>+BR63*'Silver Conversion'!$B213</f>
        <v>1.5870978960180835</v>
      </c>
      <c r="DG63" s="86"/>
      <c r="DH63" s="86">
        <f>+BT63*'Silver Conversion'!$B213</f>
        <v>0.16276396396396395</v>
      </c>
      <c r="DI63" s="86">
        <f>+BU63*'Silver Conversion'!$B213</f>
        <v>0.08172491740566858</v>
      </c>
      <c r="DJ63" s="86">
        <f>+BV63*'Silver Conversion'!$B213</f>
        <v>0</v>
      </c>
      <c r="DK63" s="86">
        <f>+BW63*'Silver Conversion'!$B213</f>
        <v>0.5600371977681339</v>
      </c>
      <c r="DL63" s="86">
        <f>+BX63*'Silver Conversion'!$B213</f>
        <v>0.09769071242273153</v>
      </c>
      <c r="DM63" s="86">
        <f>+BY63*'Silver Conversion'!$B213</f>
        <v>11.225734654842634</v>
      </c>
      <c r="DN63" s="86">
        <f>+BZ63*'Silver Conversion'!$B213</f>
        <v>2.3124000000000002</v>
      </c>
      <c r="DO63" s="86">
        <f>+CA63*'Silver Conversion'!$B213</f>
        <v>3.943115848317623</v>
      </c>
      <c r="DP63" s="86">
        <f>+CB63*'Silver Conversion'!$B213</f>
        <v>36.096000000000004</v>
      </c>
    </row>
    <row r="64" spans="1:120" ht="15.75">
      <c r="A64" s="63">
        <v>1555</v>
      </c>
      <c r="B64" s="86">
        <v>203</v>
      </c>
      <c r="C64" s="86">
        <v>289</v>
      </c>
      <c r="D64" s="86">
        <v>5.5</v>
      </c>
      <c r="E64" s="86">
        <v>149.7</v>
      </c>
      <c r="F64" s="86">
        <v>416.5</v>
      </c>
      <c r="G64" s="86">
        <v>1125</v>
      </c>
      <c r="H64" s="86">
        <v>27.4</v>
      </c>
      <c r="I64" s="86">
        <v>480.4</v>
      </c>
      <c r="J64" s="86">
        <v>44.5</v>
      </c>
      <c r="K64" s="59">
        <v>15.4</v>
      </c>
      <c r="L64" s="59">
        <v>300</v>
      </c>
      <c r="M64" s="86"/>
      <c r="N64" s="86">
        <v>729</v>
      </c>
      <c r="O64" s="86">
        <v>976.7</v>
      </c>
      <c r="P64" s="86">
        <v>30.1</v>
      </c>
      <c r="Q64" s="86">
        <v>211.7</v>
      </c>
      <c r="R64" s="86">
        <v>21.1</v>
      </c>
      <c r="S64" s="86">
        <v>15</v>
      </c>
      <c r="T64" s="86">
        <v>164.5</v>
      </c>
      <c r="U64" s="86">
        <v>28.5</v>
      </c>
      <c r="V64" s="86"/>
      <c r="W64" s="86">
        <v>578</v>
      </c>
      <c r="X64" s="86">
        <v>16.3</v>
      </c>
      <c r="Y64" s="86">
        <v>12.2</v>
      </c>
      <c r="Z64" s="86">
        <v>121.2</v>
      </c>
      <c r="AA64" s="86">
        <v>234.9</v>
      </c>
      <c r="AB64" s="86">
        <v>998.3</v>
      </c>
      <c r="AC64" s="86"/>
      <c r="AD64" s="86">
        <v>194.2</v>
      </c>
      <c r="AE64" s="86"/>
      <c r="AF64" s="86">
        <v>120</v>
      </c>
      <c r="AG64" s="86">
        <v>11.8</v>
      </c>
      <c r="AH64" s="86">
        <v>8.2</v>
      </c>
      <c r="AI64" s="86">
        <v>120</v>
      </c>
      <c r="AJ64" s="86">
        <v>282.9</v>
      </c>
      <c r="AK64" s="86">
        <v>1373.6</v>
      </c>
      <c r="AL64" s="86">
        <v>24</v>
      </c>
      <c r="AM64" s="59">
        <v>17</v>
      </c>
      <c r="AN64" s="59">
        <v>12</v>
      </c>
      <c r="AO64" s="86"/>
      <c r="AP64" s="86">
        <f t="shared" si="0"/>
        <v>3.704379562043796</v>
      </c>
      <c r="AQ64" s="86">
        <f t="shared" si="1"/>
        <v>25.126065032168317</v>
      </c>
      <c r="AR64" s="86">
        <f t="shared" si="2"/>
        <v>11.95410493095961</v>
      </c>
      <c r="AS64" s="86">
        <f t="shared" si="3"/>
        <v>9.280843149411035</v>
      </c>
      <c r="AT64" s="86">
        <f t="shared" si="4"/>
        <v>33.18725099601593</v>
      </c>
      <c r="AU64" s="86">
        <f t="shared" si="5"/>
        <v>97.80907668231612</v>
      </c>
      <c r="AV64" s="86">
        <f t="shared" si="6"/>
        <v>27.4</v>
      </c>
      <c r="AW64" s="86">
        <f t="shared" si="7"/>
        <v>41.76664927838636</v>
      </c>
      <c r="AX64" s="86">
        <f t="shared" si="8"/>
        <v>53.17242203369578</v>
      </c>
      <c r="AY64" s="86">
        <f t="shared" si="9"/>
        <v>33.47149380668691</v>
      </c>
      <c r="AZ64" s="86">
        <f t="shared" si="10"/>
        <v>300</v>
      </c>
      <c r="BA64" s="86"/>
      <c r="BB64" s="86">
        <f t="shared" si="11"/>
        <v>3.626865671641791</v>
      </c>
      <c r="BC64" s="86">
        <f t="shared" si="12"/>
        <v>6.045806251934387</v>
      </c>
      <c r="BD64" s="86">
        <f t="shared" si="13"/>
        <v>2.794800371402043</v>
      </c>
      <c r="BE64" s="86">
        <f t="shared" si="14"/>
        <v>17.74518021793797</v>
      </c>
      <c r="BF64" s="86">
        <f t="shared" si="15"/>
        <v>59.43661971830986</v>
      </c>
      <c r="BG64" s="86">
        <f t="shared" si="16"/>
        <v>15</v>
      </c>
      <c r="BH64" s="86">
        <f t="shared" si="17"/>
        <v>12.871674491392803</v>
      </c>
      <c r="BI64" s="86">
        <f t="shared" si="18"/>
        <v>31.318681318681318</v>
      </c>
      <c r="BJ64" s="86"/>
      <c r="BK64" s="86">
        <f t="shared" si="19"/>
        <v>10.56672760511883</v>
      </c>
      <c r="BL64" s="86">
        <f t="shared" si="20"/>
        <v>35.42762006811667</v>
      </c>
      <c r="BM64" s="86">
        <f t="shared" si="21"/>
        <v>13.258189105246114</v>
      </c>
      <c r="BN64" s="86">
        <f t="shared" si="22"/>
        <v>7.744408945686901</v>
      </c>
      <c r="BO64" s="86">
        <f t="shared" si="23"/>
        <v>18.717131474103585</v>
      </c>
      <c r="BP64" s="86">
        <f t="shared" si="24"/>
        <v>86.79360111284993</v>
      </c>
      <c r="BQ64" s="86">
        <f t="shared" si="25"/>
        <v>0</v>
      </c>
      <c r="BR64" s="86">
        <f t="shared" si="26"/>
        <v>16.884020170405144</v>
      </c>
      <c r="BS64" s="86"/>
      <c r="BT64" s="86">
        <f t="shared" si="27"/>
        <v>2.1621621621621623</v>
      </c>
      <c r="BU64" s="86">
        <f t="shared" si="28"/>
        <v>1.025908537645627</v>
      </c>
      <c r="BV64" s="86">
        <f t="shared" si="29"/>
        <v>0.7129194922622152</v>
      </c>
      <c r="BW64" s="86">
        <f t="shared" si="30"/>
        <v>7.439553626782393</v>
      </c>
      <c r="BX64" s="86">
        <f t="shared" si="31"/>
        <v>1.4139585831026271</v>
      </c>
      <c r="BY64" s="86">
        <f t="shared" si="32"/>
        <v>119.42270909407058</v>
      </c>
      <c r="BZ64" s="86">
        <f t="shared" si="33"/>
        <v>24</v>
      </c>
      <c r="CA64" s="86">
        <f t="shared" si="34"/>
        <v>36.94905160478425</v>
      </c>
      <c r="CB64" s="86">
        <f t="shared" si="35"/>
        <v>230.4</v>
      </c>
      <c r="CC64" s="86"/>
      <c r="CD64" s="86">
        <f>+AP64*'Silver Conversion'!$B214</f>
        <v>0.3482116788321168</v>
      </c>
      <c r="CE64" s="86">
        <f>+AQ64*'Silver Conversion'!$B214</f>
        <v>2.361850113023822</v>
      </c>
      <c r="CF64" s="86">
        <f>+AR64*'Silver Conversion'!$B214</f>
        <v>1.1236858635102034</v>
      </c>
      <c r="CG64" s="86">
        <f>+AS64*'Silver Conversion'!$B214</f>
        <v>0.8723992560446373</v>
      </c>
      <c r="CH64" s="86">
        <f>+AT64*'Silver Conversion'!$B214</f>
        <v>3.119601593625498</v>
      </c>
      <c r="CI64" s="86">
        <f>+AU64*'Silver Conversion'!$B214</f>
        <v>9.194053208137715</v>
      </c>
      <c r="CJ64" s="86">
        <f>+AV64*'Silver Conversion'!$B214</f>
        <v>2.5755999999999997</v>
      </c>
      <c r="CK64" s="86">
        <f>+AW64*'Silver Conversion'!$B214</f>
        <v>3.9260650321683177</v>
      </c>
      <c r="CL64" s="86">
        <f>+AX64*'Silver Conversion'!$B214</f>
        <v>4.998207671167403</v>
      </c>
      <c r="CM64" s="86">
        <f>+AY64*'Silver Conversion'!$B214</f>
        <v>3.1463204178285693</v>
      </c>
      <c r="CN64" s="86">
        <f>+AZ64*'Silver Conversion'!$B214</f>
        <v>28.2</v>
      </c>
      <c r="CO64" s="86"/>
      <c r="CP64" s="86">
        <f>+BB64*'Silver Conversion'!$D214</f>
        <v>0.5037716417910447</v>
      </c>
      <c r="CQ64" s="86">
        <f>+BC64*'Silver Conversion'!$B214</f>
        <v>0.5683057876818324</v>
      </c>
      <c r="CR64" s="86">
        <f>+BD64*'Silver Conversion'!$B214</f>
        <v>0.26271123491179205</v>
      </c>
      <c r="CS64" s="86">
        <f>+BE64*'Silver Conversion'!$B214</f>
        <v>1.6680469404861693</v>
      </c>
      <c r="CT64" s="86">
        <f>+BF64*'Silver Conversion'!$B214</f>
        <v>5.587042253521127</v>
      </c>
      <c r="CU64" s="86">
        <f>+BG64*'Silver Conversion'!$B214</f>
        <v>1.41</v>
      </c>
      <c r="CV64" s="86">
        <f>+BH64*'Silver Conversion'!$B214</f>
        <v>1.2099374021909235</v>
      </c>
      <c r="CW64" s="86">
        <f>+BI64*'Silver Conversion'!$B214</f>
        <v>2.9439560439560437</v>
      </c>
      <c r="CX64" s="86"/>
      <c r="CY64" s="86">
        <f>+BK64*'Silver Conversion'!$B214</f>
        <v>0.99327239488117</v>
      </c>
      <c r="CZ64" s="86">
        <f>+BL64*'Silver Conversion'!$B214</f>
        <v>3.3301962864029666</v>
      </c>
      <c r="DA64" s="86">
        <f>+BM64*'Silver Conversion'!$B214</f>
        <v>1.2462697758931347</v>
      </c>
      <c r="DB64" s="86">
        <f>+BN64*'Silver Conversion'!$B214</f>
        <v>0.7279744408945688</v>
      </c>
      <c r="DC64" s="86">
        <f>+BO64*'Silver Conversion'!$B214</f>
        <v>1.759410358565737</v>
      </c>
      <c r="DD64" s="86">
        <f>+BP64*'Silver Conversion'!$B214</f>
        <v>8.158598504607893</v>
      </c>
      <c r="DE64" s="86">
        <f>+BQ64*'Silver Conversion'!$B214</f>
        <v>0</v>
      </c>
      <c r="DF64" s="86">
        <f>+BR64*'Silver Conversion'!$B214</f>
        <v>1.5870978960180835</v>
      </c>
      <c r="DG64" s="86"/>
      <c r="DH64" s="86">
        <f>+BT64*'Silver Conversion'!$B214</f>
        <v>0.20324324324324325</v>
      </c>
      <c r="DI64" s="86">
        <f>+BU64*'Silver Conversion'!$B214</f>
        <v>0.09643540253868893</v>
      </c>
      <c r="DJ64" s="86">
        <f>+BV64*'Silver Conversion'!$B214</f>
        <v>0.06701443227264822</v>
      </c>
      <c r="DK64" s="86">
        <f>+BW64*'Silver Conversion'!$B214</f>
        <v>0.699318040917545</v>
      </c>
      <c r="DL64" s="86">
        <f>+BX64*'Silver Conversion'!$B214</f>
        <v>0.13291210681164695</v>
      </c>
      <c r="DM64" s="86">
        <f>+BY64*'Silver Conversion'!$B214</f>
        <v>11.225734654842634</v>
      </c>
      <c r="DN64" s="86">
        <f>+BZ64*'Silver Conversion'!$B214</f>
        <v>2.2560000000000002</v>
      </c>
      <c r="DO64" s="86">
        <f>+CA64*'Silver Conversion'!$B214</f>
        <v>3.4732108508497195</v>
      </c>
      <c r="DP64" s="86">
        <f>+CB64*'Silver Conversion'!$B214</f>
        <v>21.657600000000002</v>
      </c>
    </row>
    <row r="65" spans="1:120" ht="15.75">
      <c r="A65" s="63">
        <v>1556</v>
      </c>
      <c r="B65" s="86">
        <v>241.5</v>
      </c>
      <c r="C65" s="86">
        <v>325</v>
      </c>
      <c r="D65" s="86">
        <v>5</v>
      </c>
      <c r="E65" s="86">
        <v>85.8</v>
      </c>
      <c r="F65" s="86">
        <v>557.3</v>
      </c>
      <c r="G65" s="86">
        <v>1173</v>
      </c>
      <c r="H65" s="86">
        <v>29.5</v>
      </c>
      <c r="I65" s="86">
        <v>462.7</v>
      </c>
      <c r="J65" s="86">
        <v>39.3</v>
      </c>
      <c r="K65" s="59">
        <v>16</v>
      </c>
      <c r="L65" s="59">
        <v>425</v>
      </c>
      <c r="M65" s="86"/>
      <c r="N65" s="86">
        <v>756</v>
      </c>
      <c r="O65" s="86">
        <v>1163.3</v>
      </c>
      <c r="P65" s="86">
        <v>24.6</v>
      </c>
      <c r="Q65" s="86">
        <v>240.7</v>
      </c>
      <c r="R65" s="86"/>
      <c r="S65" s="86">
        <v>15</v>
      </c>
      <c r="T65" s="86">
        <v>162</v>
      </c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>
        <v>107.6</v>
      </c>
      <c r="AG65" s="86">
        <v>12.4</v>
      </c>
      <c r="AH65" s="86">
        <v>7.3</v>
      </c>
      <c r="AI65" s="86">
        <v>107.6</v>
      </c>
      <c r="AJ65" s="86">
        <v>399.8</v>
      </c>
      <c r="AK65" s="86">
        <v>1373.6</v>
      </c>
      <c r="AL65" s="86">
        <v>28.8</v>
      </c>
      <c r="AN65" s="59">
        <v>16.2</v>
      </c>
      <c r="AO65" s="86"/>
      <c r="AP65" s="86">
        <f t="shared" si="0"/>
        <v>4.406934306569343</v>
      </c>
      <c r="AQ65" s="86">
        <f t="shared" si="1"/>
        <v>28.25595548600243</v>
      </c>
      <c r="AR65" s="86">
        <f t="shared" si="2"/>
        <v>10.867368119054191</v>
      </c>
      <c r="AS65" s="86">
        <f t="shared" si="3"/>
        <v>5.319280843149412</v>
      </c>
      <c r="AT65" s="86">
        <f t="shared" si="4"/>
        <v>44.406374501992026</v>
      </c>
      <c r="AU65" s="86">
        <f t="shared" si="5"/>
        <v>101.98226395409493</v>
      </c>
      <c r="AV65" s="86">
        <f t="shared" si="6"/>
        <v>29.5</v>
      </c>
      <c r="AW65" s="86">
        <f t="shared" si="7"/>
        <v>40.22778647191792</v>
      </c>
      <c r="AX65" s="86">
        <f t="shared" si="8"/>
        <v>46.95901541402796</v>
      </c>
      <c r="AY65" s="86">
        <f t="shared" si="9"/>
        <v>34.77557798097342</v>
      </c>
      <c r="AZ65" s="86">
        <f t="shared" si="10"/>
        <v>425</v>
      </c>
      <c r="BA65" s="86"/>
      <c r="BB65" s="86">
        <f t="shared" si="11"/>
        <v>3.7611940298507465</v>
      </c>
      <c r="BC65" s="86">
        <f t="shared" si="12"/>
        <v>7.200866604766326</v>
      </c>
      <c r="BD65" s="86">
        <f t="shared" si="13"/>
        <v>2.284122562674095</v>
      </c>
      <c r="BE65" s="86">
        <f t="shared" si="14"/>
        <v>20.176026823134954</v>
      </c>
      <c r="BF65" s="86">
        <f t="shared" si="15"/>
        <v>0</v>
      </c>
      <c r="BG65" s="86">
        <f t="shared" si="16"/>
        <v>15</v>
      </c>
      <c r="BH65" s="86">
        <f t="shared" si="17"/>
        <v>12.67605633802817</v>
      </c>
      <c r="BI65" s="86">
        <f t="shared" si="18"/>
        <v>0</v>
      </c>
      <c r="BJ65" s="86"/>
      <c r="BK65" s="86">
        <f t="shared" si="19"/>
        <v>0</v>
      </c>
      <c r="BL65" s="86">
        <f t="shared" si="20"/>
        <v>0</v>
      </c>
      <c r="BM65" s="86">
        <f t="shared" si="21"/>
        <v>0</v>
      </c>
      <c r="BN65" s="86">
        <f t="shared" si="22"/>
        <v>0</v>
      </c>
      <c r="BO65" s="86">
        <f t="shared" si="23"/>
        <v>0</v>
      </c>
      <c r="BP65" s="86">
        <f t="shared" si="24"/>
        <v>0</v>
      </c>
      <c r="BQ65" s="86">
        <f t="shared" si="25"/>
        <v>0</v>
      </c>
      <c r="BR65" s="86">
        <f t="shared" si="26"/>
        <v>0</v>
      </c>
      <c r="BS65" s="86"/>
      <c r="BT65" s="86">
        <f t="shared" si="27"/>
        <v>1.9387387387387387</v>
      </c>
      <c r="BU65" s="86">
        <f t="shared" si="28"/>
        <v>1.078073378542862</v>
      </c>
      <c r="BV65" s="86">
        <f t="shared" si="29"/>
        <v>0.6346722309163623</v>
      </c>
      <c r="BW65" s="86">
        <f t="shared" si="30"/>
        <v>6.670799752014879</v>
      </c>
      <c r="BX65" s="86">
        <f t="shared" si="31"/>
        <v>1.6076515396920281</v>
      </c>
      <c r="BY65" s="86">
        <f t="shared" si="32"/>
        <v>119.42270909407058</v>
      </c>
      <c r="BZ65" s="86">
        <f t="shared" si="33"/>
        <v>28.8</v>
      </c>
      <c r="CA65" s="86">
        <f t="shared" si="34"/>
        <v>0</v>
      </c>
      <c r="CB65" s="86">
        <f t="shared" si="35"/>
        <v>311.04</v>
      </c>
      <c r="CC65" s="86"/>
      <c r="CD65" s="86">
        <f>+AP65*'Silver Conversion'!$B215</f>
        <v>0.4142518248175182</v>
      </c>
      <c r="CE65" s="86">
        <f>+AQ65*'Silver Conversion'!$B215</f>
        <v>2.6560598156842286</v>
      </c>
      <c r="CF65" s="86">
        <f>+AR65*'Silver Conversion'!$B215</f>
        <v>1.021532603191094</v>
      </c>
      <c r="CG65" s="86">
        <f>+AS65*'Silver Conversion'!$B215</f>
        <v>0.5000123992560447</v>
      </c>
      <c r="CH65" s="86">
        <f>+AT65*'Silver Conversion'!$B215</f>
        <v>4.174199203187251</v>
      </c>
      <c r="CI65" s="86">
        <f>+AU65*'Silver Conversion'!$B215</f>
        <v>9.586332811684924</v>
      </c>
      <c r="CJ65" s="86">
        <f>+AV65*'Silver Conversion'!$B215</f>
        <v>2.773</v>
      </c>
      <c r="CK65" s="86">
        <f>+AW65*'Silver Conversion'!$B215</f>
        <v>3.781411928360285</v>
      </c>
      <c r="CL65" s="86">
        <f>+AX65*'Silver Conversion'!$B215</f>
        <v>4.414147448918628</v>
      </c>
      <c r="CM65" s="86">
        <f>+AY65*'Silver Conversion'!$B215</f>
        <v>3.2689043302115013</v>
      </c>
      <c r="CN65" s="86">
        <f>+AZ65*'Silver Conversion'!$B215</f>
        <v>39.95</v>
      </c>
      <c r="CO65" s="86"/>
      <c r="CP65" s="86">
        <f>+BB65*'Silver Conversion'!$D215</f>
        <v>0.5224298507462687</v>
      </c>
      <c r="CQ65" s="86">
        <f>+BC65*'Silver Conversion'!$B215</f>
        <v>0.6768814608480347</v>
      </c>
      <c r="CR65" s="86">
        <f>+BD65*'Silver Conversion'!$B215</f>
        <v>0.2147075208913649</v>
      </c>
      <c r="CS65" s="86">
        <f>+BE65*'Silver Conversion'!$B215</f>
        <v>1.8965465213746857</v>
      </c>
      <c r="CT65" s="86">
        <f>+BF65*'Silver Conversion'!$B215</f>
        <v>0</v>
      </c>
      <c r="CU65" s="86">
        <f>+BG65*'Silver Conversion'!$B215</f>
        <v>1.41</v>
      </c>
      <c r="CV65" s="86">
        <f>+BH65*'Silver Conversion'!$B215</f>
        <v>1.191549295774648</v>
      </c>
      <c r="CW65" s="86">
        <f>+BI65*'Silver Conversion'!$B215</f>
        <v>0</v>
      </c>
      <c r="CX65" s="86"/>
      <c r="CY65" s="86">
        <f>+BK65*'Silver Conversion'!$B215</f>
        <v>0</v>
      </c>
      <c r="CZ65" s="86">
        <f>+BL65*'Silver Conversion'!$B215</f>
        <v>0</v>
      </c>
      <c r="DA65" s="86">
        <f>+BM65*'Silver Conversion'!$B215</f>
        <v>0</v>
      </c>
      <c r="DB65" s="86">
        <f>+BN65*'Silver Conversion'!$B215</f>
        <v>0</v>
      </c>
      <c r="DC65" s="86">
        <f>+BO65*'Silver Conversion'!$B215</f>
        <v>0</v>
      </c>
      <c r="DD65" s="86">
        <f>+BP65*'Silver Conversion'!$B215</f>
        <v>0</v>
      </c>
      <c r="DE65" s="86">
        <f>+BQ65*'Silver Conversion'!$B215</f>
        <v>0</v>
      </c>
      <c r="DF65" s="86">
        <f>+BR65*'Silver Conversion'!$B215</f>
        <v>0</v>
      </c>
      <c r="DG65" s="86"/>
      <c r="DH65" s="86">
        <f>+BT65*'Silver Conversion'!$B215</f>
        <v>0.18224144144144144</v>
      </c>
      <c r="DI65" s="86">
        <f>+BU65*'Silver Conversion'!$B215</f>
        <v>0.10133889758302903</v>
      </c>
      <c r="DJ65" s="86">
        <f>+BV65*'Silver Conversion'!$B215</f>
        <v>0.05965918970613805</v>
      </c>
      <c r="DK65" s="86">
        <f>+BW65*'Silver Conversion'!$B215</f>
        <v>0.6270551766893987</v>
      </c>
      <c r="DL65" s="86">
        <f>+BX65*'Silver Conversion'!$B215</f>
        <v>0.15111924473105065</v>
      </c>
      <c r="DM65" s="86">
        <f>+BY65*'Silver Conversion'!$B215</f>
        <v>11.225734654842634</v>
      </c>
      <c r="DN65" s="86">
        <f>+BZ65*'Silver Conversion'!$B215</f>
        <v>2.7072000000000003</v>
      </c>
      <c r="DO65" s="86">
        <f>+CA65*'Silver Conversion'!$B215</f>
        <v>0</v>
      </c>
      <c r="DP65" s="86">
        <f>+CB65*'Silver Conversion'!$B215</f>
        <v>29.23776</v>
      </c>
    </row>
    <row r="66" spans="1:120" ht="15.75">
      <c r="A66" s="63">
        <v>1557</v>
      </c>
      <c r="B66" s="86">
        <v>340.7</v>
      </c>
      <c r="C66" s="86">
        <v>488.8</v>
      </c>
      <c r="D66" s="86">
        <v>6.5</v>
      </c>
      <c r="E66" s="86">
        <v>92.9</v>
      </c>
      <c r="F66" s="86">
        <v>442</v>
      </c>
      <c r="G66" s="86">
        <v>1052</v>
      </c>
      <c r="H66" s="86">
        <v>34.8</v>
      </c>
      <c r="I66" s="86">
        <v>456.8</v>
      </c>
      <c r="J66" s="86">
        <v>34</v>
      </c>
      <c r="K66" s="59">
        <v>16.3</v>
      </c>
      <c r="L66" s="59">
        <v>476</v>
      </c>
      <c r="M66" s="86"/>
      <c r="N66" s="86">
        <v>1333.3</v>
      </c>
      <c r="O66" s="86">
        <v>1849.4</v>
      </c>
      <c r="P66" s="86">
        <v>23.8</v>
      </c>
      <c r="Q66" s="86">
        <v>196.5</v>
      </c>
      <c r="R66" s="86">
        <v>14.6</v>
      </c>
      <c r="S66" s="86">
        <v>17.1</v>
      </c>
      <c r="T66" s="86">
        <v>164</v>
      </c>
      <c r="U66" s="86">
        <v>33.8</v>
      </c>
      <c r="V66" s="86"/>
      <c r="W66" s="86">
        <v>561</v>
      </c>
      <c r="X66" s="86">
        <v>26.3</v>
      </c>
      <c r="Y66" s="86">
        <v>15.5</v>
      </c>
      <c r="Z66" s="86">
        <v>68</v>
      </c>
      <c r="AA66" s="86">
        <v>204.5</v>
      </c>
      <c r="AB66" s="86">
        <v>680</v>
      </c>
      <c r="AC66" s="86">
        <v>46.9</v>
      </c>
      <c r="AD66" s="86">
        <v>194.8</v>
      </c>
      <c r="AE66" s="86"/>
      <c r="AF66" s="86">
        <v>70</v>
      </c>
      <c r="AG66" s="86">
        <v>15.7</v>
      </c>
      <c r="AH66" s="86">
        <v>8.7</v>
      </c>
      <c r="AI66" s="86">
        <v>70</v>
      </c>
      <c r="AJ66" s="86">
        <v>302.1</v>
      </c>
      <c r="AK66" s="86">
        <v>1433</v>
      </c>
      <c r="AL66" s="86">
        <v>35.7</v>
      </c>
      <c r="AM66" s="59">
        <v>15.5</v>
      </c>
      <c r="AN66" s="59">
        <v>19.8</v>
      </c>
      <c r="AO66" s="86"/>
      <c r="AP66" s="86">
        <f t="shared" si="0"/>
        <v>6.217153284671533</v>
      </c>
      <c r="AQ66" s="86">
        <f t="shared" si="1"/>
        <v>42.49695705094766</v>
      </c>
      <c r="AR66" s="86">
        <f t="shared" si="2"/>
        <v>14.12757855477045</v>
      </c>
      <c r="AS66" s="86">
        <f t="shared" si="3"/>
        <v>5.759454432734037</v>
      </c>
      <c r="AT66" s="86">
        <f t="shared" si="4"/>
        <v>35.21912350597609</v>
      </c>
      <c r="AU66" s="86">
        <f t="shared" si="5"/>
        <v>91.4623543731525</v>
      </c>
      <c r="AV66" s="86">
        <f t="shared" si="6"/>
        <v>34.8</v>
      </c>
      <c r="AW66" s="86">
        <f t="shared" si="7"/>
        <v>39.71483220309511</v>
      </c>
      <c r="AX66" s="86">
        <f t="shared" si="8"/>
        <v>40.62612020552037</v>
      </c>
      <c r="AY66" s="86">
        <f t="shared" si="9"/>
        <v>35.42762006811667</v>
      </c>
      <c r="AZ66" s="86">
        <f t="shared" si="10"/>
        <v>476</v>
      </c>
      <c r="BA66" s="86"/>
      <c r="BB66" s="86">
        <f t="shared" si="11"/>
        <v>6.633333333333333</v>
      </c>
      <c r="BC66" s="86">
        <f t="shared" si="12"/>
        <v>11.4478489631693</v>
      </c>
      <c r="BD66" s="86">
        <f t="shared" si="13"/>
        <v>2.209842154131848</v>
      </c>
      <c r="BE66" s="86">
        <f t="shared" si="14"/>
        <v>16.47108130762783</v>
      </c>
      <c r="BF66" s="86">
        <f t="shared" si="15"/>
        <v>41.12676056338028</v>
      </c>
      <c r="BG66" s="86">
        <f t="shared" si="16"/>
        <v>17.1</v>
      </c>
      <c r="BH66" s="86">
        <f t="shared" si="17"/>
        <v>12.832550860719875</v>
      </c>
      <c r="BI66" s="86">
        <f t="shared" si="18"/>
        <v>37.14285714285714</v>
      </c>
      <c r="BJ66" s="86"/>
      <c r="BK66" s="86">
        <f t="shared" si="19"/>
        <v>10.255941499085923</v>
      </c>
      <c r="BL66" s="86">
        <f t="shared" si="20"/>
        <v>57.16235630622505</v>
      </c>
      <c r="BM66" s="86">
        <f t="shared" si="21"/>
        <v>16.844420584533996</v>
      </c>
      <c r="BN66" s="86">
        <f t="shared" si="22"/>
        <v>4.345047923322683</v>
      </c>
      <c r="BO66" s="86">
        <f t="shared" si="23"/>
        <v>16.294820717131472</v>
      </c>
      <c r="BP66" s="86">
        <f t="shared" si="24"/>
        <v>59.12015301686663</v>
      </c>
      <c r="BQ66" s="86">
        <f t="shared" si="25"/>
        <v>46.9</v>
      </c>
      <c r="BR66" s="86">
        <f t="shared" si="26"/>
        <v>16.93618501130238</v>
      </c>
      <c r="BS66" s="86"/>
      <c r="BT66" s="86">
        <f t="shared" si="27"/>
        <v>1.2612612612612613</v>
      </c>
      <c r="BU66" s="86">
        <f t="shared" si="28"/>
        <v>1.364980003477656</v>
      </c>
      <c r="BV66" s="86">
        <f t="shared" si="29"/>
        <v>0.7563901930099112</v>
      </c>
      <c r="BW66" s="86">
        <f t="shared" si="30"/>
        <v>4.3397396156230625</v>
      </c>
      <c r="BX66" s="86">
        <f t="shared" si="31"/>
        <v>1.3124367575799067</v>
      </c>
      <c r="BY66" s="86">
        <f t="shared" si="32"/>
        <v>124.58702834289689</v>
      </c>
      <c r="BZ66" s="86">
        <f t="shared" si="33"/>
        <v>35.7</v>
      </c>
      <c r="CA66" s="86">
        <f t="shared" si="34"/>
        <v>33.68884116906799</v>
      </c>
      <c r="CB66" s="86">
        <f t="shared" si="35"/>
        <v>380.16</v>
      </c>
      <c r="CC66" s="86"/>
      <c r="CD66" s="86">
        <f>+AP66*'Silver Conversion'!$B216</f>
        <v>0.5844124087591241</v>
      </c>
      <c r="CE66" s="86">
        <f>+AQ66*'Silver Conversion'!$B216</f>
        <v>3.99471396278908</v>
      </c>
      <c r="CF66" s="86">
        <f>+AR66*'Silver Conversion'!$B216</f>
        <v>1.3279923841484222</v>
      </c>
      <c r="CG66" s="86">
        <f>+AS66*'Silver Conversion'!$B216</f>
        <v>0.5413887166769995</v>
      </c>
      <c r="CH66" s="86">
        <f>+AT66*'Silver Conversion'!$B216</f>
        <v>3.3105976095617526</v>
      </c>
      <c r="CI66" s="86">
        <f>+AU66*'Silver Conversion'!$B216</f>
        <v>8.597461311076334</v>
      </c>
      <c r="CJ66" s="86">
        <f>+AV66*'Silver Conversion'!$B216</f>
        <v>3.2712</v>
      </c>
      <c r="CK66" s="86">
        <f>+AW66*'Silver Conversion'!$B216</f>
        <v>3.733194227090941</v>
      </c>
      <c r="CL66" s="86">
        <f>+AX66*'Silver Conversion'!$B216</f>
        <v>3.818855299318915</v>
      </c>
      <c r="CM66" s="86">
        <f>+AY66*'Silver Conversion'!$B216</f>
        <v>3.3301962864029666</v>
      </c>
      <c r="CN66" s="86">
        <f>+AZ66*'Silver Conversion'!$B216</f>
        <v>44.744</v>
      </c>
      <c r="CO66" s="86"/>
      <c r="CP66" s="86">
        <f>+BB66*'Silver Conversion'!$D216</f>
        <v>0.9213699999999999</v>
      </c>
      <c r="CQ66" s="86">
        <f>+BC66*'Silver Conversion'!$B216</f>
        <v>1.0760978025379142</v>
      </c>
      <c r="CR66" s="86">
        <f>+BD66*'Silver Conversion'!$B216</f>
        <v>0.2077251624883937</v>
      </c>
      <c r="CS66" s="86">
        <f>+BE66*'Silver Conversion'!$B216</f>
        <v>1.548281642917016</v>
      </c>
      <c r="CT66" s="86">
        <f>+BF66*'Silver Conversion'!$B216</f>
        <v>3.8659154929577464</v>
      </c>
      <c r="CU66" s="86">
        <f>+BG66*'Silver Conversion'!$B216</f>
        <v>1.6074000000000002</v>
      </c>
      <c r="CV66" s="86">
        <f>+BH66*'Silver Conversion'!$B216</f>
        <v>1.2062597809076683</v>
      </c>
      <c r="CW66" s="86">
        <f>+BI66*'Silver Conversion'!$B216</f>
        <v>3.491428571428571</v>
      </c>
      <c r="CX66" s="86"/>
      <c r="CY66" s="86">
        <f>+BK66*'Silver Conversion'!$B216</f>
        <v>0.9640585009140767</v>
      </c>
      <c r="CZ66" s="86">
        <f>+BL66*'Silver Conversion'!$B216</f>
        <v>5.373261492785154</v>
      </c>
      <c r="DA66" s="86">
        <f>+BM66*'Silver Conversion'!$B216</f>
        <v>1.5833755349461955</v>
      </c>
      <c r="DB66" s="86">
        <f>+BN66*'Silver Conversion'!$B216</f>
        <v>0.40843450479233223</v>
      </c>
      <c r="DC66" s="86">
        <f>+BO66*'Silver Conversion'!$B216</f>
        <v>1.5317131474103585</v>
      </c>
      <c r="DD66" s="86">
        <f>+BP66*'Silver Conversion'!$B216</f>
        <v>5.557294383585464</v>
      </c>
      <c r="DE66" s="86">
        <f>+BQ66*'Silver Conversion'!$B216</f>
        <v>4.4086</v>
      </c>
      <c r="DF66" s="86">
        <f>+BR66*'Silver Conversion'!$B216</f>
        <v>1.5920013910624238</v>
      </c>
      <c r="DG66" s="86"/>
      <c r="DH66" s="86">
        <f>+BT66*'Silver Conversion'!$B216</f>
        <v>0.11855855855855855</v>
      </c>
      <c r="DI66" s="86">
        <f>+BU66*'Silver Conversion'!$B216</f>
        <v>0.12830812032689967</v>
      </c>
      <c r="DJ66" s="86">
        <f>+BV66*'Silver Conversion'!$B216</f>
        <v>0.07110067814293165</v>
      </c>
      <c r="DK66" s="86">
        <f>+BW66*'Silver Conversion'!$B216</f>
        <v>0.4079355238685679</v>
      </c>
      <c r="DL66" s="86">
        <f>+BX66*'Silver Conversion'!$B216</f>
        <v>0.12336905521251124</v>
      </c>
      <c r="DM66" s="86">
        <f>+BY66*'Silver Conversion'!$B216</f>
        <v>11.711180664232307</v>
      </c>
      <c r="DN66" s="86">
        <f>+BZ66*'Silver Conversion'!$B216</f>
        <v>3.3558000000000003</v>
      </c>
      <c r="DO66" s="86">
        <f>+CA66*'Silver Conversion'!$B216</f>
        <v>3.166751069892391</v>
      </c>
      <c r="DP66" s="86">
        <f>+CB66*'Silver Conversion'!$B216</f>
        <v>35.735040000000005</v>
      </c>
    </row>
    <row r="67" spans="1:120" ht="15.75">
      <c r="A67" s="63">
        <v>1558</v>
      </c>
      <c r="B67" s="86">
        <v>303.9</v>
      </c>
      <c r="C67" s="86">
        <v>362</v>
      </c>
      <c r="D67" s="86">
        <v>8</v>
      </c>
      <c r="E67" s="86">
        <v>147.9</v>
      </c>
      <c r="F67" s="86">
        <v>482</v>
      </c>
      <c r="G67" s="86">
        <v>1343.5</v>
      </c>
      <c r="H67" s="86">
        <v>34.1</v>
      </c>
      <c r="I67" s="86">
        <v>488.6</v>
      </c>
      <c r="J67" s="86">
        <v>39.5</v>
      </c>
      <c r="K67" s="59">
        <v>15.4</v>
      </c>
      <c r="L67" s="59">
        <v>153.3</v>
      </c>
      <c r="M67" s="86"/>
      <c r="N67" s="86">
        <v>1027.5</v>
      </c>
      <c r="O67" s="86">
        <v>1061.7</v>
      </c>
      <c r="P67" s="86">
        <v>22.7</v>
      </c>
      <c r="Q67" s="86">
        <v>185.1</v>
      </c>
      <c r="R67" s="86">
        <v>18.6</v>
      </c>
      <c r="S67" s="86">
        <v>17.3</v>
      </c>
      <c r="T67" s="86">
        <v>161</v>
      </c>
      <c r="U67" s="86">
        <v>36</v>
      </c>
      <c r="V67" s="86"/>
      <c r="W67" s="86">
        <v>210.5</v>
      </c>
      <c r="X67" s="86"/>
      <c r="Y67" s="86"/>
      <c r="Z67" s="86">
        <v>93.5</v>
      </c>
      <c r="AA67" s="86">
        <v>236</v>
      </c>
      <c r="AB67" s="86">
        <v>816</v>
      </c>
      <c r="AC67" s="86"/>
      <c r="AD67" s="86">
        <v>194.2</v>
      </c>
      <c r="AE67" s="86"/>
      <c r="AF67" s="86">
        <v>99.7</v>
      </c>
      <c r="AG67" s="86">
        <v>15.7</v>
      </c>
      <c r="AH67" s="86"/>
      <c r="AI67" s="86">
        <v>99.7</v>
      </c>
      <c r="AJ67" s="86">
        <v>342.3</v>
      </c>
      <c r="AK67" s="86">
        <v>1290</v>
      </c>
      <c r="AL67" s="86">
        <v>37.8</v>
      </c>
      <c r="AM67" s="59">
        <v>17</v>
      </c>
      <c r="AN67" s="59">
        <v>22.4</v>
      </c>
      <c r="AO67" s="86"/>
      <c r="AP67" s="86">
        <f t="shared" si="0"/>
        <v>5.545620437956204</v>
      </c>
      <c r="AQ67" s="86">
        <f t="shared" si="1"/>
        <v>31.47278734133194</v>
      </c>
      <c r="AR67" s="86">
        <f t="shared" si="2"/>
        <v>17.38778899048671</v>
      </c>
      <c r="AS67" s="86">
        <f t="shared" si="3"/>
        <v>9.1692498450093</v>
      </c>
      <c r="AT67" s="86">
        <f t="shared" si="4"/>
        <v>38.406374501992026</v>
      </c>
      <c r="AU67" s="86">
        <f t="shared" si="5"/>
        <v>116.80577290905929</v>
      </c>
      <c r="AV67" s="86">
        <f t="shared" si="6"/>
        <v>34.1</v>
      </c>
      <c r="AW67" s="86">
        <f t="shared" si="7"/>
        <v>42.479568770648584</v>
      </c>
      <c r="AX67" s="86">
        <f t="shared" si="8"/>
        <v>47.1979925917075</v>
      </c>
      <c r="AY67" s="86">
        <f t="shared" si="9"/>
        <v>33.47149380668691</v>
      </c>
      <c r="AZ67" s="86">
        <f t="shared" si="10"/>
        <v>153.3</v>
      </c>
      <c r="BA67" s="86"/>
      <c r="BB67" s="86">
        <f t="shared" si="11"/>
        <v>5.111940298507463</v>
      </c>
      <c r="BC67" s="86">
        <f t="shared" si="12"/>
        <v>6.571959145775303</v>
      </c>
      <c r="BD67" s="86">
        <f t="shared" si="13"/>
        <v>2.107706592386258</v>
      </c>
      <c r="BE67" s="86">
        <f t="shared" si="14"/>
        <v>15.515507124895223</v>
      </c>
      <c r="BF67" s="86">
        <f t="shared" si="15"/>
        <v>52.3943661971831</v>
      </c>
      <c r="BG67" s="86">
        <f t="shared" si="16"/>
        <v>17.3</v>
      </c>
      <c r="BH67" s="86">
        <f t="shared" si="17"/>
        <v>12.597809076682317</v>
      </c>
      <c r="BI67" s="86">
        <f t="shared" si="18"/>
        <v>39.56043956043956</v>
      </c>
      <c r="BJ67" s="86"/>
      <c r="BK67" s="86">
        <f t="shared" si="19"/>
        <v>3.8482632541133452</v>
      </c>
      <c r="BL67" s="86">
        <f t="shared" si="20"/>
        <v>0</v>
      </c>
      <c r="BM67" s="86">
        <f t="shared" si="21"/>
        <v>0</v>
      </c>
      <c r="BN67" s="86">
        <f t="shared" si="22"/>
        <v>5.97444089456869</v>
      </c>
      <c r="BO67" s="86">
        <f t="shared" si="23"/>
        <v>18.80478087649402</v>
      </c>
      <c r="BP67" s="86">
        <f t="shared" si="24"/>
        <v>70.94418362023995</v>
      </c>
      <c r="BQ67" s="86">
        <f t="shared" si="25"/>
        <v>0</v>
      </c>
      <c r="BR67" s="86">
        <f t="shared" si="26"/>
        <v>16.884020170405144</v>
      </c>
      <c r="BS67" s="86"/>
      <c r="BT67" s="86">
        <f t="shared" si="27"/>
        <v>1.7963963963963965</v>
      </c>
      <c r="BU67" s="86">
        <f t="shared" si="28"/>
        <v>1.364980003477656</v>
      </c>
      <c r="BV67" s="86">
        <f t="shared" si="29"/>
        <v>0</v>
      </c>
      <c r="BW67" s="86">
        <f t="shared" si="30"/>
        <v>6.181029138251706</v>
      </c>
      <c r="BX67" s="86">
        <f t="shared" si="31"/>
        <v>1.2362953884378662</v>
      </c>
      <c r="BY67" s="86">
        <f t="shared" si="32"/>
        <v>112.15440792905581</v>
      </c>
      <c r="BZ67" s="86">
        <f t="shared" si="33"/>
        <v>37.8</v>
      </c>
      <c r="CA67" s="86">
        <f t="shared" si="34"/>
        <v>36.94905160478425</v>
      </c>
      <c r="CB67" s="86">
        <f t="shared" si="35"/>
        <v>430.08</v>
      </c>
      <c r="CC67" s="86"/>
      <c r="CD67" s="86">
        <f>+AP67*'Silver Conversion'!$B217</f>
        <v>0.5212883211678832</v>
      </c>
      <c r="CE67" s="86">
        <f>+AQ67*'Silver Conversion'!$B217</f>
        <v>2.9584420100852022</v>
      </c>
      <c r="CF67" s="86">
        <f>+AR67*'Silver Conversion'!$B217</f>
        <v>1.6344521651057506</v>
      </c>
      <c r="CG67" s="86">
        <f>+AS67*'Silver Conversion'!$B217</f>
        <v>0.8619094854308742</v>
      </c>
      <c r="CH67" s="86">
        <f>+AT67*'Silver Conversion'!$B217</f>
        <v>3.6101992031872503</v>
      </c>
      <c r="CI67" s="86">
        <f>+AU67*'Silver Conversion'!$B217</f>
        <v>10.979742653451574</v>
      </c>
      <c r="CJ67" s="86">
        <f>+AV67*'Silver Conversion'!$B217</f>
        <v>3.2054</v>
      </c>
      <c r="CK67" s="86">
        <f>+AW67*'Silver Conversion'!$B217</f>
        <v>3.993079464440967</v>
      </c>
      <c r="CL67" s="86">
        <f>+AX67*'Silver Conversion'!$B217</f>
        <v>4.436611303620505</v>
      </c>
      <c r="CM67" s="86">
        <f>+AY67*'Silver Conversion'!$B217</f>
        <v>3.1463204178285693</v>
      </c>
      <c r="CN67" s="86">
        <f>+AZ67*'Silver Conversion'!$B217</f>
        <v>14.410200000000001</v>
      </c>
      <c r="CO67" s="86"/>
      <c r="CP67" s="86">
        <f>+BB67*'Silver Conversion'!$D217</f>
        <v>0.7100485074626866</v>
      </c>
      <c r="CQ67" s="86">
        <f>+BC67*'Silver Conversion'!$B217</f>
        <v>0.6177641597028785</v>
      </c>
      <c r="CR67" s="86">
        <f>+BD67*'Silver Conversion'!$B217</f>
        <v>0.19812441968430827</v>
      </c>
      <c r="CS67" s="86">
        <f>+BE67*'Silver Conversion'!$B217</f>
        <v>1.458457669740151</v>
      </c>
      <c r="CT67" s="86">
        <f>+BF67*'Silver Conversion'!$B217</f>
        <v>4.925070422535212</v>
      </c>
      <c r="CU67" s="86">
        <f>+BG67*'Silver Conversion'!$B217</f>
        <v>1.6262</v>
      </c>
      <c r="CV67" s="86">
        <f>+BH67*'Silver Conversion'!$B217</f>
        <v>1.1841940532081379</v>
      </c>
      <c r="CW67" s="86">
        <f>+BI67*'Silver Conversion'!$B217</f>
        <v>3.718681318681319</v>
      </c>
      <c r="CX67" s="86"/>
      <c r="CY67" s="86">
        <f>+BK67*'Silver Conversion'!$B217</f>
        <v>0.36173674588665444</v>
      </c>
      <c r="CZ67" s="86">
        <f>+BL67*'Silver Conversion'!$B217</f>
        <v>0</v>
      </c>
      <c r="DA67" s="86">
        <f>+BM67*'Silver Conversion'!$B217</f>
        <v>0</v>
      </c>
      <c r="DB67" s="86">
        <f>+BN67*'Silver Conversion'!$B217</f>
        <v>0.5615974440894569</v>
      </c>
      <c r="DC67" s="86">
        <f>+BO67*'Silver Conversion'!$B217</f>
        <v>1.767649402390438</v>
      </c>
      <c r="DD67" s="86">
        <f>+BP67*'Silver Conversion'!$B217</f>
        <v>6.668753260302556</v>
      </c>
      <c r="DE67" s="86">
        <f>+BQ67*'Silver Conversion'!$B217</f>
        <v>0</v>
      </c>
      <c r="DF67" s="86">
        <f>+BR67*'Silver Conversion'!$B217</f>
        <v>1.5870978960180835</v>
      </c>
      <c r="DG67" s="86"/>
      <c r="DH67" s="86">
        <f>+BT67*'Silver Conversion'!$B217</f>
        <v>0.16886126126126128</v>
      </c>
      <c r="DI67" s="86">
        <f>+BU67*'Silver Conversion'!$B217</f>
        <v>0.12830812032689967</v>
      </c>
      <c r="DJ67" s="86">
        <f>+BV67*'Silver Conversion'!$B217</f>
        <v>0</v>
      </c>
      <c r="DK67" s="86">
        <f>+BW67*'Silver Conversion'!$B217</f>
        <v>0.5810167389956603</v>
      </c>
      <c r="DL67" s="86">
        <f>+BX67*'Silver Conversion'!$B217</f>
        <v>0.11621176651315943</v>
      </c>
      <c r="DM67" s="86">
        <f>+BY67*'Silver Conversion'!$B217</f>
        <v>10.542514345331245</v>
      </c>
      <c r="DN67" s="86">
        <f>+BZ67*'Silver Conversion'!$B217</f>
        <v>3.5532</v>
      </c>
      <c r="DO67" s="86">
        <f>+CA67*'Silver Conversion'!$B217</f>
        <v>3.4732108508497195</v>
      </c>
      <c r="DP67" s="86">
        <f>+CB67*'Silver Conversion'!$B217</f>
        <v>40.42752</v>
      </c>
    </row>
    <row r="68" spans="1:120" ht="15.75">
      <c r="A68" s="63">
        <v>1559</v>
      </c>
      <c r="B68" s="86">
        <v>247</v>
      </c>
      <c r="C68" s="86">
        <v>375</v>
      </c>
      <c r="D68" s="86">
        <v>8</v>
      </c>
      <c r="E68" s="86">
        <v>157</v>
      </c>
      <c r="F68" s="86">
        <v>461.5</v>
      </c>
      <c r="G68" s="86">
        <v>1105</v>
      </c>
      <c r="H68" s="86">
        <v>31.1</v>
      </c>
      <c r="I68" s="86">
        <v>383.3</v>
      </c>
      <c r="J68" s="86">
        <v>47</v>
      </c>
      <c r="K68" s="59">
        <v>16.3</v>
      </c>
      <c r="L68" s="59">
        <v>371</v>
      </c>
      <c r="M68" s="86"/>
      <c r="N68" s="86">
        <v>910.9</v>
      </c>
      <c r="O68" s="86">
        <v>989.8</v>
      </c>
      <c r="P68" s="86">
        <v>28.9</v>
      </c>
      <c r="Q68" s="86">
        <v>155.9</v>
      </c>
      <c r="R68" s="86"/>
      <c r="S68" s="86">
        <v>17.4</v>
      </c>
      <c r="T68" s="86">
        <v>145</v>
      </c>
      <c r="U68" s="86">
        <v>21</v>
      </c>
      <c r="V68" s="86"/>
      <c r="W68" s="86">
        <v>187</v>
      </c>
      <c r="X68" s="86"/>
      <c r="Y68" s="86"/>
      <c r="Z68" s="86">
        <v>119</v>
      </c>
      <c r="AA68" s="86">
        <v>212.5</v>
      </c>
      <c r="AB68" s="86">
        <v>880.9</v>
      </c>
      <c r="AC68" s="86"/>
      <c r="AD68" s="86">
        <v>201.9</v>
      </c>
      <c r="AE68" s="86"/>
      <c r="AF68" s="86">
        <v>130.8</v>
      </c>
      <c r="AG68" s="86">
        <v>12.3</v>
      </c>
      <c r="AH68" s="86">
        <v>9.2</v>
      </c>
      <c r="AI68" s="86">
        <v>130.8</v>
      </c>
      <c r="AJ68" s="86"/>
      <c r="AK68" s="86"/>
      <c r="AL68" s="86">
        <v>30.6</v>
      </c>
      <c r="AM68" s="59">
        <v>20</v>
      </c>
      <c r="AN68" s="59">
        <v>18.2</v>
      </c>
      <c r="AO68" s="86"/>
      <c r="AP68" s="86">
        <f t="shared" si="0"/>
        <v>4.507299270072993</v>
      </c>
      <c r="AQ68" s="86">
        <f t="shared" si="1"/>
        <v>32.60302556077204</v>
      </c>
      <c r="AR68" s="86">
        <f t="shared" si="2"/>
        <v>17.38778899048671</v>
      </c>
      <c r="AS68" s="86">
        <f t="shared" si="3"/>
        <v>9.733415995040298</v>
      </c>
      <c r="AT68" s="86">
        <f t="shared" si="4"/>
        <v>36.77290836653386</v>
      </c>
      <c r="AU68" s="86">
        <f t="shared" si="5"/>
        <v>96.07024865240827</v>
      </c>
      <c r="AV68" s="86">
        <f t="shared" si="6"/>
        <v>31.1</v>
      </c>
      <c r="AW68" s="86">
        <f t="shared" si="7"/>
        <v>33.32463919318379</v>
      </c>
      <c r="AX68" s="86">
        <f t="shared" si="8"/>
        <v>56.15963675468993</v>
      </c>
      <c r="AY68" s="86">
        <f t="shared" si="9"/>
        <v>35.42762006811667</v>
      </c>
      <c r="AZ68" s="86">
        <f t="shared" si="10"/>
        <v>371</v>
      </c>
      <c r="BA68" s="86"/>
      <c r="BB68" s="86">
        <f t="shared" si="11"/>
        <v>4.5318407960199005</v>
      </c>
      <c r="BC68" s="86">
        <f t="shared" si="12"/>
        <v>6.126895697926339</v>
      </c>
      <c r="BD68" s="86">
        <f t="shared" si="13"/>
        <v>2.6833797585886723</v>
      </c>
      <c r="BE68" s="86">
        <f t="shared" si="14"/>
        <v>13.067896060352055</v>
      </c>
      <c r="BF68" s="86">
        <f t="shared" si="15"/>
        <v>0</v>
      </c>
      <c r="BG68" s="86">
        <f t="shared" si="16"/>
        <v>17.4</v>
      </c>
      <c r="BH68" s="86">
        <f t="shared" si="17"/>
        <v>11.34585289514867</v>
      </c>
      <c r="BI68" s="86">
        <f t="shared" si="18"/>
        <v>23.076923076923077</v>
      </c>
      <c r="BJ68" s="86"/>
      <c r="BK68" s="86">
        <f t="shared" si="19"/>
        <v>3.4186471663619744</v>
      </c>
      <c r="BL68" s="86">
        <f t="shared" si="20"/>
        <v>0</v>
      </c>
      <c r="BM68" s="86">
        <f t="shared" si="21"/>
        <v>0</v>
      </c>
      <c r="BN68" s="86">
        <f t="shared" si="22"/>
        <v>7.603833865814696</v>
      </c>
      <c r="BO68" s="86">
        <f t="shared" si="23"/>
        <v>16.93227091633466</v>
      </c>
      <c r="BP68" s="86">
        <f t="shared" si="24"/>
        <v>76.5866805772909</v>
      </c>
      <c r="BQ68" s="86">
        <f t="shared" si="25"/>
        <v>0</v>
      </c>
      <c r="BR68" s="86">
        <f t="shared" si="26"/>
        <v>17.553468961919666</v>
      </c>
      <c r="BS68" s="86"/>
      <c r="BT68" s="86">
        <f t="shared" si="27"/>
        <v>2.356756756756757</v>
      </c>
      <c r="BU68" s="86">
        <f t="shared" si="28"/>
        <v>1.069379238393323</v>
      </c>
      <c r="BV68" s="86">
        <f t="shared" si="29"/>
        <v>0.7998608937576073</v>
      </c>
      <c r="BW68" s="86">
        <f t="shared" si="30"/>
        <v>8.10911345319281</v>
      </c>
      <c r="BX68" s="86">
        <f t="shared" si="31"/>
        <v>1.0412666183547454</v>
      </c>
      <c r="BY68" s="86">
        <f t="shared" si="32"/>
        <v>0</v>
      </c>
      <c r="BZ68" s="86">
        <f t="shared" si="33"/>
        <v>30.6</v>
      </c>
      <c r="CA68" s="86">
        <f t="shared" si="34"/>
        <v>43.469472476216765</v>
      </c>
      <c r="CB68" s="86">
        <f t="shared" si="35"/>
        <v>349.44</v>
      </c>
      <c r="CC68" s="86"/>
      <c r="CD68" s="86">
        <f>+AP68*'Silver Conversion'!$B218</f>
        <v>0.42368613138686134</v>
      </c>
      <c r="CE68" s="86">
        <f>+AQ68*'Silver Conversion'!$B218</f>
        <v>3.0646844027125715</v>
      </c>
      <c r="CF68" s="86">
        <f>+AR68*'Silver Conversion'!$B218</f>
        <v>1.6344521651057506</v>
      </c>
      <c r="CG68" s="86">
        <f>+AS68*'Silver Conversion'!$B218</f>
        <v>0.914941103533788</v>
      </c>
      <c r="CH68" s="86">
        <f>+AT68*'Silver Conversion'!$B218</f>
        <v>3.456653386454183</v>
      </c>
      <c r="CI68" s="86">
        <f>+AU68*'Silver Conversion'!$B218</f>
        <v>9.030603373326377</v>
      </c>
      <c r="CJ68" s="86">
        <f>+AV68*'Silver Conversion'!$B218</f>
        <v>2.9234</v>
      </c>
      <c r="CK68" s="86">
        <f>+AW68*'Silver Conversion'!$B218</f>
        <v>3.1325160841592763</v>
      </c>
      <c r="CL68" s="86">
        <f>+AX68*'Silver Conversion'!$B218</f>
        <v>5.279005854940853</v>
      </c>
      <c r="CM68" s="86">
        <f>+AY68*'Silver Conversion'!$B218</f>
        <v>3.3301962864029666</v>
      </c>
      <c r="CN68" s="86">
        <f>+AZ68*'Silver Conversion'!$B218</f>
        <v>34.874</v>
      </c>
      <c r="CO68" s="86"/>
      <c r="CP68" s="86">
        <f>+BB68*'Silver Conversion'!$D218</f>
        <v>0.6294726865671642</v>
      </c>
      <c r="CQ68" s="86">
        <f>+BC68*'Silver Conversion'!$B218</f>
        <v>0.5759281956050759</v>
      </c>
      <c r="CR68" s="86">
        <f>+BD68*'Silver Conversion'!$B218</f>
        <v>0.2522376973073352</v>
      </c>
      <c r="CS68" s="86">
        <f>+BE68*'Silver Conversion'!$B218</f>
        <v>1.228382229673093</v>
      </c>
      <c r="CT68" s="86">
        <f>+BF68*'Silver Conversion'!$B218</f>
        <v>0</v>
      </c>
      <c r="CU68" s="86">
        <f>+BG68*'Silver Conversion'!$B218</f>
        <v>1.6356</v>
      </c>
      <c r="CV68" s="86">
        <f>+BH68*'Silver Conversion'!$B218</f>
        <v>1.0665101721439751</v>
      </c>
      <c r="CW68" s="86">
        <f>+BI68*'Silver Conversion'!$B218</f>
        <v>2.169230769230769</v>
      </c>
      <c r="CX68" s="86"/>
      <c r="CY68" s="86">
        <f>+BK68*'Silver Conversion'!$B218</f>
        <v>0.3213528336380256</v>
      </c>
      <c r="CZ68" s="86">
        <f>+BL68*'Silver Conversion'!$B218</f>
        <v>0</v>
      </c>
      <c r="DA68" s="86">
        <f>+BM68*'Silver Conversion'!$B218</f>
        <v>0</v>
      </c>
      <c r="DB68" s="86">
        <f>+BN68*'Silver Conversion'!$B218</f>
        <v>0.7147603833865814</v>
      </c>
      <c r="DC68" s="86">
        <f>+BO68*'Silver Conversion'!$B218</f>
        <v>1.5916334661354579</v>
      </c>
      <c r="DD68" s="86">
        <f>+BP68*'Silver Conversion'!$B218</f>
        <v>7.199147974265345</v>
      </c>
      <c r="DE68" s="86">
        <f>+BQ68*'Silver Conversion'!$B218</f>
        <v>0</v>
      </c>
      <c r="DF68" s="86">
        <f>+BR68*'Silver Conversion'!$B218</f>
        <v>1.6500260824204487</v>
      </c>
      <c r="DG68" s="86"/>
      <c r="DH68" s="86">
        <f>+BT68*'Silver Conversion'!$B218</f>
        <v>0.22153513513513517</v>
      </c>
      <c r="DI68" s="86">
        <f>+BU68*'Silver Conversion'!$B218</f>
        <v>0.10052164840897236</v>
      </c>
      <c r="DJ68" s="86">
        <f>+BV68*'Silver Conversion'!$B218</f>
        <v>0.07518692401321508</v>
      </c>
      <c r="DK68" s="86">
        <f>+BW68*'Silver Conversion'!$B218</f>
        <v>0.7622566646001242</v>
      </c>
      <c r="DL68" s="86">
        <f>+BX68*'Silver Conversion'!$B218</f>
        <v>0.09787906212534607</v>
      </c>
      <c r="DM68" s="86">
        <f>+BY68*'Silver Conversion'!$B218</f>
        <v>0</v>
      </c>
      <c r="DN68" s="86">
        <f>+BZ68*'Silver Conversion'!$B218</f>
        <v>2.8764000000000003</v>
      </c>
      <c r="DO68" s="86">
        <f>+CA68*'Silver Conversion'!$B218</f>
        <v>4.086130412764376</v>
      </c>
      <c r="DP68" s="86">
        <f>+CB68*'Silver Conversion'!$B218</f>
        <v>32.84736</v>
      </c>
    </row>
    <row r="69" spans="1:120" ht="15.75">
      <c r="A69" s="63">
        <v>1560</v>
      </c>
      <c r="B69" s="86">
        <v>247</v>
      </c>
      <c r="C69" s="86">
        <v>348.5</v>
      </c>
      <c r="D69" s="86">
        <v>7</v>
      </c>
      <c r="E69" s="86">
        <v>141</v>
      </c>
      <c r="F69" s="86">
        <v>480.3</v>
      </c>
      <c r="G69" s="86">
        <v>1598</v>
      </c>
      <c r="H69" s="86"/>
      <c r="I69" s="86">
        <v>377.3</v>
      </c>
      <c r="J69" s="86">
        <v>48.6</v>
      </c>
      <c r="K69" s="59">
        <v>18</v>
      </c>
      <c r="L69" s="59">
        <v>300</v>
      </c>
      <c r="M69" s="86"/>
      <c r="N69" s="86">
        <v>845.6</v>
      </c>
      <c r="O69" s="86">
        <v>913.8</v>
      </c>
      <c r="P69" s="86">
        <v>30.3</v>
      </c>
      <c r="Q69" s="86">
        <v>183.7</v>
      </c>
      <c r="R69" s="86">
        <v>29.2</v>
      </c>
      <c r="S69" s="86">
        <v>17</v>
      </c>
      <c r="T69" s="86">
        <v>164</v>
      </c>
      <c r="U69" s="86"/>
      <c r="V69" s="86"/>
      <c r="W69" s="86"/>
      <c r="X69" s="86"/>
      <c r="Y69" s="86"/>
      <c r="Z69" s="86"/>
      <c r="AA69" s="86">
        <v>238</v>
      </c>
      <c r="AB69" s="86">
        <v>1180</v>
      </c>
      <c r="AC69" s="86"/>
      <c r="AD69" s="86">
        <v>211.7</v>
      </c>
      <c r="AE69" s="86"/>
      <c r="AF69" s="86">
        <v>132.6</v>
      </c>
      <c r="AG69" s="86">
        <v>13</v>
      </c>
      <c r="AH69" s="86"/>
      <c r="AI69" s="86">
        <v>132.6</v>
      </c>
      <c r="AJ69" s="86">
        <v>367.6</v>
      </c>
      <c r="AK69" s="86">
        <v>1616</v>
      </c>
      <c r="AL69" s="86">
        <v>37.5</v>
      </c>
      <c r="AM69" s="59">
        <v>20</v>
      </c>
      <c r="AN69" s="59">
        <v>17.5</v>
      </c>
      <c r="AO69" s="86"/>
      <c r="AP69" s="86">
        <f t="shared" si="0"/>
        <v>4.507299270072993</v>
      </c>
      <c r="AQ69" s="86">
        <f t="shared" si="1"/>
        <v>30.29907842114415</v>
      </c>
      <c r="AR69" s="86">
        <f t="shared" si="2"/>
        <v>15.21431536667587</v>
      </c>
      <c r="AS69" s="86">
        <f t="shared" si="3"/>
        <v>8.741475511469313</v>
      </c>
      <c r="AT69" s="86">
        <f t="shared" si="4"/>
        <v>38.27091633466135</v>
      </c>
      <c r="AU69" s="86">
        <f t="shared" si="5"/>
        <v>138.93235958963658</v>
      </c>
      <c r="AV69" s="86">
        <f t="shared" si="6"/>
        <v>0</v>
      </c>
      <c r="AW69" s="86">
        <f t="shared" si="7"/>
        <v>32.80299078421144</v>
      </c>
      <c r="AX69" s="86">
        <f t="shared" si="8"/>
        <v>58.07145417612618</v>
      </c>
      <c r="AY69" s="86">
        <f t="shared" si="9"/>
        <v>39.12252522859509</v>
      </c>
      <c r="AZ69" s="86">
        <f t="shared" si="10"/>
        <v>300</v>
      </c>
      <c r="BA69" s="86"/>
      <c r="BB69" s="86">
        <f t="shared" si="11"/>
        <v>4.206965174129353</v>
      </c>
      <c r="BC69" s="86">
        <f t="shared" si="12"/>
        <v>5.656453110492108</v>
      </c>
      <c r="BD69" s="86">
        <f t="shared" si="13"/>
        <v>2.8133704735376046</v>
      </c>
      <c r="BE69" s="86">
        <f t="shared" si="14"/>
        <v>15.39815590947192</v>
      </c>
      <c r="BF69" s="86">
        <f t="shared" si="15"/>
        <v>82.25352112676056</v>
      </c>
      <c r="BG69" s="86">
        <f t="shared" si="16"/>
        <v>17</v>
      </c>
      <c r="BH69" s="86">
        <f t="shared" si="17"/>
        <v>12.832550860719875</v>
      </c>
      <c r="BI69" s="86">
        <f t="shared" si="18"/>
        <v>0</v>
      </c>
      <c r="BJ69" s="86"/>
      <c r="BK69" s="86">
        <f t="shared" si="19"/>
        <v>0</v>
      </c>
      <c r="BL69" s="86">
        <f t="shared" si="20"/>
        <v>0</v>
      </c>
      <c r="BM69" s="86">
        <f t="shared" si="21"/>
        <v>0</v>
      </c>
      <c r="BN69" s="86">
        <f t="shared" si="22"/>
        <v>0</v>
      </c>
      <c r="BO69" s="86">
        <f t="shared" si="23"/>
        <v>18.964143426294818</v>
      </c>
      <c r="BP69" s="86">
        <f t="shared" si="24"/>
        <v>102.59085376456268</v>
      </c>
      <c r="BQ69" s="86">
        <f t="shared" si="25"/>
        <v>0</v>
      </c>
      <c r="BR69" s="86">
        <f t="shared" si="26"/>
        <v>18.405494696574507</v>
      </c>
      <c r="BS69" s="86"/>
      <c r="BT69" s="86">
        <f t="shared" si="27"/>
        <v>2.389189189189189</v>
      </c>
      <c r="BU69" s="86">
        <f t="shared" si="28"/>
        <v>1.1302382194400973</v>
      </c>
      <c r="BV69" s="86">
        <f t="shared" si="29"/>
        <v>0</v>
      </c>
      <c r="BW69" s="86">
        <f t="shared" si="30"/>
        <v>8.220706757594545</v>
      </c>
      <c r="BX69" s="86">
        <f t="shared" si="31"/>
        <v>1.2269446939818263</v>
      </c>
      <c r="BY69" s="86">
        <f t="shared" si="32"/>
        <v>140.49730481655362</v>
      </c>
      <c r="BZ69" s="86">
        <f t="shared" si="33"/>
        <v>37.5</v>
      </c>
      <c r="CA69" s="86">
        <f t="shared" si="34"/>
        <v>43.469472476216765</v>
      </c>
      <c r="CB69" s="86">
        <f t="shared" si="35"/>
        <v>336</v>
      </c>
      <c r="CC69" s="86"/>
      <c r="CD69" s="86">
        <f>+AP69*'Silver Conversion'!$B219</f>
        <v>0.42368613138686134</v>
      </c>
      <c r="CE69" s="86">
        <f>+AQ69*'Silver Conversion'!$B219</f>
        <v>2.84811337158755</v>
      </c>
      <c r="CF69" s="86">
        <f>+AR69*'Silver Conversion'!$B219</f>
        <v>1.4301456444675318</v>
      </c>
      <c r="CG69" s="86">
        <f>+AS69*'Silver Conversion'!$B219</f>
        <v>0.8216986980781154</v>
      </c>
      <c r="CH69" s="86">
        <f>+AT69*'Silver Conversion'!$B219</f>
        <v>3.597466135458167</v>
      </c>
      <c r="CI69" s="86">
        <f>+AU69*'Silver Conversion'!$B219</f>
        <v>13.059641801425839</v>
      </c>
      <c r="CJ69" s="86">
        <f>+AV69*'Silver Conversion'!$B219</f>
        <v>0</v>
      </c>
      <c r="CK69" s="86">
        <f>+AW69*'Silver Conversion'!$B219</f>
        <v>3.083481133715875</v>
      </c>
      <c r="CL69" s="86">
        <f>+AX69*'Silver Conversion'!$B219</f>
        <v>5.4587166925558614</v>
      </c>
      <c r="CM69" s="86">
        <f>+AY69*'Silver Conversion'!$B219</f>
        <v>3.677517371487938</v>
      </c>
      <c r="CN69" s="86">
        <f>+AZ69*'Silver Conversion'!$B219</f>
        <v>28.2</v>
      </c>
      <c r="CO69" s="86"/>
      <c r="CP69" s="86">
        <f>+BB69*'Silver Conversion'!$D219</f>
        <v>0.5843474626865671</v>
      </c>
      <c r="CQ69" s="86">
        <f>+BC69*'Silver Conversion'!$B219</f>
        <v>0.5317065923862582</v>
      </c>
      <c r="CR69" s="86">
        <f>+BD69*'Silver Conversion'!$B219</f>
        <v>0.2644568245125348</v>
      </c>
      <c r="CS69" s="86">
        <f>+BE69*'Silver Conversion'!$B219</f>
        <v>1.4474266554903603</v>
      </c>
      <c r="CT69" s="86">
        <f>+BF69*'Silver Conversion'!$B219</f>
        <v>7.731830985915493</v>
      </c>
      <c r="CU69" s="86">
        <f>+BG69*'Silver Conversion'!$B219</f>
        <v>1.598</v>
      </c>
      <c r="CV69" s="86">
        <f>+BH69*'Silver Conversion'!$B219</f>
        <v>1.2062597809076683</v>
      </c>
      <c r="CW69" s="86">
        <f>+BI69*'Silver Conversion'!$B219</f>
        <v>0</v>
      </c>
      <c r="CX69" s="86"/>
      <c r="CY69" s="86">
        <f>+BK69*'Silver Conversion'!$B219</f>
        <v>0</v>
      </c>
      <c r="CZ69" s="86">
        <f>+BL69*'Silver Conversion'!$B219</f>
        <v>0</v>
      </c>
      <c r="DA69" s="86">
        <f>+BM69*'Silver Conversion'!$B219</f>
        <v>0</v>
      </c>
      <c r="DB69" s="86">
        <f>+BN69*'Silver Conversion'!$B219</f>
        <v>0</v>
      </c>
      <c r="DC69" s="86">
        <f>+BO69*'Silver Conversion'!$B219</f>
        <v>1.782629482071713</v>
      </c>
      <c r="DD69" s="86">
        <f>+BP69*'Silver Conversion'!$B219</f>
        <v>9.643540253868892</v>
      </c>
      <c r="DE69" s="86">
        <f>+BQ69*'Silver Conversion'!$B219</f>
        <v>0</v>
      </c>
      <c r="DF69" s="86">
        <f>+BR69*'Silver Conversion'!$B219</f>
        <v>1.7301165014780038</v>
      </c>
      <c r="DG69" s="86"/>
      <c r="DH69" s="86">
        <f>+BT69*'Silver Conversion'!$B219</f>
        <v>0.2245837837837838</v>
      </c>
      <c r="DI69" s="86">
        <f>+BU69*'Silver Conversion'!$B219</f>
        <v>0.10624239262736915</v>
      </c>
      <c r="DJ69" s="86">
        <f>+BV69*'Silver Conversion'!$B219</f>
        <v>0</v>
      </c>
      <c r="DK69" s="86">
        <f>+BW69*'Silver Conversion'!$B219</f>
        <v>0.7727464352138872</v>
      </c>
      <c r="DL69" s="86">
        <f>+BX69*'Silver Conversion'!$B219</f>
        <v>0.11533280123429167</v>
      </c>
      <c r="DM69" s="86">
        <f>+BY69*'Silver Conversion'!$B219</f>
        <v>13.20674665275604</v>
      </c>
      <c r="DN69" s="86">
        <f>+BZ69*'Silver Conversion'!$B219</f>
        <v>3.525</v>
      </c>
      <c r="DO69" s="86">
        <f>+CA69*'Silver Conversion'!$B219</f>
        <v>4.086130412764376</v>
      </c>
      <c r="DP69" s="86">
        <f>+CB69*'Silver Conversion'!$B219</f>
        <v>31.584</v>
      </c>
    </row>
    <row r="70" spans="1:120" ht="15.75">
      <c r="A70" s="63">
        <v>1561</v>
      </c>
      <c r="B70" s="86">
        <v>259.9</v>
      </c>
      <c r="C70" s="86">
        <v>334.3</v>
      </c>
      <c r="D70" s="86">
        <v>7.3</v>
      </c>
      <c r="E70" s="86">
        <v>159.1</v>
      </c>
      <c r="F70" s="86">
        <v>659.3</v>
      </c>
      <c r="G70" s="86">
        <v>1459.7</v>
      </c>
      <c r="H70" s="86"/>
      <c r="I70" s="86">
        <v>526.9</v>
      </c>
      <c r="J70" s="86">
        <v>49.9</v>
      </c>
      <c r="K70" s="59">
        <v>15</v>
      </c>
      <c r="L70" s="59">
        <v>298.3</v>
      </c>
      <c r="M70" s="86"/>
      <c r="N70" s="86">
        <v>875.5</v>
      </c>
      <c r="O70" s="86"/>
      <c r="P70" s="86">
        <v>17.1</v>
      </c>
      <c r="Q70" s="86">
        <v>235.8</v>
      </c>
      <c r="R70" s="86"/>
      <c r="S70" s="86">
        <v>19.3</v>
      </c>
      <c r="T70" s="86">
        <v>195</v>
      </c>
      <c r="U70" s="86">
        <v>34</v>
      </c>
      <c r="V70" s="86"/>
      <c r="W70" s="86">
        <v>306</v>
      </c>
      <c r="X70" s="86"/>
      <c r="Y70" s="86"/>
      <c r="Z70" s="86">
        <v>102</v>
      </c>
      <c r="AA70" s="86">
        <v>273.2</v>
      </c>
      <c r="AB70" s="86">
        <v>1248</v>
      </c>
      <c r="AC70" s="86"/>
      <c r="AD70" s="86">
        <v>245.7</v>
      </c>
      <c r="AE70" s="86"/>
      <c r="AF70" s="86">
        <v>126.3</v>
      </c>
      <c r="AG70" s="86">
        <v>13.2</v>
      </c>
      <c r="AH70" s="86">
        <v>11</v>
      </c>
      <c r="AI70" s="86">
        <v>126.3</v>
      </c>
      <c r="AJ70" s="86">
        <v>512.5</v>
      </c>
      <c r="AK70" s="86">
        <v>1700</v>
      </c>
      <c r="AL70" s="86">
        <v>36</v>
      </c>
      <c r="AM70" s="59">
        <v>20.7</v>
      </c>
      <c r="AN70" s="59">
        <v>17.5</v>
      </c>
      <c r="AO70" s="86"/>
      <c r="AP70" s="86">
        <f t="shared" si="0"/>
        <v>4.742700729927007</v>
      </c>
      <c r="AQ70" s="86">
        <f t="shared" si="1"/>
        <v>29.06451051990958</v>
      </c>
      <c r="AR70" s="86">
        <f t="shared" si="2"/>
        <v>15.86635745381912</v>
      </c>
      <c r="AS70" s="86">
        <f t="shared" si="3"/>
        <v>9.86360818350899</v>
      </c>
      <c r="AT70" s="86">
        <f t="shared" si="4"/>
        <v>52.53386454183266</v>
      </c>
      <c r="AU70" s="86">
        <f t="shared" si="5"/>
        <v>126.90836376282385</v>
      </c>
      <c r="AV70" s="86">
        <f t="shared" si="6"/>
        <v>0</v>
      </c>
      <c r="AW70" s="86">
        <f t="shared" si="7"/>
        <v>45.8094244479221</v>
      </c>
      <c r="AX70" s="86">
        <f t="shared" si="8"/>
        <v>59.62480583104313</v>
      </c>
      <c r="AY70" s="86">
        <f t="shared" si="9"/>
        <v>32.602104357162574</v>
      </c>
      <c r="AZ70" s="86">
        <f t="shared" si="10"/>
        <v>298.3</v>
      </c>
      <c r="BA70" s="86"/>
      <c r="BB70" s="86">
        <f t="shared" si="11"/>
        <v>4.355721393034826</v>
      </c>
      <c r="BC70" s="86">
        <f t="shared" si="12"/>
        <v>0</v>
      </c>
      <c r="BD70" s="86">
        <f t="shared" si="13"/>
        <v>1.5877437325905295</v>
      </c>
      <c r="BE70" s="86">
        <f t="shared" si="14"/>
        <v>19.765297569153397</v>
      </c>
      <c r="BF70" s="86">
        <f t="shared" si="15"/>
        <v>0</v>
      </c>
      <c r="BG70" s="86">
        <f t="shared" si="16"/>
        <v>19.3</v>
      </c>
      <c r="BH70" s="86">
        <f t="shared" si="17"/>
        <v>15.258215962441316</v>
      </c>
      <c r="BI70" s="86">
        <f t="shared" si="18"/>
        <v>37.362637362637365</v>
      </c>
      <c r="BJ70" s="86"/>
      <c r="BK70" s="86">
        <f t="shared" si="19"/>
        <v>5.594149908592321</v>
      </c>
      <c r="BL70" s="86">
        <f t="shared" si="20"/>
        <v>0</v>
      </c>
      <c r="BM70" s="86">
        <f t="shared" si="21"/>
        <v>0</v>
      </c>
      <c r="BN70" s="86">
        <f t="shared" si="22"/>
        <v>6.517571884984026</v>
      </c>
      <c r="BO70" s="86">
        <f t="shared" si="23"/>
        <v>21.768924302788843</v>
      </c>
      <c r="BP70" s="86">
        <f t="shared" si="24"/>
        <v>108.50286906624935</v>
      </c>
      <c r="BQ70" s="86">
        <f t="shared" si="25"/>
        <v>0</v>
      </c>
      <c r="BR70" s="86">
        <f t="shared" si="26"/>
        <v>21.361502347417836</v>
      </c>
      <c r="BS70" s="86"/>
      <c r="BT70" s="86">
        <f t="shared" si="27"/>
        <v>2.2756756756756755</v>
      </c>
      <c r="BU70" s="86">
        <f t="shared" si="28"/>
        <v>1.1476264997391756</v>
      </c>
      <c r="BV70" s="86">
        <f t="shared" si="29"/>
        <v>0.9563554164493131</v>
      </c>
      <c r="BW70" s="86">
        <f t="shared" si="30"/>
        <v>7.830130192188469</v>
      </c>
      <c r="BX70" s="86">
        <f t="shared" si="31"/>
        <v>1.574924109095888</v>
      </c>
      <c r="BY70" s="86">
        <f t="shared" si="32"/>
        <v>147.80038254216657</v>
      </c>
      <c r="BZ70" s="86">
        <f t="shared" si="33"/>
        <v>36</v>
      </c>
      <c r="CA70" s="86">
        <f t="shared" si="34"/>
        <v>44.99090401288435</v>
      </c>
      <c r="CB70" s="86">
        <f t="shared" si="35"/>
        <v>336</v>
      </c>
      <c r="CC70" s="86"/>
      <c r="CD70" s="86">
        <f>+AP70*'Silver Conversion'!$B220</f>
        <v>0.44581386861313865</v>
      </c>
      <c r="CE70" s="86">
        <f>+AQ70*'Silver Conversion'!$B220</f>
        <v>2.7320639888715004</v>
      </c>
      <c r="CF70" s="86">
        <f>+AR70*'Silver Conversion'!$B220</f>
        <v>1.4914376006589973</v>
      </c>
      <c r="CG70" s="86">
        <f>+AS70*'Silver Conversion'!$B220</f>
        <v>0.9271791692498451</v>
      </c>
      <c r="CH70" s="86">
        <f>+AT70*'Silver Conversion'!$B220</f>
        <v>4.9381832669322705</v>
      </c>
      <c r="CI70" s="86">
        <f>+AU70*'Silver Conversion'!$B220</f>
        <v>11.929386193705442</v>
      </c>
      <c r="CJ70" s="86">
        <f>+AV70*'Silver Conversion'!$B220</f>
        <v>0</v>
      </c>
      <c r="CK70" s="86">
        <f>+AW70*'Silver Conversion'!$B220</f>
        <v>4.306085898104677</v>
      </c>
      <c r="CL70" s="86">
        <f>+AX70*'Silver Conversion'!$B220</f>
        <v>5.604731748118055</v>
      </c>
      <c r="CM70" s="86">
        <f>+AY70*'Silver Conversion'!$B220</f>
        <v>3.0645978095732818</v>
      </c>
      <c r="CN70" s="86">
        <f>+AZ70*'Silver Conversion'!$B220</f>
        <v>28.040200000000002</v>
      </c>
      <c r="CO70" s="86"/>
      <c r="CP70" s="86">
        <f>+BB70*'Silver Conversion'!$D220</f>
        <v>0.6050097014925373</v>
      </c>
      <c r="CQ70" s="86">
        <f>+BC70*'Silver Conversion'!$B220</f>
        <v>0</v>
      </c>
      <c r="CR70" s="86">
        <f>+BD70*'Silver Conversion'!$B220</f>
        <v>0.14924791086350978</v>
      </c>
      <c r="CS70" s="86">
        <f>+BE70*'Silver Conversion'!$B220</f>
        <v>1.8579379715004194</v>
      </c>
      <c r="CT70" s="86">
        <f>+BF70*'Silver Conversion'!$B220</f>
        <v>0</v>
      </c>
      <c r="CU70" s="86">
        <f>+BG70*'Silver Conversion'!$B220</f>
        <v>1.8142</v>
      </c>
      <c r="CV70" s="86">
        <f>+BH70*'Silver Conversion'!$B220</f>
        <v>1.4342723004694837</v>
      </c>
      <c r="CW70" s="86">
        <f>+BI70*'Silver Conversion'!$B220</f>
        <v>3.5120879120879125</v>
      </c>
      <c r="CX70" s="86"/>
      <c r="CY70" s="86">
        <f>+BK70*'Silver Conversion'!$B220</f>
        <v>0.5258500914076782</v>
      </c>
      <c r="CZ70" s="86">
        <f>+BL70*'Silver Conversion'!$B220</f>
        <v>0</v>
      </c>
      <c r="DA70" s="86">
        <f>+BM70*'Silver Conversion'!$B220</f>
        <v>0</v>
      </c>
      <c r="DB70" s="86">
        <f>+BN70*'Silver Conversion'!$B220</f>
        <v>0.6126517571884984</v>
      </c>
      <c r="DC70" s="86">
        <f>+BO70*'Silver Conversion'!$B220</f>
        <v>2.046278884462151</v>
      </c>
      <c r="DD70" s="86">
        <f>+BP70*'Silver Conversion'!$B220</f>
        <v>10.199269692227439</v>
      </c>
      <c r="DE70" s="86">
        <f>+BQ70*'Silver Conversion'!$B220</f>
        <v>0</v>
      </c>
      <c r="DF70" s="86">
        <f>+BR70*'Silver Conversion'!$B220</f>
        <v>2.0079812206572765</v>
      </c>
      <c r="DG70" s="86"/>
      <c r="DH70" s="86">
        <f>+BT70*'Silver Conversion'!$B220</f>
        <v>0.2139135135135135</v>
      </c>
      <c r="DI70" s="86">
        <f>+BU70*'Silver Conversion'!$B220</f>
        <v>0.1078768909754825</v>
      </c>
      <c r="DJ70" s="86">
        <f>+BV70*'Silver Conversion'!$B220</f>
        <v>0.08989740914623544</v>
      </c>
      <c r="DK70" s="86">
        <f>+BW70*'Silver Conversion'!$B220</f>
        <v>0.736032238065716</v>
      </c>
      <c r="DL70" s="86">
        <f>+BX70*'Silver Conversion'!$B220</f>
        <v>0.14804286625501348</v>
      </c>
      <c r="DM70" s="86">
        <f>+BY70*'Silver Conversion'!$B220</f>
        <v>13.893235958963658</v>
      </c>
      <c r="DN70" s="86">
        <f>+BZ70*'Silver Conversion'!$B220</f>
        <v>3.384</v>
      </c>
      <c r="DO70" s="86">
        <f>+CA70*'Silver Conversion'!$B220</f>
        <v>4.229144977211129</v>
      </c>
      <c r="DP70" s="86">
        <f>+CB70*'Silver Conversion'!$B220</f>
        <v>31.584</v>
      </c>
    </row>
    <row r="71" spans="1:120" ht="15.75">
      <c r="A71" s="63">
        <v>1562</v>
      </c>
      <c r="B71" s="86">
        <v>277</v>
      </c>
      <c r="C71" s="86">
        <v>399.5</v>
      </c>
      <c r="D71" s="86">
        <v>7.5</v>
      </c>
      <c r="E71" s="86">
        <v>152</v>
      </c>
      <c r="F71" s="86">
        <v>855.7</v>
      </c>
      <c r="G71" s="86">
        <v>1624</v>
      </c>
      <c r="H71" s="86"/>
      <c r="I71" s="86">
        <v>804.3</v>
      </c>
      <c r="J71" s="86">
        <v>47.4</v>
      </c>
      <c r="K71" s="59">
        <v>15.5</v>
      </c>
      <c r="L71" s="59">
        <v>328.7</v>
      </c>
      <c r="M71" s="86"/>
      <c r="N71" s="86">
        <v>1016.3</v>
      </c>
      <c r="O71" s="86"/>
      <c r="P71" s="86">
        <v>27.2</v>
      </c>
      <c r="Q71" s="86">
        <v>314</v>
      </c>
      <c r="R71" s="86"/>
      <c r="S71" s="86">
        <v>17.4</v>
      </c>
      <c r="T71" s="86">
        <v>279</v>
      </c>
      <c r="U71" s="86">
        <v>23</v>
      </c>
      <c r="V71" s="86"/>
      <c r="W71" s="86">
        <v>561</v>
      </c>
      <c r="X71" s="86"/>
      <c r="Y71" s="86"/>
      <c r="Z71" s="86">
        <v>150.8</v>
      </c>
      <c r="AA71" s="86">
        <v>419.1</v>
      </c>
      <c r="AB71" s="86"/>
      <c r="AC71" s="86">
        <v>45.4</v>
      </c>
      <c r="AD71" s="86">
        <v>389.1</v>
      </c>
      <c r="AE71" s="86"/>
      <c r="AF71" s="86">
        <v>163.5</v>
      </c>
      <c r="AG71" s="86">
        <v>14.1</v>
      </c>
      <c r="AH71" s="86">
        <v>11</v>
      </c>
      <c r="AI71" s="86">
        <v>163.5</v>
      </c>
      <c r="AJ71" s="86">
        <v>679</v>
      </c>
      <c r="AK71" s="86">
        <v>1802</v>
      </c>
      <c r="AL71" s="86">
        <v>35.5</v>
      </c>
      <c r="AM71" s="59">
        <v>22.3</v>
      </c>
      <c r="AN71" s="59">
        <v>17.5</v>
      </c>
      <c r="AO71" s="86"/>
      <c r="AP71" s="86">
        <f t="shared" si="0"/>
        <v>5.054744525547446</v>
      </c>
      <c r="AQ71" s="86">
        <f t="shared" si="1"/>
        <v>34.733089897409144</v>
      </c>
      <c r="AR71" s="86">
        <f t="shared" si="2"/>
        <v>16.301052178581287</v>
      </c>
      <c r="AS71" s="86">
        <f t="shared" si="3"/>
        <v>9.423434593924366</v>
      </c>
      <c r="AT71" s="86">
        <f t="shared" si="4"/>
        <v>68.18326693227091</v>
      </c>
      <c r="AU71" s="86">
        <f t="shared" si="5"/>
        <v>141.19283602851678</v>
      </c>
      <c r="AV71" s="86">
        <f t="shared" si="6"/>
        <v>0</v>
      </c>
      <c r="AW71" s="86">
        <f t="shared" si="7"/>
        <v>69.92696922274386</v>
      </c>
      <c r="AX71" s="86">
        <f t="shared" si="8"/>
        <v>56.63759111004899</v>
      </c>
      <c r="AY71" s="86">
        <f t="shared" si="9"/>
        <v>33.68884116906799</v>
      </c>
      <c r="AZ71" s="86">
        <f t="shared" si="10"/>
        <v>328.7</v>
      </c>
      <c r="BA71" s="86"/>
      <c r="BB71" s="86">
        <f t="shared" si="11"/>
        <v>5.056218905472637</v>
      </c>
      <c r="BC71" s="86">
        <f t="shared" si="12"/>
        <v>0</v>
      </c>
      <c r="BD71" s="86">
        <f t="shared" si="13"/>
        <v>2.5255338904363973</v>
      </c>
      <c r="BE71" s="86">
        <f t="shared" si="14"/>
        <v>26.320201173512157</v>
      </c>
      <c r="BF71" s="86">
        <f t="shared" si="15"/>
        <v>0</v>
      </c>
      <c r="BG71" s="86">
        <f t="shared" si="16"/>
        <v>17.4</v>
      </c>
      <c r="BH71" s="86">
        <f t="shared" si="17"/>
        <v>21.83098591549296</v>
      </c>
      <c r="BI71" s="86">
        <f t="shared" si="18"/>
        <v>25.274725274725274</v>
      </c>
      <c r="BJ71" s="86"/>
      <c r="BK71" s="86">
        <f t="shared" si="19"/>
        <v>10.255941499085923</v>
      </c>
      <c r="BL71" s="86">
        <f t="shared" si="20"/>
        <v>0</v>
      </c>
      <c r="BM71" s="86">
        <f t="shared" si="21"/>
        <v>0</v>
      </c>
      <c r="BN71" s="86">
        <f t="shared" si="22"/>
        <v>9.635782747603834</v>
      </c>
      <c r="BO71" s="86">
        <f t="shared" si="23"/>
        <v>33.39442231075697</v>
      </c>
      <c r="BP71" s="86">
        <f t="shared" si="24"/>
        <v>0</v>
      </c>
      <c r="BQ71" s="86">
        <f t="shared" si="25"/>
        <v>45.4</v>
      </c>
      <c r="BR71" s="86">
        <f t="shared" si="26"/>
        <v>33.828899321857065</v>
      </c>
      <c r="BS71" s="86"/>
      <c r="BT71" s="86">
        <f t="shared" si="27"/>
        <v>2.945945945945946</v>
      </c>
      <c r="BU71" s="86">
        <f t="shared" si="28"/>
        <v>1.2258737610850285</v>
      </c>
      <c r="BV71" s="86">
        <f t="shared" si="29"/>
        <v>0.9563554164493131</v>
      </c>
      <c r="BW71" s="86">
        <f t="shared" si="30"/>
        <v>10.136391816491011</v>
      </c>
      <c r="BX71" s="86">
        <f t="shared" si="31"/>
        <v>2.0972271851404107</v>
      </c>
      <c r="BY71" s="86">
        <f t="shared" si="32"/>
        <v>156.66840549469657</v>
      </c>
      <c r="BZ71" s="86">
        <f t="shared" si="33"/>
        <v>35.5</v>
      </c>
      <c r="CA71" s="86">
        <f t="shared" si="34"/>
        <v>48.468461810981694</v>
      </c>
      <c r="CB71" s="86">
        <f t="shared" si="35"/>
        <v>336</v>
      </c>
      <c r="CC71" s="86"/>
      <c r="CD71" s="86">
        <f>+AP71*'Silver Conversion'!$B221</f>
        <v>0.4751459854014599</v>
      </c>
      <c r="CE71" s="86">
        <f>+AQ71*'Silver Conversion'!$B221</f>
        <v>3.2649104503564597</v>
      </c>
      <c r="CF71" s="86">
        <f>+AR71*'Silver Conversion'!$B221</f>
        <v>1.5322989047866409</v>
      </c>
      <c r="CG71" s="86">
        <f>+AS71*'Silver Conversion'!$B221</f>
        <v>0.8858028518288904</v>
      </c>
      <c r="CH71" s="86">
        <f>+AT71*'Silver Conversion'!$B221</f>
        <v>6.409227091633466</v>
      </c>
      <c r="CI71" s="86">
        <f>+AU71*'Silver Conversion'!$B221</f>
        <v>13.272126586680578</v>
      </c>
      <c r="CJ71" s="86">
        <f>+AV71*'Silver Conversion'!$B221</f>
        <v>0</v>
      </c>
      <c r="CK71" s="86">
        <f>+AW71*'Silver Conversion'!$B221</f>
        <v>6.573135106937923</v>
      </c>
      <c r="CL71" s="86">
        <f>+AX71*'Silver Conversion'!$B221</f>
        <v>5.323933564344605</v>
      </c>
      <c r="CM71" s="86">
        <f>+AY71*'Silver Conversion'!$B221</f>
        <v>3.166751069892391</v>
      </c>
      <c r="CN71" s="86">
        <f>+AZ71*'Silver Conversion'!$B221</f>
        <v>30.8978</v>
      </c>
      <c r="CO71" s="86"/>
      <c r="CP71" s="86">
        <f>+BB71*'Silver Conversion'!$D221</f>
        <v>0.7023088059701492</v>
      </c>
      <c r="CQ71" s="86">
        <f>+BC71*'Silver Conversion'!$B221</f>
        <v>0</v>
      </c>
      <c r="CR71" s="86">
        <f>+BD71*'Silver Conversion'!$B221</f>
        <v>0.23740018570102134</v>
      </c>
      <c r="CS71" s="86">
        <f>+BE71*'Silver Conversion'!$B221</f>
        <v>2.4740989103101425</v>
      </c>
      <c r="CT71" s="86">
        <f>+BF71*'Silver Conversion'!$B221</f>
        <v>0</v>
      </c>
      <c r="CU71" s="86">
        <f>+BG71*'Silver Conversion'!$B221</f>
        <v>1.6356</v>
      </c>
      <c r="CV71" s="86">
        <f>+BH71*'Silver Conversion'!$B221</f>
        <v>2.052112676056338</v>
      </c>
      <c r="CW71" s="86">
        <f>+BI71*'Silver Conversion'!$B221</f>
        <v>2.375824175824176</v>
      </c>
      <c r="CX71" s="86"/>
      <c r="CY71" s="86">
        <f>+BK71*'Silver Conversion'!$B221</f>
        <v>0.9640585009140767</v>
      </c>
      <c r="CZ71" s="86">
        <f>+BL71*'Silver Conversion'!$B221</f>
        <v>0</v>
      </c>
      <c r="DA71" s="86">
        <f>+BM71*'Silver Conversion'!$B221</f>
        <v>0</v>
      </c>
      <c r="DB71" s="86">
        <f>+BN71*'Silver Conversion'!$B221</f>
        <v>0.9057635782747604</v>
      </c>
      <c r="DC71" s="86">
        <f>+BO71*'Silver Conversion'!$B221</f>
        <v>3.1390756972111555</v>
      </c>
      <c r="DD71" s="86">
        <f>+BP71*'Silver Conversion'!$B221</f>
        <v>0</v>
      </c>
      <c r="DE71" s="86">
        <f>+BQ71*'Silver Conversion'!$B221</f>
        <v>4.2676</v>
      </c>
      <c r="DF71" s="86">
        <f>+BR71*'Silver Conversion'!$B221</f>
        <v>3.1799165362545643</v>
      </c>
      <c r="DG71" s="86"/>
      <c r="DH71" s="86">
        <f>+BT71*'Silver Conversion'!$B221</f>
        <v>0.27691891891891895</v>
      </c>
      <c r="DI71" s="86">
        <f>+BU71*'Silver Conversion'!$B221</f>
        <v>0.11523213354199269</v>
      </c>
      <c r="DJ71" s="86">
        <f>+BV71*'Silver Conversion'!$B221</f>
        <v>0.08989740914623544</v>
      </c>
      <c r="DK71" s="86">
        <f>+BW71*'Silver Conversion'!$B221</f>
        <v>0.9528208307501551</v>
      </c>
      <c r="DL71" s="86">
        <f>+BX71*'Silver Conversion'!$B221</f>
        <v>0.1971393554031986</v>
      </c>
      <c r="DM71" s="86">
        <f>+BY71*'Silver Conversion'!$B221</f>
        <v>14.726830116501478</v>
      </c>
      <c r="DN71" s="86">
        <f>+BZ71*'Silver Conversion'!$B221</f>
        <v>3.337</v>
      </c>
      <c r="DO71" s="86">
        <f>+CA71*'Silver Conversion'!$B221</f>
        <v>4.556035410232279</v>
      </c>
      <c r="DP71" s="86">
        <f>+CB71*'Silver Conversion'!$B221</f>
        <v>31.584</v>
      </c>
    </row>
    <row r="72" spans="1:120" ht="15.75">
      <c r="A72" s="63">
        <v>1563</v>
      </c>
      <c r="B72" s="86">
        <v>239.1</v>
      </c>
      <c r="C72" s="86">
        <v>380</v>
      </c>
      <c r="D72" s="86">
        <v>8</v>
      </c>
      <c r="E72" s="86">
        <v>123.8</v>
      </c>
      <c r="F72" s="86">
        <v>888.3</v>
      </c>
      <c r="G72" s="86">
        <v>1525</v>
      </c>
      <c r="H72" s="86">
        <v>37.3</v>
      </c>
      <c r="I72" s="86">
        <v>707</v>
      </c>
      <c r="J72" s="86">
        <v>46.8</v>
      </c>
      <c r="K72" s="59">
        <v>15.7</v>
      </c>
      <c r="L72" s="59">
        <v>374</v>
      </c>
      <c r="M72" s="86"/>
      <c r="N72" s="86">
        <v>951.5</v>
      </c>
      <c r="O72" s="86"/>
      <c r="P72" s="86">
        <v>35</v>
      </c>
      <c r="Q72" s="86">
        <v>338.1</v>
      </c>
      <c r="R72" s="86"/>
      <c r="S72" s="86">
        <v>17.6</v>
      </c>
      <c r="T72" s="86">
        <v>282</v>
      </c>
      <c r="U72" s="86">
        <v>44</v>
      </c>
      <c r="V72" s="86"/>
      <c r="W72" s="86"/>
      <c r="X72" s="86">
        <v>11.3</v>
      </c>
      <c r="Y72" s="86"/>
      <c r="Z72" s="86">
        <v>116.8</v>
      </c>
      <c r="AA72" s="86">
        <v>286.2</v>
      </c>
      <c r="AB72" s="86">
        <v>1326</v>
      </c>
      <c r="AC72" s="86"/>
      <c r="AD72" s="86">
        <v>294.7</v>
      </c>
      <c r="AE72" s="86"/>
      <c r="AF72" s="86">
        <v>240.8</v>
      </c>
      <c r="AG72" s="86">
        <v>14.6</v>
      </c>
      <c r="AH72" s="86">
        <v>11.3</v>
      </c>
      <c r="AI72" s="86">
        <v>132.4</v>
      </c>
      <c r="AJ72" s="86">
        <v>467.9</v>
      </c>
      <c r="AK72" s="86">
        <v>1745.3</v>
      </c>
      <c r="AL72" s="86">
        <v>36.4</v>
      </c>
      <c r="AM72" s="59">
        <v>20</v>
      </c>
      <c r="AN72" s="59">
        <v>17.6</v>
      </c>
      <c r="AO72" s="86"/>
      <c r="AP72" s="86">
        <f t="shared" si="0"/>
        <v>4.363138686131387</v>
      </c>
      <c r="AQ72" s="86">
        <f t="shared" si="1"/>
        <v>33.037732568249</v>
      </c>
      <c r="AR72" s="86">
        <f t="shared" si="2"/>
        <v>17.38778899048671</v>
      </c>
      <c r="AS72" s="86">
        <f t="shared" si="3"/>
        <v>7.675139491630502</v>
      </c>
      <c r="AT72" s="86">
        <f t="shared" si="4"/>
        <v>70.7808764940239</v>
      </c>
      <c r="AU72" s="86">
        <f t="shared" si="5"/>
        <v>132.58563728047295</v>
      </c>
      <c r="AV72" s="86">
        <f t="shared" si="6"/>
        <v>37.3</v>
      </c>
      <c r="AW72" s="86">
        <f t="shared" si="7"/>
        <v>61.467570857242215</v>
      </c>
      <c r="AX72" s="86">
        <f t="shared" si="8"/>
        <v>55.92065957701039</v>
      </c>
      <c r="AY72" s="86">
        <f t="shared" si="9"/>
        <v>34.12353589383016</v>
      </c>
      <c r="AZ72" s="86">
        <f t="shared" si="10"/>
        <v>374</v>
      </c>
      <c r="BA72" s="86"/>
      <c r="BB72" s="86">
        <f t="shared" si="11"/>
        <v>4.733830845771144</v>
      </c>
      <c r="BC72" s="86">
        <f t="shared" si="12"/>
        <v>0</v>
      </c>
      <c r="BD72" s="86">
        <f t="shared" si="13"/>
        <v>3.2497678737233056</v>
      </c>
      <c r="BE72" s="86">
        <f t="shared" si="14"/>
        <v>28.34031852472758</v>
      </c>
      <c r="BF72" s="86">
        <f t="shared" si="15"/>
        <v>0</v>
      </c>
      <c r="BG72" s="86">
        <f t="shared" si="16"/>
        <v>17.6</v>
      </c>
      <c r="BH72" s="86">
        <f t="shared" si="17"/>
        <v>22.065727699530516</v>
      </c>
      <c r="BI72" s="86">
        <f t="shared" si="18"/>
        <v>48.35164835164835</v>
      </c>
      <c r="BJ72" s="86"/>
      <c r="BK72" s="86">
        <f t="shared" si="19"/>
        <v>0</v>
      </c>
      <c r="BL72" s="86">
        <f t="shared" si="20"/>
        <v>24.560251949062476</v>
      </c>
      <c r="BM72" s="86">
        <f t="shared" si="21"/>
        <v>0</v>
      </c>
      <c r="BN72" s="86">
        <f t="shared" si="22"/>
        <v>7.463258785942491</v>
      </c>
      <c r="BO72" s="86">
        <f t="shared" si="23"/>
        <v>22.80478087649402</v>
      </c>
      <c r="BP72" s="86">
        <f t="shared" si="24"/>
        <v>115.28429838288993</v>
      </c>
      <c r="BQ72" s="86">
        <f t="shared" si="25"/>
        <v>0</v>
      </c>
      <c r="BR72" s="86">
        <f t="shared" si="26"/>
        <v>25.62163102069205</v>
      </c>
      <c r="BS72" s="86"/>
      <c r="BT72" s="86">
        <f t="shared" si="27"/>
        <v>4.338738738738739</v>
      </c>
      <c r="BU72" s="86">
        <f t="shared" si="28"/>
        <v>1.2693444618327245</v>
      </c>
      <c r="BV72" s="86">
        <f t="shared" si="29"/>
        <v>0.9824378368979308</v>
      </c>
      <c r="BW72" s="86">
        <f t="shared" si="30"/>
        <v>8.208307501549909</v>
      </c>
      <c r="BX72" s="86">
        <f t="shared" si="31"/>
        <v>2.2581927111336713</v>
      </c>
      <c r="BY72" s="86">
        <f t="shared" si="32"/>
        <v>151.73882802990784</v>
      </c>
      <c r="BZ72" s="86">
        <f t="shared" si="33"/>
        <v>36.4</v>
      </c>
      <c r="CA72" s="86">
        <f t="shared" si="34"/>
        <v>43.469472476216765</v>
      </c>
      <c r="CB72" s="86">
        <f t="shared" si="35"/>
        <v>337.92</v>
      </c>
      <c r="CC72" s="86"/>
      <c r="CD72" s="86">
        <f>+AP72*'Silver Conversion'!$B222</f>
        <v>0.41013503649635036</v>
      </c>
      <c r="CE72" s="86">
        <f>+AQ72*'Silver Conversion'!$B222</f>
        <v>3.105546861415406</v>
      </c>
      <c r="CF72" s="86">
        <f>+AR72*'Silver Conversion'!$B222</f>
        <v>1.6344521651057506</v>
      </c>
      <c r="CG72" s="86">
        <f>+AS72*'Silver Conversion'!$B222</f>
        <v>0.7214631122132672</v>
      </c>
      <c r="CH72" s="86">
        <f>+AT72*'Silver Conversion'!$B222</f>
        <v>6.653402390438247</v>
      </c>
      <c r="CI72" s="86">
        <f>+AU72*'Silver Conversion'!$B222</f>
        <v>12.463049904364457</v>
      </c>
      <c r="CJ72" s="86">
        <f>+AV72*'Silver Conversion'!$B222</f>
        <v>3.5061999999999998</v>
      </c>
      <c r="CK72" s="86">
        <f>+AW72*'Silver Conversion'!$B222</f>
        <v>5.777951660580769</v>
      </c>
      <c r="CL72" s="86">
        <f>+AX72*'Silver Conversion'!$B222</f>
        <v>5.256542000238976</v>
      </c>
      <c r="CM72" s="86">
        <f>+AY72*'Silver Conversion'!$B222</f>
        <v>3.207612374020035</v>
      </c>
      <c r="CN72" s="86">
        <f>+AZ72*'Silver Conversion'!$B222</f>
        <v>35.156</v>
      </c>
      <c r="CO72" s="86"/>
      <c r="CP72" s="86">
        <f>+BB72*'Silver Conversion'!$D222</f>
        <v>0.6575291044776119</v>
      </c>
      <c r="CQ72" s="86">
        <f>+BC72*'Silver Conversion'!$B222</f>
        <v>0</v>
      </c>
      <c r="CR72" s="86">
        <f>+BD72*'Silver Conversion'!$B222</f>
        <v>0.30547818012999073</v>
      </c>
      <c r="CS72" s="86">
        <f>+BE72*'Silver Conversion'!$B222</f>
        <v>2.6639899413243926</v>
      </c>
      <c r="CT72" s="86">
        <f>+BF72*'Silver Conversion'!$B222</f>
        <v>0</v>
      </c>
      <c r="CU72" s="86">
        <f>+BG72*'Silver Conversion'!$B222</f>
        <v>1.6544</v>
      </c>
      <c r="CV72" s="86">
        <f>+BH72*'Silver Conversion'!$B222</f>
        <v>2.0741784037558686</v>
      </c>
      <c r="CW72" s="86">
        <f>+BI72*'Silver Conversion'!$B222</f>
        <v>4.545054945054945</v>
      </c>
      <c r="CX72" s="86"/>
      <c r="CY72" s="86">
        <f>+BK72*'Silver Conversion'!$B222</f>
        <v>0</v>
      </c>
      <c r="CZ72" s="86">
        <f>+BL72*'Silver Conversion'!$B222</f>
        <v>2.3086636832118725</v>
      </c>
      <c r="DA72" s="86">
        <f>+BM72*'Silver Conversion'!$B222</f>
        <v>0</v>
      </c>
      <c r="DB72" s="86">
        <f>+BN72*'Silver Conversion'!$B222</f>
        <v>0.7015463258785942</v>
      </c>
      <c r="DC72" s="86">
        <f>+BO72*'Silver Conversion'!$B222</f>
        <v>2.143649402390438</v>
      </c>
      <c r="DD72" s="86">
        <f>+BP72*'Silver Conversion'!$B222</f>
        <v>10.836724047991654</v>
      </c>
      <c r="DE72" s="86">
        <f>+BQ72*'Silver Conversion'!$B222</f>
        <v>0</v>
      </c>
      <c r="DF72" s="86">
        <f>+BR72*'Silver Conversion'!$B222</f>
        <v>2.408433315945053</v>
      </c>
      <c r="DG72" s="86"/>
      <c r="DH72" s="86">
        <f>+BT72*'Silver Conversion'!$B222</f>
        <v>0.40784144144144147</v>
      </c>
      <c r="DI72" s="86">
        <f>+BU72*'Silver Conversion'!$B222</f>
        <v>0.1193183794122761</v>
      </c>
      <c r="DJ72" s="86">
        <f>+BV72*'Silver Conversion'!$B222</f>
        <v>0.0923491566684055</v>
      </c>
      <c r="DK72" s="86">
        <f>+BW72*'Silver Conversion'!$B222</f>
        <v>0.7715809051456914</v>
      </c>
      <c r="DL72" s="86">
        <f>+BX72*'Silver Conversion'!$B222</f>
        <v>0.2122701148465651</v>
      </c>
      <c r="DM72" s="86">
        <f>+BY72*'Silver Conversion'!$B222</f>
        <v>14.263449834811336</v>
      </c>
      <c r="DN72" s="86">
        <f>+BZ72*'Silver Conversion'!$B222</f>
        <v>3.4215999999999998</v>
      </c>
      <c r="DO72" s="86">
        <f>+CA72*'Silver Conversion'!$B222</f>
        <v>4.086130412764376</v>
      </c>
      <c r="DP72" s="86">
        <f>+CB72*'Silver Conversion'!$B222</f>
        <v>31.764480000000002</v>
      </c>
    </row>
    <row r="73" spans="1:120" ht="15.75">
      <c r="A73" s="63">
        <v>1564</v>
      </c>
      <c r="B73" s="86">
        <v>210.4</v>
      </c>
      <c r="C73" s="86">
        <v>387</v>
      </c>
      <c r="D73" s="86"/>
      <c r="E73" s="86">
        <v>127.6</v>
      </c>
      <c r="F73" s="86">
        <v>595</v>
      </c>
      <c r="G73" s="86">
        <v>1375.9</v>
      </c>
      <c r="H73" s="86">
        <v>28.6</v>
      </c>
      <c r="I73" s="86">
        <v>812.5</v>
      </c>
      <c r="J73" s="86">
        <v>58.3</v>
      </c>
      <c r="K73" s="59">
        <v>17</v>
      </c>
      <c r="L73" s="59">
        <v>310.5</v>
      </c>
      <c r="M73" s="86"/>
      <c r="N73" s="86">
        <v>853.5</v>
      </c>
      <c r="O73" s="86"/>
      <c r="P73" s="86">
        <v>30.8</v>
      </c>
      <c r="Q73" s="86">
        <v>223.8</v>
      </c>
      <c r="R73" s="86"/>
      <c r="S73" s="86">
        <v>18</v>
      </c>
      <c r="T73" s="86">
        <v>229.5</v>
      </c>
      <c r="U73" s="86"/>
      <c r="V73" s="86"/>
      <c r="W73" s="86">
        <v>204</v>
      </c>
      <c r="X73" s="86"/>
      <c r="Y73" s="86"/>
      <c r="Z73" s="86">
        <v>120.4</v>
      </c>
      <c r="AA73" s="86">
        <v>348.5</v>
      </c>
      <c r="AB73" s="86">
        <v>1326</v>
      </c>
      <c r="AC73" s="86"/>
      <c r="AD73" s="86">
        <v>299.8</v>
      </c>
      <c r="AE73" s="86"/>
      <c r="AF73" s="86">
        <v>244.3</v>
      </c>
      <c r="AG73" s="86">
        <v>14</v>
      </c>
      <c r="AH73" s="86">
        <v>11</v>
      </c>
      <c r="AI73" s="86">
        <v>183</v>
      </c>
      <c r="AJ73" s="86">
        <v>420.2</v>
      </c>
      <c r="AK73" s="86">
        <v>1668.8</v>
      </c>
      <c r="AL73" s="86">
        <v>36</v>
      </c>
      <c r="AM73" s="59">
        <v>20</v>
      </c>
      <c r="AN73" s="59">
        <v>17.9</v>
      </c>
      <c r="AO73" s="86"/>
      <c r="AP73" s="86">
        <f t="shared" si="0"/>
        <v>3.839416058394161</v>
      </c>
      <c r="AQ73" s="86">
        <f t="shared" si="1"/>
        <v>33.64632237871675</v>
      </c>
      <c r="AR73" s="86">
        <f t="shared" si="2"/>
        <v>0</v>
      </c>
      <c r="AS73" s="86">
        <f t="shared" si="3"/>
        <v>7.910725356478611</v>
      </c>
      <c r="AT73" s="86">
        <f t="shared" si="4"/>
        <v>47.41035856573705</v>
      </c>
      <c r="AU73" s="86">
        <f t="shared" si="5"/>
        <v>119.62267431751</v>
      </c>
      <c r="AV73" s="86">
        <f t="shared" si="6"/>
        <v>28.6</v>
      </c>
      <c r="AW73" s="86">
        <f t="shared" si="7"/>
        <v>70.63988871500608</v>
      </c>
      <c r="AX73" s="86">
        <f t="shared" si="8"/>
        <v>69.66184729358346</v>
      </c>
      <c r="AY73" s="86">
        <f t="shared" si="9"/>
        <v>36.94905160478425</v>
      </c>
      <c r="AZ73" s="86">
        <f t="shared" si="10"/>
        <v>310.5</v>
      </c>
      <c r="BA73" s="86"/>
      <c r="BB73" s="86">
        <f t="shared" si="11"/>
        <v>4.246268656716418</v>
      </c>
      <c r="BC73" s="86">
        <f t="shared" si="12"/>
        <v>0</v>
      </c>
      <c r="BD73" s="86">
        <f t="shared" si="13"/>
        <v>2.859795728876509</v>
      </c>
      <c r="BE73" s="86">
        <f t="shared" si="14"/>
        <v>18.759430008382232</v>
      </c>
      <c r="BF73" s="86">
        <f t="shared" si="15"/>
        <v>0</v>
      </c>
      <c r="BG73" s="86">
        <f t="shared" si="16"/>
        <v>18</v>
      </c>
      <c r="BH73" s="86">
        <f t="shared" si="17"/>
        <v>17.95774647887324</v>
      </c>
      <c r="BI73" s="86">
        <f t="shared" si="18"/>
        <v>0</v>
      </c>
      <c r="BJ73" s="86"/>
      <c r="BK73" s="86">
        <f t="shared" si="19"/>
        <v>3.729433272394881</v>
      </c>
      <c r="BL73" s="86">
        <f t="shared" si="20"/>
        <v>0</v>
      </c>
      <c r="BM73" s="86">
        <f t="shared" si="21"/>
        <v>0</v>
      </c>
      <c r="BN73" s="86">
        <f t="shared" si="22"/>
        <v>7.693290734824282</v>
      </c>
      <c r="BO73" s="86">
        <f t="shared" si="23"/>
        <v>27.768924302788843</v>
      </c>
      <c r="BP73" s="86">
        <f t="shared" si="24"/>
        <v>115.28429838288993</v>
      </c>
      <c r="BQ73" s="86">
        <f t="shared" si="25"/>
        <v>0</v>
      </c>
      <c r="BR73" s="86">
        <f t="shared" si="26"/>
        <v>26.065032168318552</v>
      </c>
      <c r="BS73" s="86"/>
      <c r="BT73" s="86">
        <f t="shared" si="27"/>
        <v>4.401801801801802</v>
      </c>
      <c r="BU73" s="86">
        <f t="shared" si="28"/>
        <v>1.2171796209354895</v>
      </c>
      <c r="BV73" s="86">
        <f t="shared" si="29"/>
        <v>0.9563554164493131</v>
      </c>
      <c r="BW73" s="86">
        <f t="shared" si="30"/>
        <v>11.34531928084315</v>
      </c>
      <c r="BX73" s="86">
        <f t="shared" si="31"/>
        <v>1.4947752994726877</v>
      </c>
      <c r="BY73" s="86">
        <f t="shared" si="32"/>
        <v>145.08781081551032</v>
      </c>
      <c r="BZ73" s="86">
        <f t="shared" si="33"/>
        <v>36</v>
      </c>
      <c r="CA73" s="86">
        <f t="shared" si="34"/>
        <v>43.469472476216765</v>
      </c>
      <c r="CB73" s="86">
        <f t="shared" si="35"/>
        <v>343.68</v>
      </c>
      <c r="CC73" s="86"/>
      <c r="CD73" s="86">
        <f>+AP73*'Silver Conversion'!$B223</f>
        <v>0.36090510948905113</v>
      </c>
      <c r="CE73" s="86">
        <f>+AQ73*'Silver Conversion'!$B223</f>
        <v>3.162754303599374</v>
      </c>
      <c r="CF73" s="86">
        <f>+AR73*'Silver Conversion'!$B223</f>
        <v>0</v>
      </c>
      <c r="CG73" s="86">
        <f>+AS73*'Silver Conversion'!$B223</f>
        <v>0.7436081835089895</v>
      </c>
      <c r="CH73" s="86">
        <f>+AT73*'Silver Conversion'!$B223</f>
        <v>4.456573705179283</v>
      </c>
      <c r="CI73" s="86">
        <f>+AU73*'Silver Conversion'!$B223</f>
        <v>11.24453138584594</v>
      </c>
      <c r="CJ73" s="86">
        <f>+AV73*'Silver Conversion'!$B223</f>
        <v>2.6884</v>
      </c>
      <c r="CK73" s="86">
        <f>+AW73*'Silver Conversion'!$B223</f>
        <v>6.640149539210571</v>
      </c>
      <c r="CL73" s="86">
        <f>+AX73*'Silver Conversion'!$B223</f>
        <v>6.548213645596846</v>
      </c>
      <c r="CM73" s="86">
        <f>+AY73*'Silver Conversion'!$B223</f>
        <v>3.4732108508497195</v>
      </c>
      <c r="CN73" s="86">
        <f>+AZ73*'Silver Conversion'!$B223</f>
        <v>29.187</v>
      </c>
      <c r="CO73" s="86"/>
      <c r="CP73" s="86">
        <f>+BB73*'Silver Conversion'!$D223</f>
        <v>0.5898067164179104</v>
      </c>
      <c r="CQ73" s="86">
        <f>+BC73*'Silver Conversion'!$B223</f>
        <v>0</v>
      </c>
      <c r="CR73" s="86">
        <f>+BD73*'Silver Conversion'!$B223</f>
        <v>0.26882079851439183</v>
      </c>
      <c r="CS73" s="86">
        <f>+BE73*'Silver Conversion'!$B223</f>
        <v>1.7633864207879297</v>
      </c>
      <c r="CT73" s="86">
        <f>+BF73*'Silver Conversion'!$B223</f>
        <v>0</v>
      </c>
      <c r="CU73" s="86">
        <f>+BG73*'Silver Conversion'!$B223</f>
        <v>1.692</v>
      </c>
      <c r="CV73" s="86">
        <f>+BH73*'Silver Conversion'!$B223</f>
        <v>1.6880281690140846</v>
      </c>
      <c r="CW73" s="86">
        <f>+BI73*'Silver Conversion'!$B223</f>
        <v>0</v>
      </c>
      <c r="CX73" s="86"/>
      <c r="CY73" s="86">
        <f>+BK73*'Silver Conversion'!$B223</f>
        <v>0.3505667276051188</v>
      </c>
      <c r="CZ73" s="86">
        <f>+BL73*'Silver Conversion'!$B223</f>
        <v>0</v>
      </c>
      <c r="DA73" s="86">
        <f>+BM73*'Silver Conversion'!$B223</f>
        <v>0</v>
      </c>
      <c r="DB73" s="86">
        <f>+BN73*'Silver Conversion'!$B223</f>
        <v>0.7231693290734825</v>
      </c>
      <c r="DC73" s="86">
        <f>+BO73*'Silver Conversion'!$B223</f>
        <v>2.610278884462151</v>
      </c>
      <c r="DD73" s="86">
        <f>+BP73*'Silver Conversion'!$B223</f>
        <v>10.836724047991654</v>
      </c>
      <c r="DE73" s="86">
        <f>+BQ73*'Silver Conversion'!$B223</f>
        <v>0</v>
      </c>
      <c r="DF73" s="86">
        <f>+BR73*'Silver Conversion'!$B223</f>
        <v>2.450113023821944</v>
      </c>
      <c r="DG73" s="86"/>
      <c r="DH73" s="86">
        <f>+BT73*'Silver Conversion'!$B223</f>
        <v>0.41376936936936937</v>
      </c>
      <c r="DI73" s="86">
        <f>+BU73*'Silver Conversion'!$B223</f>
        <v>0.11441488436793601</v>
      </c>
      <c r="DJ73" s="86">
        <f>+BV73*'Silver Conversion'!$B223</f>
        <v>0.08989740914623544</v>
      </c>
      <c r="DK73" s="86">
        <f>+BW73*'Silver Conversion'!$B223</f>
        <v>1.066460012399256</v>
      </c>
      <c r="DL73" s="86">
        <f>+BX73*'Silver Conversion'!$B223</f>
        <v>0.14050887815043264</v>
      </c>
      <c r="DM73" s="86">
        <f>+BY73*'Silver Conversion'!$B223</f>
        <v>13.63825421665797</v>
      </c>
      <c r="DN73" s="86">
        <f>+BZ73*'Silver Conversion'!$B223</f>
        <v>3.384</v>
      </c>
      <c r="DO73" s="86">
        <f>+CA73*'Silver Conversion'!$B223</f>
        <v>4.086130412764376</v>
      </c>
      <c r="DP73" s="86">
        <f>+CB73*'Silver Conversion'!$B223</f>
        <v>32.30592</v>
      </c>
    </row>
    <row r="74" spans="1:120" ht="15.75">
      <c r="A74" s="63">
        <v>1565</v>
      </c>
      <c r="B74" s="86">
        <v>278.4</v>
      </c>
      <c r="C74" s="86">
        <v>374</v>
      </c>
      <c r="D74" s="86">
        <v>7.5</v>
      </c>
      <c r="E74" s="86">
        <v>149.3</v>
      </c>
      <c r="F74" s="86">
        <v>582.3</v>
      </c>
      <c r="G74" s="86">
        <v>1538.3</v>
      </c>
      <c r="H74" s="86">
        <v>35.1</v>
      </c>
      <c r="I74" s="86">
        <v>511.4</v>
      </c>
      <c r="J74" s="86">
        <v>49.2</v>
      </c>
      <c r="K74" s="59">
        <v>15.4</v>
      </c>
      <c r="L74" s="59">
        <v>306</v>
      </c>
      <c r="M74" s="86"/>
      <c r="N74" s="86">
        <v>770.9</v>
      </c>
      <c r="O74" s="86"/>
      <c r="P74" s="86">
        <v>30.3</v>
      </c>
      <c r="Q74" s="86">
        <v>224.6</v>
      </c>
      <c r="R74" s="86"/>
      <c r="S74" s="86">
        <v>16.5</v>
      </c>
      <c r="T74" s="86">
        <v>192</v>
      </c>
      <c r="U74" s="86">
        <v>30</v>
      </c>
      <c r="V74" s="86"/>
      <c r="W74" s="86"/>
      <c r="X74" s="86"/>
      <c r="Y74" s="86"/>
      <c r="Z74" s="86">
        <v>133.4</v>
      </c>
      <c r="AA74" s="86">
        <v>289</v>
      </c>
      <c r="AB74" s="86">
        <v>1326</v>
      </c>
      <c r="AC74" s="86"/>
      <c r="AD74" s="86">
        <v>299.4</v>
      </c>
      <c r="AE74" s="86"/>
      <c r="AF74" s="86">
        <v>219.8</v>
      </c>
      <c r="AG74" s="86">
        <v>14.5</v>
      </c>
      <c r="AH74" s="86">
        <v>11.2</v>
      </c>
      <c r="AI74" s="86">
        <v>167.7</v>
      </c>
      <c r="AJ74" s="86">
        <v>394.5</v>
      </c>
      <c r="AK74" s="86">
        <v>1649</v>
      </c>
      <c r="AL74" s="86">
        <v>35.3</v>
      </c>
      <c r="AM74" s="59">
        <v>21</v>
      </c>
      <c r="AN74" s="59">
        <v>17.8</v>
      </c>
      <c r="AO74" s="86"/>
      <c r="AP74" s="86">
        <f t="shared" si="0"/>
        <v>5.08029197080292</v>
      </c>
      <c r="AQ74" s="86">
        <f t="shared" si="1"/>
        <v>32.516084159276645</v>
      </c>
      <c r="AR74" s="86">
        <f t="shared" si="2"/>
        <v>16.301052178581287</v>
      </c>
      <c r="AS74" s="86">
        <f t="shared" si="3"/>
        <v>9.256044637321763</v>
      </c>
      <c r="AT74" s="86">
        <f t="shared" si="4"/>
        <v>46.39840637450199</v>
      </c>
      <c r="AU74" s="86">
        <f t="shared" si="5"/>
        <v>133.74195792036167</v>
      </c>
      <c r="AV74" s="86">
        <f t="shared" si="6"/>
        <v>35.1</v>
      </c>
      <c r="AW74" s="86">
        <f t="shared" si="7"/>
        <v>44.461832724743516</v>
      </c>
      <c r="AX74" s="86">
        <f t="shared" si="8"/>
        <v>58.78838570916478</v>
      </c>
      <c r="AY74" s="86">
        <f t="shared" si="9"/>
        <v>33.47149380668691</v>
      </c>
      <c r="AZ74" s="86">
        <f t="shared" si="10"/>
        <v>306</v>
      </c>
      <c r="BA74" s="86"/>
      <c r="BB74" s="86">
        <f t="shared" si="11"/>
        <v>3.835323383084577</v>
      </c>
      <c r="BC74" s="86">
        <f t="shared" si="12"/>
        <v>0</v>
      </c>
      <c r="BD74" s="86">
        <f t="shared" si="13"/>
        <v>2.8133704735376046</v>
      </c>
      <c r="BE74" s="86">
        <f t="shared" si="14"/>
        <v>18.826487845766973</v>
      </c>
      <c r="BF74" s="86">
        <f t="shared" si="15"/>
        <v>0</v>
      </c>
      <c r="BG74" s="86">
        <f t="shared" si="16"/>
        <v>16.5</v>
      </c>
      <c r="BH74" s="86">
        <f t="shared" si="17"/>
        <v>15.023474178403756</v>
      </c>
      <c r="BI74" s="86">
        <f t="shared" si="18"/>
        <v>32.967032967032964</v>
      </c>
      <c r="BJ74" s="86"/>
      <c r="BK74" s="86">
        <f t="shared" si="19"/>
        <v>0</v>
      </c>
      <c r="BL74" s="86">
        <f t="shared" si="20"/>
        <v>0</v>
      </c>
      <c r="BM74" s="86">
        <f t="shared" si="21"/>
        <v>0</v>
      </c>
      <c r="BN74" s="86">
        <f t="shared" si="22"/>
        <v>8.523961661341854</v>
      </c>
      <c r="BO74" s="86">
        <f t="shared" si="23"/>
        <v>23.027888446215137</v>
      </c>
      <c r="BP74" s="86">
        <f t="shared" si="24"/>
        <v>115.28429838288993</v>
      </c>
      <c r="BQ74" s="86">
        <f t="shared" si="25"/>
        <v>0</v>
      </c>
      <c r="BR74" s="86">
        <f t="shared" si="26"/>
        <v>26.03025560772039</v>
      </c>
      <c r="BS74" s="86"/>
      <c r="BT74" s="86">
        <f t="shared" si="27"/>
        <v>3.9603603603603608</v>
      </c>
      <c r="BU74" s="86">
        <f t="shared" si="28"/>
        <v>1.2606503216831855</v>
      </c>
      <c r="BV74" s="86">
        <f t="shared" si="29"/>
        <v>0.9737436967483915</v>
      </c>
      <c r="BW74" s="86">
        <f t="shared" si="30"/>
        <v>10.396776193428394</v>
      </c>
      <c r="BX74" s="86">
        <f t="shared" si="31"/>
        <v>1.5001185534475674</v>
      </c>
      <c r="BY74" s="86">
        <f t="shared" si="32"/>
        <v>143.36637106590157</v>
      </c>
      <c r="BZ74" s="86">
        <f t="shared" si="33"/>
        <v>35.3</v>
      </c>
      <c r="CA74" s="86">
        <f t="shared" si="34"/>
        <v>45.64294610002761</v>
      </c>
      <c r="CB74" s="86">
        <f t="shared" si="35"/>
        <v>341.76</v>
      </c>
      <c r="CC74" s="86"/>
      <c r="CD74" s="86">
        <f>+AP74*'Silver Conversion'!$B224</f>
        <v>0.47754744525547443</v>
      </c>
      <c r="CE74" s="86">
        <f>+AQ74*'Silver Conversion'!$B224</f>
        <v>3.0565119109720045</v>
      </c>
      <c r="CF74" s="86">
        <f>+AR74*'Silver Conversion'!$B224</f>
        <v>1.5322989047866409</v>
      </c>
      <c r="CG74" s="86">
        <f>+AS74*'Silver Conversion'!$B224</f>
        <v>0.8700681959082457</v>
      </c>
      <c r="CH74" s="86">
        <f>+AT74*'Silver Conversion'!$B224</f>
        <v>4.361450199203187</v>
      </c>
      <c r="CI74" s="86">
        <f>+AU74*'Silver Conversion'!$B224</f>
        <v>12.571744044513997</v>
      </c>
      <c r="CJ74" s="86">
        <f>+AV74*'Silver Conversion'!$B224</f>
        <v>3.2994000000000003</v>
      </c>
      <c r="CK74" s="86">
        <f>+AW74*'Silver Conversion'!$B224</f>
        <v>4.17941227612589</v>
      </c>
      <c r="CL74" s="86">
        <f>+AX74*'Silver Conversion'!$B224</f>
        <v>5.526108256661489</v>
      </c>
      <c r="CM74" s="86">
        <f>+AY74*'Silver Conversion'!$B224</f>
        <v>3.1463204178285693</v>
      </c>
      <c r="CN74" s="86">
        <f>+AZ74*'Silver Conversion'!$B224</f>
        <v>28.764</v>
      </c>
      <c r="CO74" s="86"/>
      <c r="CP74" s="86">
        <f>+BB74*'Silver Conversion'!$D224</f>
        <v>0.5327264179104477</v>
      </c>
      <c r="CQ74" s="86">
        <f>+BC74*'Silver Conversion'!$B224</f>
        <v>0</v>
      </c>
      <c r="CR74" s="86">
        <f>+BD74*'Silver Conversion'!$B224</f>
        <v>0.2644568245125348</v>
      </c>
      <c r="CS74" s="86">
        <f>+BE74*'Silver Conversion'!$B224</f>
        <v>1.7696898575020954</v>
      </c>
      <c r="CT74" s="86">
        <f>+BF74*'Silver Conversion'!$B224</f>
        <v>0</v>
      </c>
      <c r="CU74" s="86">
        <f>+BG74*'Silver Conversion'!$B224</f>
        <v>1.551</v>
      </c>
      <c r="CV74" s="86">
        <f>+BH74*'Silver Conversion'!$B224</f>
        <v>1.412206572769953</v>
      </c>
      <c r="CW74" s="86">
        <f>+BI74*'Silver Conversion'!$B224</f>
        <v>3.0989010989010985</v>
      </c>
      <c r="CX74" s="86"/>
      <c r="CY74" s="86">
        <f>+BK74*'Silver Conversion'!$B224</f>
        <v>0</v>
      </c>
      <c r="CZ74" s="86">
        <f>+BL74*'Silver Conversion'!$B224</f>
        <v>0</v>
      </c>
      <c r="DA74" s="86">
        <f>+BM74*'Silver Conversion'!$B224</f>
        <v>0</v>
      </c>
      <c r="DB74" s="86">
        <f>+BN74*'Silver Conversion'!$B224</f>
        <v>0.8012523961661343</v>
      </c>
      <c r="DC74" s="86">
        <f>+BO74*'Silver Conversion'!$B224</f>
        <v>2.1646215139442226</v>
      </c>
      <c r="DD74" s="86">
        <f>+BP74*'Silver Conversion'!$B224</f>
        <v>10.836724047991654</v>
      </c>
      <c r="DE74" s="86">
        <f>+BQ74*'Silver Conversion'!$B224</f>
        <v>0</v>
      </c>
      <c r="DF74" s="86">
        <f>+BR74*'Silver Conversion'!$B224</f>
        <v>2.446844027125717</v>
      </c>
      <c r="DG74" s="86"/>
      <c r="DH74" s="86">
        <f>+BT74*'Silver Conversion'!$B224</f>
        <v>0.3722738738738739</v>
      </c>
      <c r="DI74" s="86">
        <f>+BU74*'Silver Conversion'!$B224</f>
        <v>0.11850113023821944</v>
      </c>
      <c r="DJ74" s="86">
        <f>+BV74*'Silver Conversion'!$B224</f>
        <v>0.0915319074943488</v>
      </c>
      <c r="DK74" s="86">
        <f>+BW74*'Silver Conversion'!$B224</f>
        <v>0.977296962182269</v>
      </c>
      <c r="DL74" s="86">
        <f>+BX74*'Silver Conversion'!$B224</f>
        <v>0.14101114402407133</v>
      </c>
      <c r="DM74" s="86">
        <f>+BY74*'Silver Conversion'!$B224</f>
        <v>13.476438880194747</v>
      </c>
      <c r="DN74" s="86">
        <f>+BZ74*'Silver Conversion'!$B224</f>
        <v>3.3181999999999996</v>
      </c>
      <c r="DO74" s="86">
        <f>+CA74*'Silver Conversion'!$B224</f>
        <v>4.290436933402595</v>
      </c>
      <c r="DP74" s="86">
        <f>+CB74*'Silver Conversion'!$B224</f>
        <v>32.12544</v>
      </c>
    </row>
    <row r="75" spans="1:120" ht="15.75">
      <c r="A75" s="63">
        <v>1566</v>
      </c>
      <c r="B75" s="86">
        <v>279.4</v>
      </c>
      <c r="C75" s="86">
        <v>387.5</v>
      </c>
      <c r="D75" s="86">
        <v>7.5</v>
      </c>
      <c r="E75" s="86"/>
      <c r="F75" s="86">
        <v>578</v>
      </c>
      <c r="G75" s="86">
        <v>1484.7</v>
      </c>
      <c r="H75" s="86"/>
      <c r="I75" s="86">
        <v>563.4</v>
      </c>
      <c r="J75" s="86">
        <v>58</v>
      </c>
      <c r="K75" s="59">
        <v>16.3</v>
      </c>
      <c r="L75" s="59">
        <v>419.3</v>
      </c>
      <c r="M75" s="86"/>
      <c r="N75" s="86">
        <v>1032.8</v>
      </c>
      <c r="O75" s="86"/>
      <c r="P75" s="86">
        <v>29.6</v>
      </c>
      <c r="Q75" s="86">
        <v>267</v>
      </c>
      <c r="R75" s="86"/>
      <c r="S75" s="86">
        <v>17.6</v>
      </c>
      <c r="T75" s="86">
        <v>207.1</v>
      </c>
      <c r="U75" s="86">
        <v>29.5</v>
      </c>
      <c r="V75" s="86"/>
      <c r="W75" s="86">
        <v>255</v>
      </c>
      <c r="X75" s="86"/>
      <c r="Y75" s="86"/>
      <c r="Z75" s="86">
        <v>156.3</v>
      </c>
      <c r="AA75" s="86">
        <v>359.2</v>
      </c>
      <c r="AB75" s="86">
        <v>1202.3</v>
      </c>
      <c r="AC75" s="86"/>
      <c r="AD75" s="86">
        <v>300</v>
      </c>
      <c r="AE75" s="86"/>
      <c r="AF75" s="86">
        <v>324</v>
      </c>
      <c r="AG75" s="86">
        <v>14</v>
      </c>
      <c r="AH75" s="86">
        <v>11.8</v>
      </c>
      <c r="AI75" s="86">
        <v>136.5</v>
      </c>
      <c r="AJ75" s="86">
        <v>420</v>
      </c>
      <c r="AK75" s="86">
        <v>1583.5</v>
      </c>
      <c r="AL75" s="86">
        <v>36.4</v>
      </c>
      <c r="AM75" s="59">
        <v>22</v>
      </c>
      <c r="AN75" s="59">
        <v>17.5</v>
      </c>
      <c r="AO75" s="86"/>
      <c r="AP75" s="86">
        <f aca="true" t="shared" si="36" ref="AP75:AP138">+B75/54.8</f>
        <v>5.098540145985401</v>
      </c>
      <c r="AQ75" s="86">
        <f aca="true" t="shared" si="37" ref="AQ75:AQ138">+C75/11.502</f>
        <v>33.68979307946444</v>
      </c>
      <c r="AR75" s="86">
        <f aca="true" t="shared" si="38" ref="AR75:AR138">+D75/0.460093</f>
        <v>16.301052178581287</v>
      </c>
      <c r="AS75" s="86">
        <f aca="true" t="shared" si="39" ref="AS75:AS138">+E75/16.13</f>
        <v>0</v>
      </c>
      <c r="AT75" s="86">
        <f aca="true" t="shared" si="40" ref="AT75:AT138">+F75/12.55</f>
        <v>46.05577689243027</v>
      </c>
      <c r="AU75" s="86">
        <f aca="true" t="shared" si="41" ref="AU75:AU138">+G75/11.502</f>
        <v>129.08189880020865</v>
      </c>
      <c r="AV75" s="86">
        <f aca="true" t="shared" si="42" ref="AV75:AV138">+H75</f>
        <v>0</v>
      </c>
      <c r="AW75" s="86">
        <f aca="true" t="shared" si="43" ref="AW75:AW138">+I75/11.502</f>
        <v>48.98278560250391</v>
      </c>
      <c r="AX75" s="86">
        <f aca="true" t="shared" si="44" ref="AX75:AX138">+J75/0.8369</f>
        <v>69.30338152706416</v>
      </c>
      <c r="AY75" s="86">
        <f aca="true" t="shared" si="45" ref="AY75:AY138">+K75/0.460093</f>
        <v>35.42762006811667</v>
      </c>
      <c r="AZ75" s="86">
        <f aca="true" t="shared" si="46" ref="AZ75:AZ138">+L75</f>
        <v>419.3</v>
      </c>
      <c r="BA75" s="86"/>
      <c r="BB75" s="86">
        <f aca="true" t="shared" si="47" ref="BB75:BB138">+N75/201</f>
        <v>5.138308457711442</v>
      </c>
      <c r="BC75" s="86">
        <f aca="true" t="shared" si="48" ref="BC75:BC138">+O75/(10.77*15)</f>
        <v>0</v>
      </c>
      <c r="BD75" s="86">
        <f aca="true" t="shared" si="49" ref="BD75:BD138">+P75/10.77</f>
        <v>2.7483751160631384</v>
      </c>
      <c r="BE75" s="86">
        <f aca="true" t="shared" si="50" ref="BE75:BE138">+Q75/11.93</f>
        <v>22.380553227158426</v>
      </c>
      <c r="BF75" s="86">
        <f aca="true" t="shared" si="51" ref="BF75:BF138">+R75/0.355</f>
        <v>0</v>
      </c>
      <c r="BG75" s="86">
        <f aca="true" t="shared" si="52" ref="BG75:BG138">+S75</f>
        <v>17.6</v>
      </c>
      <c r="BH75" s="86">
        <f aca="true" t="shared" si="53" ref="BH75:BH138">+T75/12.78</f>
        <v>16.205007824726135</v>
      </c>
      <c r="BI75" s="86">
        <f aca="true" t="shared" si="54" ref="BI75:BI138">+U75/0.91</f>
        <v>32.417582417582416</v>
      </c>
      <c r="BJ75" s="86"/>
      <c r="BK75" s="86">
        <f aca="true" t="shared" si="55" ref="BK75:BK138">+W75/54.7</f>
        <v>4.661791590493602</v>
      </c>
      <c r="BL75" s="86">
        <f aca="true" t="shared" si="56" ref="BL75:BL138">+X75/0.460093</f>
        <v>0</v>
      </c>
      <c r="BM75" s="86">
        <f aca="true" t="shared" si="57" ref="BM75:BM138">+Y75/(2*0.460093)</f>
        <v>0</v>
      </c>
      <c r="BN75" s="86">
        <f aca="true" t="shared" si="58" ref="BN75:BN138">+Z75/15.65</f>
        <v>9.987220447284345</v>
      </c>
      <c r="BO75" s="86">
        <f aca="true" t="shared" si="59" ref="BO75:BO138">+AA75/12.55</f>
        <v>28.621513944223103</v>
      </c>
      <c r="BP75" s="86">
        <f aca="true" t="shared" si="60" ref="BP75:BP138">+AB75/11.502</f>
        <v>104.52964701790992</v>
      </c>
      <c r="BQ75" s="86">
        <f aca="true" t="shared" si="61" ref="BQ75:BQ138">+AC75</f>
        <v>0</v>
      </c>
      <c r="BR75" s="86">
        <f aca="true" t="shared" si="62" ref="BR75:BR138">+AD75/11.502</f>
        <v>26.08242044861763</v>
      </c>
      <c r="BS75" s="86"/>
      <c r="BT75" s="86">
        <f aca="true" t="shared" si="63" ref="BT75:BT138">+AF75/55.5</f>
        <v>5.837837837837838</v>
      </c>
      <c r="BU75" s="86">
        <f aca="true" t="shared" si="64" ref="BU75:BU138">+AG75/11.502</f>
        <v>1.2171796209354895</v>
      </c>
      <c r="BV75" s="86">
        <f aca="true" t="shared" si="65" ref="BV75:BV138">+AH75/11.502</f>
        <v>1.025908537645627</v>
      </c>
      <c r="BW75" s="86">
        <f aca="true" t="shared" si="66" ref="BW75:BW138">+AI75/16.13</f>
        <v>8.462492250464972</v>
      </c>
      <c r="BX75" s="86">
        <f aca="true" t="shared" si="67" ref="BX75:BX138">+BE75/12.55</f>
        <v>1.7833110141162092</v>
      </c>
      <c r="BY75" s="86">
        <f aca="true" t="shared" si="68" ref="BY75:BY138">+AK75/11.502</f>
        <v>137.6717092679534</v>
      </c>
      <c r="BZ75" s="86">
        <f aca="true" t="shared" si="69" ref="BZ75:BZ138">+AL75</f>
        <v>36.4</v>
      </c>
      <c r="CA75" s="86">
        <f aca="true" t="shared" si="70" ref="CA75:CA138">+AM75/0.460093</f>
        <v>47.81641972383844</v>
      </c>
      <c r="CB75" s="86">
        <f aca="true" t="shared" si="71" ref="CB75:CB138">+AN75*480/25</f>
        <v>336</v>
      </c>
      <c r="CC75" s="86"/>
      <c r="CD75" s="86">
        <f>+AP75*'Silver Conversion'!$B225</f>
        <v>0.4792627737226277</v>
      </c>
      <c r="CE75" s="86">
        <f>+AQ75*'Silver Conversion'!$B225</f>
        <v>3.166840549469657</v>
      </c>
      <c r="CF75" s="86">
        <f>+AR75*'Silver Conversion'!$B225</f>
        <v>1.5322989047866409</v>
      </c>
      <c r="CG75" s="86">
        <f>+AS75*'Silver Conversion'!$B225</f>
        <v>0</v>
      </c>
      <c r="CH75" s="86">
        <f>+AT75*'Silver Conversion'!$B225</f>
        <v>4.329243027888445</v>
      </c>
      <c r="CI75" s="86">
        <f>+AU75*'Silver Conversion'!$B225</f>
        <v>12.133698487219613</v>
      </c>
      <c r="CJ75" s="86">
        <f>+AV75*'Silver Conversion'!$B225</f>
        <v>0</v>
      </c>
      <c r="CK75" s="86">
        <f>+AW75*'Silver Conversion'!$B225</f>
        <v>4.604381846635367</v>
      </c>
      <c r="CL75" s="86">
        <f>+AX75*'Silver Conversion'!$B225</f>
        <v>6.5145178635440315</v>
      </c>
      <c r="CM75" s="86">
        <f>+AY75*'Silver Conversion'!$B225</f>
        <v>3.3301962864029666</v>
      </c>
      <c r="CN75" s="86">
        <f>+AZ75*'Silver Conversion'!$B225</f>
        <v>39.4142</v>
      </c>
      <c r="CO75" s="86"/>
      <c r="CP75" s="86">
        <f>+BB75*'Silver Conversion'!$D225</f>
        <v>0.7137110447761194</v>
      </c>
      <c r="CQ75" s="86">
        <f>+BC75*'Silver Conversion'!$B225</f>
        <v>0</v>
      </c>
      <c r="CR75" s="86">
        <f>+BD75*'Silver Conversion'!$B225</f>
        <v>0.25834726090993504</v>
      </c>
      <c r="CS75" s="86">
        <f>+BE75*'Silver Conversion'!$B225</f>
        <v>2.103772003352892</v>
      </c>
      <c r="CT75" s="86">
        <f>+BF75*'Silver Conversion'!$B225</f>
        <v>0</v>
      </c>
      <c r="CU75" s="86">
        <f>+BG75*'Silver Conversion'!$B225</f>
        <v>1.6544</v>
      </c>
      <c r="CV75" s="86">
        <f>+BH75*'Silver Conversion'!$B225</f>
        <v>1.5232707355242567</v>
      </c>
      <c r="CW75" s="86">
        <f>+BI75*'Silver Conversion'!$B225</f>
        <v>3.047252747252747</v>
      </c>
      <c r="CX75" s="86"/>
      <c r="CY75" s="86">
        <f>+BK75*'Silver Conversion'!$B225</f>
        <v>0.43820840950639856</v>
      </c>
      <c r="CZ75" s="86">
        <f>+BL75*'Silver Conversion'!$B225</f>
        <v>0</v>
      </c>
      <c r="DA75" s="86">
        <f>+BM75*'Silver Conversion'!$B225</f>
        <v>0</v>
      </c>
      <c r="DB75" s="86">
        <f>+BN75*'Silver Conversion'!$B225</f>
        <v>0.9387987220447285</v>
      </c>
      <c r="DC75" s="86">
        <f>+BO75*'Silver Conversion'!$B225</f>
        <v>2.6904223107569716</v>
      </c>
      <c r="DD75" s="86">
        <f>+BP75*'Silver Conversion'!$B225</f>
        <v>9.825786819683533</v>
      </c>
      <c r="DE75" s="86">
        <f>+BQ75*'Silver Conversion'!$B225</f>
        <v>0</v>
      </c>
      <c r="DF75" s="86">
        <f>+BR75*'Silver Conversion'!$B225</f>
        <v>2.451747522170057</v>
      </c>
      <c r="DG75" s="86"/>
      <c r="DH75" s="86">
        <f>+BT75*'Silver Conversion'!$B225</f>
        <v>0.5487567567567567</v>
      </c>
      <c r="DI75" s="86">
        <f>+BU75*'Silver Conversion'!$B225</f>
        <v>0.11441488436793601</v>
      </c>
      <c r="DJ75" s="86">
        <f>+BV75*'Silver Conversion'!$B225</f>
        <v>0.09643540253868893</v>
      </c>
      <c r="DK75" s="86">
        <f>+BW75*'Silver Conversion'!$B225</f>
        <v>0.7954742715437074</v>
      </c>
      <c r="DL75" s="86">
        <f>+BX75*'Silver Conversion'!$B225</f>
        <v>0.16763123532692367</v>
      </c>
      <c r="DM75" s="86">
        <f>+BY75*'Silver Conversion'!$B225</f>
        <v>12.941140671187618</v>
      </c>
      <c r="DN75" s="86">
        <f>+BZ75*'Silver Conversion'!$B225</f>
        <v>3.4215999999999998</v>
      </c>
      <c r="DO75" s="86">
        <f>+CA75*'Silver Conversion'!$B225</f>
        <v>4.4947434540408135</v>
      </c>
      <c r="DP75" s="86">
        <f>+CB75*'Silver Conversion'!$B225</f>
        <v>31.584</v>
      </c>
    </row>
    <row r="76" spans="1:120" ht="15.75">
      <c r="A76" s="63">
        <v>1567</v>
      </c>
      <c r="B76" s="86">
        <v>297.5</v>
      </c>
      <c r="C76" s="86">
        <v>408</v>
      </c>
      <c r="D76" s="86">
        <v>8.5</v>
      </c>
      <c r="E76" s="86">
        <v>96</v>
      </c>
      <c r="F76" s="86">
        <v>589.5</v>
      </c>
      <c r="G76" s="86">
        <v>1380.7</v>
      </c>
      <c r="H76" s="86"/>
      <c r="I76" s="86">
        <v>680</v>
      </c>
      <c r="J76" s="86">
        <v>53.8</v>
      </c>
      <c r="K76" s="59">
        <v>17</v>
      </c>
      <c r="L76" s="59">
        <v>425</v>
      </c>
      <c r="M76" s="86"/>
      <c r="N76" s="86">
        <v>1047</v>
      </c>
      <c r="O76" s="86">
        <v>33.2</v>
      </c>
      <c r="P76" s="86">
        <v>24.9</v>
      </c>
      <c r="Q76" s="86">
        <v>313.5</v>
      </c>
      <c r="R76" s="86">
        <v>33.2</v>
      </c>
      <c r="S76" s="86">
        <v>18.4</v>
      </c>
      <c r="T76" s="86">
        <v>231</v>
      </c>
      <c r="U76" s="86">
        <v>44.7</v>
      </c>
      <c r="V76" s="86"/>
      <c r="W76" s="86">
        <v>310</v>
      </c>
      <c r="X76" s="86"/>
      <c r="Y76" s="86"/>
      <c r="Z76" s="86">
        <v>207.5</v>
      </c>
      <c r="AA76" s="86">
        <v>377</v>
      </c>
      <c r="AB76" s="86">
        <v>1275</v>
      </c>
      <c r="AC76" s="86"/>
      <c r="AD76" s="86">
        <v>307</v>
      </c>
      <c r="AE76" s="86"/>
      <c r="AF76" s="86">
        <v>378.5</v>
      </c>
      <c r="AG76" s="86">
        <v>13.4</v>
      </c>
      <c r="AH76" s="86">
        <v>11.6</v>
      </c>
      <c r="AI76" s="86">
        <v>130.6</v>
      </c>
      <c r="AJ76" s="86">
        <v>534.4</v>
      </c>
      <c r="AK76" s="86">
        <v>1595.9</v>
      </c>
      <c r="AL76" s="86">
        <v>37.8</v>
      </c>
      <c r="AM76" s="59">
        <v>21.7</v>
      </c>
      <c r="AN76" s="59">
        <v>19.7</v>
      </c>
      <c r="AO76" s="86"/>
      <c r="AP76" s="86">
        <f t="shared" si="36"/>
        <v>5.428832116788321</v>
      </c>
      <c r="AQ76" s="86">
        <f t="shared" si="37"/>
        <v>35.47209181011998</v>
      </c>
      <c r="AR76" s="86">
        <f t="shared" si="38"/>
        <v>18.474525802392126</v>
      </c>
      <c r="AS76" s="86">
        <f t="shared" si="39"/>
        <v>5.951642901425915</v>
      </c>
      <c r="AT76" s="86">
        <f t="shared" si="40"/>
        <v>46.972111553784856</v>
      </c>
      <c r="AU76" s="86">
        <f t="shared" si="41"/>
        <v>120.03999304468788</v>
      </c>
      <c r="AV76" s="86">
        <f t="shared" si="42"/>
        <v>0</v>
      </c>
      <c r="AW76" s="86">
        <f t="shared" si="43"/>
        <v>59.12015301686663</v>
      </c>
      <c r="AX76" s="86">
        <f t="shared" si="44"/>
        <v>64.284860795794</v>
      </c>
      <c r="AY76" s="86">
        <f t="shared" si="45"/>
        <v>36.94905160478425</v>
      </c>
      <c r="AZ76" s="86">
        <f t="shared" si="46"/>
        <v>425</v>
      </c>
      <c r="BA76" s="86"/>
      <c r="BB76" s="86">
        <f t="shared" si="47"/>
        <v>5.208955223880597</v>
      </c>
      <c r="BC76" s="86">
        <f t="shared" si="48"/>
        <v>0.2055091303002167</v>
      </c>
      <c r="BD76" s="86">
        <f t="shared" si="49"/>
        <v>2.3119777158774375</v>
      </c>
      <c r="BE76" s="86">
        <f t="shared" si="50"/>
        <v>26.27829002514669</v>
      </c>
      <c r="BF76" s="86">
        <f t="shared" si="51"/>
        <v>93.52112676056339</v>
      </c>
      <c r="BG76" s="86">
        <f t="shared" si="52"/>
        <v>18.4</v>
      </c>
      <c r="BH76" s="86">
        <f t="shared" si="53"/>
        <v>18.07511737089202</v>
      </c>
      <c r="BI76" s="86">
        <f t="shared" si="54"/>
        <v>49.120879120879124</v>
      </c>
      <c r="BJ76" s="86"/>
      <c r="BK76" s="86">
        <f t="shared" si="55"/>
        <v>5.667276051188299</v>
      </c>
      <c r="BL76" s="86">
        <f t="shared" si="56"/>
        <v>0</v>
      </c>
      <c r="BM76" s="86">
        <f t="shared" si="57"/>
        <v>0</v>
      </c>
      <c r="BN76" s="86">
        <f t="shared" si="58"/>
        <v>13.258785942492013</v>
      </c>
      <c r="BO76" s="86">
        <f t="shared" si="59"/>
        <v>30.039840637450197</v>
      </c>
      <c r="BP76" s="86">
        <f t="shared" si="60"/>
        <v>110.85028690662493</v>
      </c>
      <c r="BQ76" s="86">
        <f t="shared" si="61"/>
        <v>0</v>
      </c>
      <c r="BR76" s="86">
        <f t="shared" si="62"/>
        <v>26.691010259085374</v>
      </c>
      <c r="BS76" s="86"/>
      <c r="BT76" s="86">
        <f t="shared" si="63"/>
        <v>6.81981981981982</v>
      </c>
      <c r="BU76" s="86">
        <f t="shared" si="64"/>
        <v>1.1650147800382542</v>
      </c>
      <c r="BV76" s="86">
        <f t="shared" si="65"/>
        <v>1.0085202573465484</v>
      </c>
      <c r="BW76" s="86">
        <f t="shared" si="66"/>
        <v>8.096714197148172</v>
      </c>
      <c r="BX76" s="86">
        <f t="shared" si="67"/>
        <v>2.0938876514061104</v>
      </c>
      <c r="BY76" s="86">
        <f t="shared" si="68"/>
        <v>138.74978264649627</v>
      </c>
      <c r="BZ76" s="86">
        <f t="shared" si="69"/>
        <v>37.8</v>
      </c>
      <c r="CA76" s="86">
        <f t="shared" si="70"/>
        <v>47.16437763669519</v>
      </c>
      <c r="CB76" s="86">
        <f t="shared" si="71"/>
        <v>378.24</v>
      </c>
      <c r="CC76" s="86"/>
      <c r="CD76" s="86">
        <f>+AP76*'Silver Conversion'!$B226</f>
        <v>0.5103102189781021</v>
      </c>
      <c r="CE76" s="86">
        <f>+AQ76*'Silver Conversion'!$B226</f>
        <v>3.334376630151278</v>
      </c>
      <c r="CF76" s="86">
        <f>+AR76*'Silver Conversion'!$B226</f>
        <v>1.7366054254248597</v>
      </c>
      <c r="CG76" s="86">
        <f>+AS76*'Silver Conversion'!$B226</f>
        <v>0.5594544327340361</v>
      </c>
      <c r="CH76" s="86">
        <f>+AT76*'Silver Conversion'!$B226</f>
        <v>4.4153784860557765</v>
      </c>
      <c r="CI76" s="86">
        <f>+AU76*'Silver Conversion'!$B226</f>
        <v>11.283759346200661</v>
      </c>
      <c r="CJ76" s="86">
        <f>+AV76*'Silver Conversion'!$B226</f>
        <v>0</v>
      </c>
      <c r="CK76" s="86">
        <f>+AW76*'Silver Conversion'!$B226</f>
        <v>5.557294383585464</v>
      </c>
      <c r="CL76" s="86">
        <f>+AX76*'Silver Conversion'!$B226</f>
        <v>6.042776914804636</v>
      </c>
      <c r="CM76" s="86">
        <f>+AY76*'Silver Conversion'!$B226</f>
        <v>3.4732108508497195</v>
      </c>
      <c r="CN76" s="86">
        <f>+AZ76*'Silver Conversion'!$B226</f>
        <v>39.95</v>
      </c>
      <c r="CO76" s="86"/>
      <c r="CP76" s="86">
        <f>+BB76*'Silver Conversion'!$D226</f>
        <v>0.7235238805970149</v>
      </c>
      <c r="CQ76" s="86">
        <f>+BC76*'Silver Conversion'!$B226</f>
        <v>0.019317858248220368</v>
      </c>
      <c r="CR76" s="86">
        <f>+BD76*'Silver Conversion'!$B226</f>
        <v>0.21732590529247914</v>
      </c>
      <c r="CS76" s="86">
        <f>+BE76*'Silver Conversion'!$B226</f>
        <v>2.4701592623637887</v>
      </c>
      <c r="CT76" s="86">
        <f>+BF76*'Silver Conversion'!$B226</f>
        <v>8.790985915492959</v>
      </c>
      <c r="CU76" s="86">
        <f>+BG76*'Silver Conversion'!$B226</f>
        <v>1.7295999999999998</v>
      </c>
      <c r="CV76" s="86">
        <f>+BH76*'Silver Conversion'!$B226</f>
        <v>1.6990610328638498</v>
      </c>
      <c r="CW76" s="86">
        <f>+BI76*'Silver Conversion'!$B226</f>
        <v>4.617362637362637</v>
      </c>
      <c r="CX76" s="86"/>
      <c r="CY76" s="86">
        <f>+BK76*'Silver Conversion'!$B226</f>
        <v>0.5327239488117002</v>
      </c>
      <c r="CZ76" s="86">
        <f>+BL76*'Silver Conversion'!$B226</f>
        <v>0</v>
      </c>
      <c r="DA76" s="86">
        <f>+BM76*'Silver Conversion'!$B226</f>
        <v>0</v>
      </c>
      <c r="DB76" s="86">
        <f>+BN76*'Silver Conversion'!$B226</f>
        <v>1.2463258785942493</v>
      </c>
      <c r="DC76" s="86">
        <f>+BO76*'Silver Conversion'!$B226</f>
        <v>2.8237450199203185</v>
      </c>
      <c r="DD76" s="86">
        <f>+BP76*'Silver Conversion'!$B226</f>
        <v>10.419926969222743</v>
      </c>
      <c r="DE76" s="86">
        <f>+BQ76*'Silver Conversion'!$B226</f>
        <v>0</v>
      </c>
      <c r="DF76" s="86">
        <f>+BR76*'Silver Conversion'!$B226</f>
        <v>2.508954964354025</v>
      </c>
      <c r="DG76" s="86"/>
      <c r="DH76" s="86">
        <f>+BT76*'Silver Conversion'!$B226</f>
        <v>0.641063063063063</v>
      </c>
      <c r="DI76" s="86">
        <f>+BU76*'Silver Conversion'!$B226</f>
        <v>0.1095113893235959</v>
      </c>
      <c r="DJ76" s="86">
        <f>+BV76*'Silver Conversion'!$B226</f>
        <v>0.09480090419057555</v>
      </c>
      <c r="DK76" s="86">
        <f>+BW76*'Silver Conversion'!$B226</f>
        <v>0.7610911345319281</v>
      </c>
      <c r="DL76" s="86">
        <f>+BX76*'Silver Conversion'!$B226</f>
        <v>0.19682543923217438</v>
      </c>
      <c r="DM76" s="86">
        <f>+BY76*'Silver Conversion'!$B226</f>
        <v>13.04247956877065</v>
      </c>
      <c r="DN76" s="86">
        <f>+BZ76*'Silver Conversion'!$B226</f>
        <v>3.5532</v>
      </c>
      <c r="DO76" s="86">
        <f>+CA76*'Silver Conversion'!$B226</f>
        <v>4.433451497849348</v>
      </c>
      <c r="DP76" s="86">
        <f>+CB76*'Silver Conversion'!$B226</f>
        <v>35.55456</v>
      </c>
    </row>
    <row r="77" spans="1:120" ht="15.75">
      <c r="A77" s="63">
        <v>1568</v>
      </c>
      <c r="B77" s="86">
        <v>192.7</v>
      </c>
      <c r="C77" s="86"/>
      <c r="D77" s="86"/>
      <c r="E77" s="86">
        <v>160</v>
      </c>
      <c r="F77" s="86">
        <v>650.9</v>
      </c>
      <c r="G77" s="86"/>
      <c r="H77" s="86"/>
      <c r="I77" s="86">
        <v>700</v>
      </c>
      <c r="J77" s="86">
        <v>31.8</v>
      </c>
      <c r="K77" s="59">
        <v>17.8</v>
      </c>
      <c r="L77" s="59">
        <v>367.2</v>
      </c>
      <c r="M77" s="86"/>
      <c r="N77" s="86">
        <v>950.3</v>
      </c>
      <c r="O77" s="86">
        <v>39</v>
      </c>
      <c r="P77" s="86">
        <v>31.1</v>
      </c>
      <c r="Q77" s="86">
        <v>201.5</v>
      </c>
      <c r="R77" s="86">
        <v>39</v>
      </c>
      <c r="S77" s="86">
        <v>20.3</v>
      </c>
      <c r="T77" s="86">
        <v>187.5</v>
      </c>
      <c r="U77" s="86">
        <v>39</v>
      </c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>
        <v>373.5</v>
      </c>
      <c r="AG77" s="86">
        <v>15</v>
      </c>
      <c r="AH77" s="86"/>
      <c r="AI77" s="86">
        <v>126.9</v>
      </c>
      <c r="AJ77" s="86">
        <v>441</v>
      </c>
      <c r="AK77" s="86">
        <v>1567.5</v>
      </c>
      <c r="AL77" s="86">
        <v>40.3</v>
      </c>
      <c r="AM77" s="59">
        <v>23</v>
      </c>
      <c r="AN77" s="59">
        <v>21</v>
      </c>
      <c r="AO77" s="86"/>
      <c r="AP77" s="86">
        <f t="shared" si="36"/>
        <v>3.5164233576642334</v>
      </c>
      <c r="AQ77" s="86">
        <f t="shared" si="37"/>
        <v>0</v>
      </c>
      <c r="AR77" s="86">
        <f t="shared" si="38"/>
        <v>0</v>
      </c>
      <c r="AS77" s="86">
        <f t="shared" si="39"/>
        <v>9.919404835709859</v>
      </c>
      <c r="AT77" s="86">
        <f t="shared" si="40"/>
        <v>51.86454183266932</v>
      </c>
      <c r="AU77" s="86">
        <f t="shared" si="41"/>
        <v>0</v>
      </c>
      <c r="AV77" s="86">
        <f t="shared" si="42"/>
        <v>0</v>
      </c>
      <c r="AW77" s="86">
        <f t="shared" si="43"/>
        <v>60.85898104677447</v>
      </c>
      <c r="AX77" s="86">
        <f t="shared" si="44"/>
        <v>37.99737125104553</v>
      </c>
      <c r="AY77" s="86">
        <f t="shared" si="45"/>
        <v>38.68783050383293</v>
      </c>
      <c r="AZ77" s="86">
        <f t="shared" si="46"/>
        <v>367.2</v>
      </c>
      <c r="BA77" s="86"/>
      <c r="BB77" s="86">
        <f t="shared" si="47"/>
        <v>4.727860696517412</v>
      </c>
      <c r="BC77" s="86">
        <f t="shared" si="48"/>
        <v>0.24141132776230273</v>
      </c>
      <c r="BD77" s="86">
        <f t="shared" si="49"/>
        <v>2.8876508820798517</v>
      </c>
      <c r="BE77" s="86">
        <f t="shared" si="50"/>
        <v>16.89019279128248</v>
      </c>
      <c r="BF77" s="86">
        <f t="shared" si="51"/>
        <v>109.85915492957747</v>
      </c>
      <c r="BG77" s="86">
        <f t="shared" si="52"/>
        <v>20.3</v>
      </c>
      <c r="BH77" s="86">
        <f t="shared" si="53"/>
        <v>14.671361502347418</v>
      </c>
      <c r="BI77" s="86">
        <f t="shared" si="54"/>
        <v>42.857142857142854</v>
      </c>
      <c r="BJ77" s="86"/>
      <c r="BK77" s="86">
        <f t="shared" si="55"/>
        <v>0</v>
      </c>
      <c r="BL77" s="86">
        <f t="shared" si="56"/>
        <v>0</v>
      </c>
      <c r="BM77" s="86">
        <f t="shared" si="57"/>
        <v>0</v>
      </c>
      <c r="BN77" s="86">
        <f t="shared" si="58"/>
        <v>0</v>
      </c>
      <c r="BO77" s="86">
        <f t="shared" si="59"/>
        <v>0</v>
      </c>
      <c r="BP77" s="86">
        <f t="shared" si="60"/>
        <v>0</v>
      </c>
      <c r="BQ77" s="86">
        <f t="shared" si="61"/>
        <v>0</v>
      </c>
      <c r="BR77" s="86">
        <f t="shared" si="62"/>
        <v>0</v>
      </c>
      <c r="BS77" s="86"/>
      <c r="BT77" s="86">
        <f t="shared" si="63"/>
        <v>6.72972972972973</v>
      </c>
      <c r="BU77" s="86">
        <f t="shared" si="64"/>
        <v>1.3041210224308815</v>
      </c>
      <c r="BV77" s="86">
        <f t="shared" si="65"/>
        <v>0</v>
      </c>
      <c r="BW77" s="86">
        <f t="shared" si="66"/>
        <v>7.867327960322381</v>
      </c>
      <c r="BX77" s="86">
        <f t="shared" si="67"/>
        <v>1.3458320949229068</v>
      </c>
      <c r="BY77" s="86">
        <f t="shared" si="68"/>
        <v>136.28064684402713</v>
      </c>
      <c r="BZ77" s="86">
        <f t="shared" si="69"/>
        <v>40.3</v>
      </c>
      <c r="CA77" s="86">
        <f t="shared" si="70"/>
        <v>49.989893347649286</v>
      </c>
      <c r="CB77" s="86">
        <f t="shared" si="71"/>
        <v>403.2</v>
      </c>
      <c r="CC77" s="86"/>
      <c r="CD77" s="86">
        <f>+AP77*'Silver Conversion'!$B227</f>
        <v>0.33054379562043795</v>
      </c>
      <c r="CE77" s="86">
        <f>+AQ77*'Silver Conversion'!$B227</f>
        <v>0</v>
      </c>
      <c r="CF77" s="86">
        <f>+AR77*'Silver Conversion'!$B227</f>
        <v>0</v>
      </c>
      <c r="CG77" s="86">
        <f>+AS77*'Silver Conversion'!$B227</f>
        <v>0.9324240545567267</v>
      </c>
      <c r="CH77" s="86">
        <f>+AT77*'Silver Conversion'!$B227</f>
        <v>4.8752669322709155</v>
      </c>
      <c r="CI77" s="86">
        <f>+AU77*'Silver Conversion'!$B227</f>
        <v>0</v>
      </c>
      <c r="CJ77" s="86">
        <f>+AV77*'Silver Conversion'!$B227</f>
        <v>0</v>
      </c>
      <c r="CK77" s="86">
        <f>+AW77*'Silver Conversion'!$B227</f>
        <v>5.7207442183968</v>
      </c>
      <c r="CL77" s="86">
        <f>+AX77*'Silver Conversion'!$B227</f>
        <v>3.5717528975982797</v>
      </c>
      <c r="CM77" s="86">
        <f>+AY77*'Silver Conversion'!$B227</f>
        <v>3.636656067360295</v>
      </c>
      <c r="CN77" s="86">
        <f>+AZ77*'Silver Conversion'!$B227</f>
        <v>34.516799999999996</v>
      </c>
      <c r="CO77" s="86"/>
      <c r="CP77" s="86">
        <f>+BB77*'Silver Conversion'!$D227</f>
        <v>0.6566998507462686</v>
      </c>
      <c r="CQ77" s="86">
        <f>+BC77*'Silver Conversion'!$B227</f>
        <v>0.022692664809656458</v>
      </c>
      <c r="CR77" s="86">
        <f>+BD77*'Silver Conversion'!$B227</f>
        <v>0.27143918291550606</v>
      </c>
      <c r="CS77" s="86">
        <f>+BE77*'Silver Conversion'!$B227</f>
        <v>1.5876781223805532</v>
      </c>
      <c r="CT77" s="86">
        <f>+BF77*'Silver Conversion'!$B227</f>
        <v>10.326760563380283</v>
      </c>
      <c r="CU77" s="86">
        <f>+BG77*'Silver Conversion'!$B227</f>
        <v>1.9082000000000001</v>
      </c>
      <c r="CV77" s="86">
        <f>+BH77*'Silver Conversion'!$B227</f>
        <v>1.3791079812206573</v>
      </c>
      <c r="CW77" s="86">
        <f>+BI77*'Silver Conversion'!$B227</f>
        <v>4.0285714285714285</v>
      </c>
      <c r="CX77" s="86"/>
      <c r="CY77" s="86">
        <f>+BK77*'Silver Conversion'!$B227</f>
        <v>0</v>
      </c>
      <c r="CZ77" s="86">
        <f>+BL77*'Silver Conversion'!$B227</f>
        <v>0</v>
      </c>
      <c r="DA77" s="86">
        <f>+BM77*'Silver Conversion'!$B227</f>
        <v>0</v>
      </c>
      <c r="DB77" s="86">
        <f>+BN77*'Silver Conversion'!$B227</f>
        <v>0</v>
      </c>
      <c r="DC77" s="86">
        <f>+BO77*'Silver Conversion'!$B227</f>
        <v>0</v>
      </c>
      <c r="DD77" s="86">
        <f>+BP77*'Silver Conversion'!$B227</f>
        <v>0</v>
      </c>
      <c r="DE77" s="86">
        <f>+BQ77*'Silver Conversion'!$B227</f>
        <v>0</v>
      </c>
      <c r="DF77" s="86">
        <f>+BR77*'Silver Conversion'!$B227</f>
        <v>0</v>
      </c>
      <c r="DG77" s="86"/>
      <c r="DH77" s="86">
        <f>+BT77*'Silver Conversion'!$B227</f>
        <v>0.6325945945945946</v>
      </c>
      <c r="DI77" s="86">
        <f>+BU77*'Silver Conversion'!$B227</f>
        <v>0.12258737610850286</v>
      </c>
      <c r="DJ77" s="86">
        <f>+BV77*'Silver Conversion'!$B227</f>
        <v>0</v>
      </c>
      <c r="DK77" s="86">
        <f>+BW77*'Silver Conversion'!$B227</f>
        <v>0.7395288282703039</v>
      </c>
      <c r="DL77" s="86">
        <f>+BX77*'Silver Conversion'!$B227</f>
        <v>0.12650821692275324</v>
      </c>
      <c r="DM77" s="86">
        <f>+BY77*'Silver Conversion'!$B227</f>
        <v>12.81038080333855</v>
      </c>
      <c r="DN77" s="86">
        <f>+BZ77*'Silver Conversion'!$B227</f>
        <v>3.7882</v>
      </c>
      <c r="DO77" s="86">
        <f>+CA77*'Silver Conversion'!$B227</f>
        <v>4.699049974679033</v>
      </c>
      <c r="DP77" s="86">
        <f>+CB77*'Silver Conversion'!$B227</f>
        <v>37.9008</v>
      </c>
    </row>
    <row r="78" spans="1:120" ht="15.75">
      <c r="A78" s="63">
        <v>1569</v>
      </c>
      <c r="B78" s="86"/>
      <c r="C78" s="86"/>
      <c r="D78" s="86">
        <v>7.7</v>
      </c>
      <c r="E78" s="86">
        <v>112</v>
      </c>
      <c r="F78" s="86">
        <v>505.5</v>
      </c>
      <c r="G78" s="86">
        <v>1465.9</v>
      </c>
      <c r="H78" s="86">
        <v>34.1</v>
      </c>
      <c r="I78" s="86">
        <v>493</v>
      </c>
      <c r="J78" s="86">
        <v>83.4</v>
      </c>
      <c r="L78" s="59">
        <v>380.5</v>
      </c>
      <c r="M78" s="86"/>
      <c r="N78" s="86">
        <v>968.6</v>
      </c>
      <c r="O78" s="86">
        <v>64.5</v>
      </c>
      <c r="P78" s="86">
        <v>32</v>
      </c>
      <c r="Q78" s="86">
        <v>228.4</v>
      </c>
      <c r="R78" s="86">
        <v>64.5</v>
      </c>
      <c r="S78" s="86">
        <v>18.4</v>
      </c>
      <c r="T78" s="86">
        <v>177</v>
      </c>
      <c r="U78" s="86">
        <v>42</v>
      </c>
      <c r="V78" s="86"/>
      <c r="W78" s="86"/>
      <c r="X78" s="86">
        <v>16.7</v>
      </c>
      <c r="Y78" s="86"/>
      <c r="Z78" s="86">
        <v>125.7</v>
      </c>
      <c r="AA78" s="86">
        <v>263.5</v>
      </c>
      <c r="AB78" s="86">
        <v>1227.2</v>
      </c>
      <c r="AC78" s="86"/>
      <c r="AD78" s="86">
        <v>295.3</v>
      </c>
      <c r="AE78" s="86"/>
      <c r="AF78" s="86">
        <v>293</v>
      </c>
      <c r="AG78" s="86">
        <v>15.8</v>
      </c>
      <c r="AH78" s="86">
        <v>12</v>
      </c>
      <c r="AI78" s="86">
        <v>132.7</v>
      </c>
      <c r="AJ78" s="86">
        <v>382.8</v>
      </c>
      <c r="AK78" s="86">
        <v>1761.5</v>
      </c>
      <c r="AL78" s="86">
        <v>40</v>
      </c>
      <c r="AM78" s="59">
        <v>22</v>
      </c>
      <c r="AN78" s="59">
        <v>19.5</v>
      </c>
      <c r="AO78" s="86"/>
      <c r="AP78" s="86">
        <f t="shared" si="36"/>
        <v>0</v>
      </c>
      <c r="AQ78" s="86">
        <f t="shared" si="37"/>
        <v>0</v>
      </c>
      <c r="AR78" s="86">
        <f t="shared" si="38"/>
        <v>16.735746903343454</v>
      </c>
      <c r="AS78" s="86">
        <f t="shared" si="39"/>
        <v>6.9435833849969</v>
      </c>
      <c r="AT78" s="86">
        <f t="shared" si="40"/>
        <v>40.27888446215139</v>
      </c>
      <c r="AU78" s="86">
        <f t="shared" si="41"/>
        <v>127.4474004520953</v>
      </c>
      <c r="AV78" s="86">
        <f t="shared" si="42"/>
        <v>34.1</v>
      </c>
      <c r="AW78" s="86">
        <f t="shared" si="43"/>
        <v>42.86211093722831</v>
      </c>
      <c r="AX78" s="86">
        <f t="shared" si="44"/>
        <v>99.6534830923647</v>
      </c>
      <c r="AY78" s="86">
        <f t="shared" si="45"/>
        <v>0</v>
      </c>
      <c r="AZ78" s="86">
        <f t="shared" si="46"/>
        <v>380.5</v>
      </c>
      <c r="BA78" s="86"/>
      <c r="BB78" s="86">
        <f t="shared" si="47"/>
        <v>4.818905472636816</v>
      </c>
      <c r="BC78" s="86">
        <f t="shared" si="48"/>
        <v>0.3992571959145776</v>
      </c>
      <c r="BD78" s="86">
        <f t="shared" si="49"/>
        <v>2.9712163416898796</v>
      </c>
      <c r="BE78" s="86">
        <f t="shared" si="50"/>
        <v>19.14501257334451</v>
      </c>
      <c r="BF78" s="86">
        <f t="shared" si="51"/>
        <v>181.69014084507043</v>
      </c>
      <c r="BG78" s="86">
        <f t="shared" si="52"/>
        <v>18.4</v>
      </c>
      <c r="BH78" s="86">
        <f t="shared" si="53"/>
        <v>13.849765258215964</v>
      </c>
      <c r="BI78" s="86">
        <f t="shared" si="54"/>
        <v>46.15384615384615</v>
      </c>
      <c r="BJ78" s="86"/>
      <c r="BK78" s="86">
        <f t="shared" si="55"/>
        <v>0</v>
      </c>
      <c r="BL78" s="86">
        <f t="shared" si="56"/>
        <v>36.297009517641</v>
      </c>
      <c r="BM78" s="86">
        <f t="shared" si="57"/>
        <v>0</v>
      </c>
      <c r="BN78" s="86">
        <f t="shared" si="58"/>
        <v>8.031948881789138</v>
      </c>
      <c r="BO78" s="86">
        <f t="shared" si="59"/>
        <v>20.996015936254977</v>
      </c>
      <c r="BP78" s="86">
        <f t="shared" si="60"/>
        <v>106.69448791514519</v>
      </c>
      <c r="BQ78" s="86">
        <f t="shared" si="61"/>
        <v>0</v>
      </c>
      <c r="BR78" s="86">
        <f t="shared" si="62"/>
        <v>25.673795861589287</v>
      </c>
      <c r="BS78" s="86"/>
      <c r="BT78" s="86">
        <f t="shared" si="63"/>
        <v>5.2792792792792795</v>
      </c>
      <c r="BU78" s="86">
        <f t="shared" si="64"/>
        <v>1.3736741436271953</v>
      </c>
      <c r="BV78" s="86">
        <f t="shared" si="65"/>
        <v>1.0432968179447053</v>
      </c>
      <c r="BW78" s="86">
        <f t="shared" si="66"/>
        <v>8.226906385616862</v>
      </c>
      <c r="BX78" s="86">
        <f t="shared" si="67"/>
        <v>1.5254990098282477</v>
      </c>
      <c r="BY78" s="86">
        <f t="shared" si="68"/>
        <v>153.14727873413318</v>
      </c>
      <c r="BZ78" s="86">
        <f t="shared" si="69"/>
        <v>40</v>
      </c>
      <c r="CA78" s="86">
        <f t="shared" si="70"/>
        <v>47.81641972383844</v>
      </c>
      <c r="CB78" s="86">
        <f t="shared" si="71"/>
        <v>374.4</v>
      </c>
      <c r="CC78" s="86"/>
      <c r="CD78" s="86">
        <f>+AP78*'Silver Conversion'!$B228</f>
        <v>0</v>
      </c>
      <c r="CE78" s="86">
        <f>+AQ78*'Silver Conversion'!$B228</f>
        <v>0</v>
      </c>
      <c r="CF78" s="86">
        <f>+AR78*'Silver Conversion'!$B228</f>
        <v>1.5731602089142847</v>
      </c>
      <c r="CG78" s="86">
        <f>+AS78*'Silver Conversion'!$B228</f>
        <v>0.6526968381897087</v>
      </c>
      <c r="CH78" s="86">
        <f>+AT78*'Silver Conversion'!$B228</f>
        <v>3.7862151394422305</v>
      </c>
      <c r="CI78" s="86">
        <f>+AU78*'Silver Conversion'!$B228</f>
        <v>11.980055642496957</v>
      </c>
      <c r="CJ78" s="86">
        <f>+AV78*'Silver Conversion'!$B228</f>
        <v>3.2054</v>
      </c>
      <c r="CK78" s="86">
        <f>+AW78*'Silver Conversion'!$B228</f>
        <v>4.029038428099461</v>
      </c>
      <c r="CL78" s="86">
        <f>+AX78*'Silver Conversion'!$B228</f>
        <v>9.367427410682282</v>
      </c>
      <c r="CM78" s="86">
        <f>+AY78*'Silver Conversion'!$B228</f>
        <v>0</v>
      </c>
      <c r="CN78" s="86">
        <f>+AZ78*'Silver Conversion'!$B228</f>
        <v>35.767</v>
      </c>
      <c r="CO78" s="86"/>
      <c r="CP78" s="86">
        <f>+BB78*'Silver Conversion'!$D228</f>
        <v>0.6693459701492537</v>
      </c>
      <c r="CQ78" s="86">
        <f>+BC78*'Silver Conversion'!$B228</f>
        <v>0.03753017641597029</v>
      </c>
      <c r="CR78" s="86">
        <f>+BD78*'Silver Conversion'!$B228</f>
        <v>0.2792943361188487</v>
      </c>
      <c r="CS78" s="86">
        <f>+BE78*'Silver Conversion'!$B228</f>
        <v>1.7996311818943838</v>
      </c>
      <c r="CT78" s="86">
        <f>+BF78*'Silver Conversion'!$B228</f>
        <v>17.07887323943662</v>
      </c>
      <c r="CU78" s="86">
        <f>+BG78*'Silver Conversion'!$B228</f>
        <v>1.7295999999999998</v>
      </c>
      <c r="CV78" s="86">
        <f>+BH78*'Silver Conversion'!$B228</f>
        <v>1.3018779342723006</v>
      </c>
      <c r="CW78" s="86">
        <f>+BI78*'Silver Conversion'!$B228</f>
        <v>4.338461538461538</v>
      </c>
      <c r="CX78" s="86"/>
      <c r="CY78" s="86">
        <f>+BK78*'Silver Conversion'!$B228</f>
        <v>0</v>
      </c>
      <c r="CZ78" s="86">
        <f>+BL78*'Silver Conversion'!$B228</f>
        <v>3.411918894658254</v>
      </c>
      <c r="DA78" s="86">
        <f>+BM78*'Silver Conversion'!$B228</f>
        <v>0</v>
      </c>
      <c r="DB78" s="86">
        <f>+BN78*'Silver Conversion'!$B228</f>
        <v>0.7550031948881789</v>
      </c>
      <c r="DC78" s="86">
        <f>+BO78*'Silver Conversion'!$B228</f>
        <v>1.973625498007968</v>
      </c>
      <c r="DD78" s="86">
        <f>+BP78*'Silver Conversion'!$B228</f>
        <v>10.029281864023648</v>
      </c>
      <c r="DE78" s="86">
        <f>+BQ78*'Silver Conversion'!$B228</f>
        <v>0</v>
      </c>
      <c r="DF78" s="86">
        <f>+BR78*'Silver Conversion'!$B228</f>
        <v>2.413336810989393</v>
      </c>
      <c r="DG78" s="86"/>
      <c r="DH78" s="86">
        <f>+BT78*'Silver Conversion'!$B228</f>
        <v>0.4962522522522523</v>
      </c>
      <c r="DI78" s="86">
        <f>+BU78*'Silver Conversion'!$B228</f>
        <v>0.12912536950095635</v>
      </c>
      <c r="DJ78" s="86">
        <f>+BV78*'Silver Conversion'!$B228</f>
        <v>0.0980699008868023</v>
      </c>
      <c r="DK78" s="86">
        <f>+BW78*'Silver Conversion'!$B228</f>
        <v>0.7733292002479851</v>
      </c>
      <c r="DL78" s="86">
        <f>+BX78*'Silver Conversion'!$B228</f>
        <v>0.1433969069238553</v>
      </c>
      <c r="DM78" s="86">
        <f>+BY78*'Silver Conversion'!$B228</f>
        <v>14.395844201008519</v>
      </c>
      <c r="DN78" s="86">
        <f>+BZ78*'Silver Conversion'!$B228</f>
        <v>3.76</v>
      </c>
      <c r="DO78" s="86">
        <f>+CA78*'Silver Conversion'!$B228</f>
        <v>4.4947434540408135</v>
      </c>
      <c r="DP78" s="86">
        <f>+CB78*'Silver Conversion'!$B228</f>
        <v>35.193599999999996</v>
      </c>
    </row>
    <row r="79" spans="1:120" ht="15.75">
      <c r="A79" s="63">
        <v>1570</v>
      </c>
      <c r="B79" s="86"/>
      <c r="C79" s="86"/>
      <c r="D79" s="86">
        <v>7.7</v>
      </c>
      <c r="E79" s="86">
        <v>128</v>
      </c>
      <c r="F79" s="86">
        <v>559</v>
      </c>
      <c r="G79" s="86">
        <v>1190</v>
      </c>
      <c r="H79" s="86">
        <v>29.5</v>
      </c>
      <c r="I79" s="86">
        <v>552.1</v>
      </c>
      <c r="J79" s="86">
        <v>53.2</v>
      </c>
      <c r="L79" s="59">
        <v>363.4</v>
      </c>
      <c r="M79" s="86"/>
      <c r="N79" s="86">
        <v>1116</v>
      </c>
      <c r="O79" s="86"/>
      <c r="P79" s="86">
        <v>37.1</v>
      </c>
      <c r="Q79" s="86">
        <v>271.3</v>
      </c>
      <c r="R79" s="86"/>
      <c r="S79" s="86">
        <v>20.6</v>
      </c>
      <c r="T79" s="86">
        <v>186</v>
      </c>
      <c r="U79" s="86">
        <v>23.1</v>
      </c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>
        <v>393.8</v>
      </c>
      <c r="AG79" s="86">
        <v>13.3</v>
      </c>
      <c r="AH79" s="86">
        <v>11</v>
      </c>
      <c r="AI79" s="86">
        <v>154.3</v>
      </c>
      <c r="AJ79" s="86">
        <v>391</v>
      </c>
      <c r="AK79" s="86">
        <v>1807.7</v>
      </c>
      <c r="AL79" s="86">
        <v>37.5</v>
      </c>
      <c r="AM79" s="59">
        <v>22</v>
      </c>
      <c r="AN79" s="59">
        <v>18.7</v>
      </c>
      <c r="AO79" s="86"/>
      <c r="AP79" s="86">
        <f t="shared" si="36"/>
        <v>0</v>
      </c>
      <c r="AQ79" s="86">
        <f t="shared" si="37"/>
        <v>0</v>
      </c>
      <c r="AR79" s="86">
        <f t="shared" si="38"/>
        <v>16.735746903343454</v>
      </c>
      <c r="AS79" s="86">
        <f t="shared" si="39"/>
        <v>7.935523868567887</v>
      </c>
      <c r="AT79" s="86">
        <f t="shared" si="40"/>
        <v>44.54183266932271</v>
      </c>
      <c r="AU79" s="86">
        <f t="shared" si="41"/>
        <v>103.4602677795166</v>
      </c>
      <c r="AV79" s="86">
        <f t="shared" si="42"/>
        <v>29.5</v>
      </c>
      <c r="AW79" s="86">
        <f t="shared" si="43"/>
        <v>48.00034776560598</v>
      </c>
      <c r="AX79" s="86">
        <f t="shared" si="44"/>
        <v>63.56792926275541</v>
      </c>
      <c r="AY79" s="86">
        <f t="shared" si="45"/>
        <v>0</v>
      </c>
      <c r="AZ79" s="86">
        <f t="shared" si="46"/>
        <v>363.4</v>
      </c>
      <c r="BA79" s="86"/>
      <c r="BB79" s="86">
        <f t="shared" si="47"/>
        <v>5.552238805970149</v>
      </c>
      <c r="BC79" s="86">
        <f t="shared" si="48"/>
        <v>0</v>
      </c>
      <c r="BD79" s="86">
        <f t="shared" si="49"/>
        <v>3.444753946146704</v>
      </c>
      <c r="BE79" s="86">
        <f t="shared" si="50"/>
        <v>22.740989103101427</v>
      </c>
      <c r="BF79" s="86">
        <f t="shared" si="51"/>
        <v>0</v>
      </c>
      <c r="BG79" s="86">
        <f t="shared" si="52"/>
        <v>20.6</v>
      </c>
      <c r="BH79" s="86">
        <f t="shared" si="53"/>
        <v>14.55399061032864</v>
      </c>
      <c r="BI79" s="86">
        <f t="shared" si="54"/>
        <v>25.384615384615387</v>
      </c>
      <c r="BJ79" s="86"/>
      <c r="BK79" s="86">
        <f t="shared" si="55"/>
        <v>0</v>
      </c>
      <c r="BL79" s="86">
        <f t="shared" si="56"/>
        <v>0</v>
      </c>
      <c r="BM79" s="86">
        <f t="shared" si="57"/>
        <v>0</v>
      </c>
      <c r="BN79" s="86">
        <f t="shared" si="58"/>
        <v>0</v>
      </c>
      <c r="BO79" s="86">
        <f t="shared" si="59"/>
        <v>0</v>
      </c>
      <c r="BP79" s="86">
        <f t="shared" si="60"/>
        <v>0</v>
      </c>
      <c r="BQ79" s="86">
        <f t="shared" si="61"/>
        <v>0</v>
      </c>
      <c r="BR79" s="86">
        <f t="shared" si="62"/>
        <v>0</v>
      </c>
      <c r="BS79" s="86"/>
      <c r="BT79" s="86">
        <f t="shared" si="63"/>
        <v>7.095495495495496</v>
      </c>
      <c r="BU79" s="86">
        <f t="shared" si="64"/>
        <v>1.156320639888715</v>
      </c>
      <c r="BV79" s="86">
        <f t="shared" si="65"/>
        <v>0.9563554164493131</v>
      </c>
      <c r="BW79" s="86">
        <f t="shared" si="66"/>
        <v>9.566026038437695</v>
      </c>
      <c r="BX79" s="86">
        <f t="shared" si="67"/>
        <v>1.8120310042311893</v>
      </c>
      <c r="BY79" s="86">
        <f t="shared" si="68"/>
        <v>157.1639714832203</v>
      </c>
      <c r="BZ79" s="86">
        <f t="shared" si="69"/>
        <v>37.5</v>
      </c>
      <c r="CA79" s="86">
        <f t="shared" si="70"/>
        <v>47.81641972383844</v>
      </c>
      <c r="CB79" s="86">
        <f t="shared" si="71"/>
        <v>359.04</v>
      </c>
      <c r="CC79" s="86"/>
      <c r="CD79" s="86">
        <f>+AP79*'Silver Conversion'!$B229</f>
        <v>0</v>
      </c>
      <c r="CE79" s="86">
        <f>+AQ79*'Silver Conversion'!$B229</f>
        <v>0</v>
      </c>
      <c r="CF79" s="86">
        <f>+AR79*'Silver Conversion'!$B229</f>
        <v>1.5731602089142847</v>
      </c>
      <c r="CG79" s="86">
        <f>+AS79*'Silver Conversion'!$B229</f>
        <v>0.7459392436453813</v>
      </c>
      <c r="CH79" s="86">
        <f>+AT79*'Silver Conversion'!$B229</f>
        <v>4.186932270916334</v>
      </c>
      <c r="CI79" s="86">
        <f>+AU79*'Silver Conversion'!$B229</f>
        <v>9.725265171274561</v>
      </c>
      <c r="CJ79" s="86">
        <f>+AV79*'Silver Conversion'!$B229</f>
        <v>2.773</v>
      </c>
      <c r="CK79" s="86">
        <f>+AW79*'Silver Conversion'!$B229</f>
        <v>4.512032689966962</v>
      </c>
      <c r="CL79" s="86">
        <f>+AX79*'Silver Conversion'!$B229</f>
        <v>5.975385350699009</v>
      </c>
      <c r="CM79" s="86">
        <f>+AY79*'Silver Conversion'!$B229</f>
        <v>0</v>
      </c>
      <c r="CN79" s="86">
        <f>+AZ79*'Silver Conversion'!$B229</f>
        <v>34.1596</v>
      </c>
      <c r="CO79" s="86"/>
      <c r="CP79" s="86">
        <f>+BB79*'Silver Conversion'!$D229</f>
        <v>0.7712059701492537</v>
      </c>
      <c r="CQ79" s="86">
        <f>+BC79*'Silver Conversion'!$B229</f>
        <v>0</v>
      </c>
      <c r="CR79" s="86">
        <f>+BD79*'Silver Conversion'!$B229</f>
        <v>0.3238068709377902</v>
      </c>
      <c r="CS79" s="86">
        <f>+BE79*'Silver Conversion'!$B229</f>
        <v>2.1376529756915343</v>
      </c>
      <c r="CT79" s="86">
        <f>+BF79*'Silver Conversion'!$B229</f>
        <v>0</v>
      </c>
      <c r="CU79" s="86">
        <f>+BG79*'Silver Conversion'!$B229</f>
        <v>1.9364000000000001</v>
      </c>
      <c r="CV79" s="86">
        <f>+BH79*'Silver Conversion'!$B229</f>
        <v>1.368075117370892</v>
      </c>
      <c r="CW79" s="86">
        <f>+BI79*'Silver Conversion'!$B229</f>
        <v>2.3861538461538463</v>
      </c>
      <c r="CX79" s="86"/>
      <c r="CY79" s="86">
        <f>+BK79*'Silver Conversion'!$B229</f>
        <v>0</v>
      </c>
      <c r="CZ79" s="86">
        <f>+BL79*'Silver Conversion'!$B229</f>
        <v>0</v>
      </c>
      <c r="DA79" s="86">
        <f>+BM79*'Silver Conversion'!$B229</f>
        <v>0</v>
      </c>
      <c r="DB79" s="86">
        <f>+BN79*'Silver Conversion'!$B229</f>
        <v>0</v>
      </c>
      <c r="DC79" s="86">
        <f>+BO79*'Silver Conversion'!$B229</f>
        <v>0</v>
      </c>
      <c r="DD79" s="86">
        <f>+BP79*'Silver Conversion'!$B229</f>
        <v>0</v>
      </c>
      <c r="DE79" s="86">
        <f>+BQ79*'Silver Conversion'!$B229</f>
        <v>0</v>
      </c>
      <c r="DF79" s="86">
        <f>+BR79*'Silver Conversion'!$B229</f>
        <v>0</v>
      </c>
      <c r="DG79" s="86"/>
      <c r="DH79" s="86">
        <f>+BT79*'Silver Conversion'!$B229</f>
        <v>0.6669765765765766</v>
      </c>
      <c r="DI79" s="86">
        <f>+BU79*'Silver Conversion'!$B229</f>
        <v>0.10869414014953921</v>
      </c>
      <c r="DJ79" s="86">
        <f>+BV79*'Silver Conversion'!$B229</f>
        <v>0.08989740914623544</v>
      </c>
      <c r="DK79" s="86">
        <f>+BW79*'Silver Conversion'!$B229</f>
        <v>0.8992064476131433</v>
      </c>
      <c r="DL79" s="86">
        <f>+BX79*'Silver Conversion'!$B229</f>
        <v>0.1703309143977318</v>
      </c>
      <c r="DM79" s="86">
        <f>+BY79*'Silver Conversion'!$B229</f>
        <v>14.773413319422708</v>
      </c>
      <c r="DN79" s="86">
        <f>+BZ79*'Silver Conversion'!$B229</f>
        <v>3.525</v>
      </c>
      <c r="DO79" s="86">
        <f>+CA79*'Silver Conversion'!$B229</f>
        <v>4.4947434540408135</v>
      </c>
      <c r="DP79" s="86">
        <f>+CB79*'Silver Conversion'!$B229</f>
        <v>33.74976</v>
      </c>
    </row>
    <row r="80" spans="1:120" ht="15.75">
      <c r="A80" s="63">
        <v>1571</v>
      </c>
      <c r="B80" s="86">
        <v>311.7</v>
      </c>
      <c r="C80" s="86"/>
      <c r="D80" s="86">
        <v>7.4</v>
      </c>
      <c r="E80" s="86">
        <v>124.7</v>
      </c>
      <c r="F80" s="86">
        <v>681.2</v>
      </c>
      <c r="G80" s="86">
        <v>1453.5</v>
      </c>
      <c r="H80" s="86">
        <v>37.8</v>
      </c>
      <c r="I80" s="86">
        <v>578</v>
      </c>
      <c r="J80" s="86">
        <v>60.3</v>
      </c>
      <c r="L80" s="59">
        <v>329.1</v>
      </c>
      <c r="M80" s="86"/>
      <c r="N80" s="86">
        <v>1471.5</v>
      </c>
      <c r="O80" s="86"/>
      <c r="P80" s="86">
        <v>23.5</v>
      </c>
      <c r="Q80" s="86">
        <v>344.5</v>
      </c>
      <c r="R80" s="86"/>
      <c r="S80" s="86">
        <v>22.2</v>
      </c>
      <c r="T80" s="86">
        <v>224</v>
      </c>
      <c r="U80" s="86"/>
      <c r="V80" s="86"/>
      <c r="W80" s="86"/>
      <c r="X80" s="86"/>
      <c r="Y80" s="86"/>
      <c r="Z80" s="86">
        <v>272</v>
      </c>
      <c r="AA80" s="86"/>
      <c r="AB80" s="86">
        <v>1355.8</v>
      </c>
      <c r="AC80" s="86"/>
      <c r="AD80" s="86">
        <v>304</v>
      </c>
      <c r="AE80" s="86"/>
      <c r="AF80" s="86">
        <v>459</v>
      </c>
      <c r="AG80" s="86">
        <v>17.8</v>
      </c>
      <c r="AH80" s="86">
        <v>11.5</v>
      </c>
      <c r="AI80" s="86">
        <v>127.2</v>
      </c>
      <c r="AJ80" s="86">
        <v>487.2</v>
      </c>
      <c r="AK80" s="86">
        <v>2091</v>
      </c>
      <c r="AL80" s="86">
        <v>46.5</v>
      </c>
      <c r="AM80" s="59">
        <v>22.8</v>
      </c>
      <c r="AN80" s="59">
        <v>17</v>
      </c>
      <c r="AO80" s="86"/>
      <c r="AP80" s="86">
        <f t="shared" si="36"/>
        <v>5.687956204379562</v>
      </c>
      <c r="AQ80" s="86">
        <f t="shared" si="37"/>
        <v>0</v>
      </c>
      <c r="AR80" s="86">
        <f t="shared" si="38"/>
        <v>16.083704816200203</v>
      </c>
      <c r="AS80" s="86">
        <f t="shared" si="39"/>
        <v>7.730936143831371</v>
      </c>
      <c r="AT80" s="86">
        <f t="shared" si="40"/>
        <v>54.278884462151396</v>
      </c>
      <c r="AU80" s="86">
        <f t="shared" si="41"/>
        <v>126.36932707355241</v>
      </c>
      <c r="AV80" s="86">
        <f t="shared" si="42"/>
        <v>37.8</v>
      </c>
      <c r="AW80" s="86">
        <f t="shared" si="43"/>
        <v>50.25213006433663</v>
      </c>
      <c r="AX80" s="86">
        <f t="shared" si="44"/>
        <v>72.05161907037878</v>
      </c>
      <c r="AY80" s="86">
        <f t="shared" si="45"/>
        <v>0</v>
      </c>
      <c r="AZ80" s="86">
        <f t="shared" si="46"/>
        <v>329.1</v>
      </c>
      <c r="BA80" s="86"/>
      <c r="BB80" s="86">
        <f t="shared" si="47"/>
        <v>7.32089552238806</v>
      </c>
      <c r="BC80" s="86">
        <f t="shared" si="48"/>
        <v>0</v>
      </c>
      <c r="BD80" s="86">
        <f t="shared" si="49"/>
        <v>2.181987000928505</v>
      </c>
      <c r="BE80" s="86">
        <f t="shared" si="50"/>
        <v>28.876781223805533</v>
      </c>
      <c r="BF80" s="86">
        <f t="shared" si="51"/>
        <v>0</v>
      </c>
      <c r="BG80" s="86">
        <f t="shared" si="52"/>
        <v>22.2</v>
      </c>
      <c r="BH80" s="86">
        <f t="shared" si="53"/>
        <v>17.52738654147105</v>
      </c>
      <c r="BI80" s="86">
        <f t="shared" si="54"/>
        <v>0</v>
      </c>
      <c r="BJ80" s="86"/>
      <c r="BK80" s="86">
        <f t="shared" si="55"/>
        <v>0</v>
      </c>
      <c r="BL80" s="86">
        <f t="shared" si="56"/>
        <v>0</v>
      </c>
      <c r="BM80" s="86">
        <f t="shared" si="57"/>
        <v>0</v>
      </c>
      <c r="BN80" s="86">
        <f t="shared" si="58"/>
        <v>17.380191693290733</v>
      </c>
      <c r="BO80" s="86">
        <f t="shared" si="59"/>
        <v>0</v>
      </c>
      <c r="BP80" s="86">
        <f t="shared" si="60"/>
        <v>117.87515214745261</v>
      </c>
      <c r="BQ80" s="86">
        <f t="shared" si="61"/>
        <v>0</v>
      </c>
      <c r="BR80" s="86">
        <f t="shared" si="62"/>
        <v>26.430186054599197</v>
      </c>
      <c r="BS80" s="86"/>
      <c r="BT80" s="86">
        <f t="shared" si="63"/>
        <v>8.27027027027027</v>
      </c>
      <c r="BU80" s="86">
        <f t="shared" si="64"/>
        <v>1.5475569466179795</v>
      </c>
      <c r="BV80" s="86">
        <f t="shared" si="65"/>
        <v>0.9998261171970092</v>
      </c>
      <c r="BW80" s="86">
        <f t="shared" si="66"/>
        <v>7.8859268443893376</v>
      </c>
      <c r="BX80" s="86">
        <f t="shared" si="67"/>
        <v>2.3009387429327117</v>
      </c>
      <c r="BY80" s="86">
        <f t="shared" si="68"/>
        <v>181.79447052686487</v>
      </c>
      <c r="BZ80" s="86">
        <f t="shared" si="69"/>
        <v>46.5</v>
      </c>
      <c r="CA80" s="86">
        <f t="shared" si="70"/>
        <v>49.55519862288712</v>
      </c>
      <c r="CB80" s="86">
        <f t="shared" si="71"/>
        <v>326.4</v>
      </c>
      <c r="CC80" s="86"/>
      <c r="CD80" s="86">
        <f>+AP80*'Silver Conversion'!$B230</f>
        <v>0.5346678832116788</v>
      </c>
      <c r="CE80" s="86">
        <f>+AQ80*'Silver Conversion'!$B230</f>
        <v>0</v>
      </c>
      <c r="CF80" s="86">
        <f>+AR80*'Silver Conversion'!$B230</f>
        <v>1.511868252722819</v>
      </c>
      <c r="CG80" s="86">
        <f>+AS80*'Silver Conversion'!$B230</f>
        <v>0.7267079975201488</v>
      </c>
      <c r="CH80" s="86">
        <f>+AT80*'Silver Conversion'!$B230</f>
        <v>5.102215139442231</v>
      </c>
      <c r="CI80" s="86">
        <f>+AU80*'Silver Conversion'!$B230</f>
        <v>11.878716744913927</v>
      </c>
      <c r="CJ80" s="86">
        <f>+AV80*'Silver Conversion'!$B230</f>
        <v>3.5532</v>
      </c>
      <c r="CK80" s="86">
        <f>+AW80*'Silver Conversion'!$B230</f>
        <v>4.723700226047644</v>
      </c>
      <c r="CL80" s="86">
        <f>+AX80*'Silver Conversion'!$B230</f>
        <v>6.772852192615605</v>
      </c>
      <c r="CM80" s="86">
        <f>+AY80*'Silver Conversion'!$B230</f>
        <v>0</v>
      </c>
      <c r="CN80" s="86">
        <f>+AZ80*'Silver Conversion'!$B230</f>
        <v>30.9354</v>
      </c>
      <c r="CO80" s="86"/>
      <c r="CP80" s="86">
        <f>+BB80*'Silver Conversion'!$D230</f>
        <v>1.0168723880597015</v>
      </c>
      <c r="CQ80" s="86">
        <f>+BC80*'Silver Conversion'!$B230</f>
        <v>0</v>
      </c>
      <c r="CR80" s="86">
        <f>+BD80*'Silver Conversion'!$B230</f>
        <v>0.20510677808727948</v>
      </c>
      <c r="CS80" s="86">
        <f>+BE80*'Silver Conversion'!$B230</f>
        <v>2.71441743503772</v>
      </c>
      <c r="CT80" s="86">
        <f>+BF80*'Silver Conversion'!$B230</f>
        <v>0</v>
      </c>
      <c r="CU80" s="86">
        <f>+BG80*'Silver Conversion'!$B230</f>
        <v>2.0867999999999998</v>
      </c>
      <c r="CV80" s="86">
        <f>+BH80*'Silver Conversion'!$B230</f>
        <v>1.6475743348982785</v>
      </c>
      <c r="CW80" s="86">
        <f>+BI80*'Silver Conversion'!$B230</f>
        <v>0</v>
      </c>
      <c r="CX80" s="86"/>
      <c r="CY80" s="86">
        <f>+BK80*'Silver Conversion'!$B230</f>
        <v>0</v>
      </c>
      <c r="CZ80" s="86">
        <f>+BL80*'Silver Conversion'!$B230</f>
        <v>0</v>
      </c>
      <c r="DA80" s="86">
        <f>+BM80*'Silver Conversion'!$B230</f>
        <v>0</v>
      </c>
      <c r="DB80" s="86">
        <f>+BN80*'Silver Conversion'!$B230</f>
        <v>1.633738019169329</v>
      </c>
      <c r="DC80" s="86">
        <f>+BO80*'Silver Conversion'!$B230</f>
        <v>0</v>
      </c>
      <c r="DD80" s="86">
        <f>+BP80*'Silver Conversion'!$B230</f>
        <v>11.080264301860545</v>
      </c>
      <c r="DE80" s="86">
        <f>+BQ80*'Silver Conversion'!$B230</f>
        <v>0</v>
      </c>
      <c r="DF80" s="86">
        <f>+BR80*'Silver Conversion'!$B230</f>
        <v>2.4844374891323247</v>
      </c>
      <c r="DG80" s="86"/>
      <c r="DH80" s="86">
        <f>+BT80*'Silver Conversion'!$B230</f>
        <v>0.7774054054054054</v>
      </c>
      <c r="DI80" s="86">
        <f>+BU80*'Silver Conversion'!$B230</f>
        <v>0.14547035298209007</v>
      </c>
      <c r="DJ80" s="86">
        <f>+BV80*'Silver Conversion'!$B230</f>
        <v>0.09398365501651887</v>
      </c>
      <c r="DK80" s="86">
        <f>+BW80*'Silver Conversion'!$B230</f>
        <v>0.7412771233725978</v>
      </c>
      <c r="DL80" s="86">
        <f>+BX80*'Silver Conversion'!$B230</f>
        <v>0.2162882418356749</v>
      </c>
      <c r="DM80" s="86">
        <f>+BY80*'Silver Conversion'!$B230</f>
        <v>17.0886802295253</v>
      </c>
      <c r="DN80" s="86">
        <f>+BZ80*'Silver Conversion'!$B230</f>
        <v>4.371</v>
      </c>
      <c r="DO80" s="86">
        <f>+CA80*'Silver Conversion'!$B230</f>
        <v>4.6581886705513895</v>
      </c>
      <c r="DP80" s="86">
        <f>+CB80*'Silver Conversion'!$B230</f>
        <v>30.6816</v>
      </c>
    </row>
    <row r="81" spans="1:120" ht="15.75">
      <c r="A81" s="63">
        <v>1572</v>
      </c>
      <c r="B81" s="86">
        <v>311.7</v>
      </c>
      <c r="C81" s="86"/>
      <c r="D81" s="86">
        <v>7.7</v>
      </c>
      <c r="E81" s="86">
        <v>176</v>
      </c>
      <c r="F81" s="86">
        <v>790</v>
      </c>
      <c r="G81" s="86">
        <v>1377</v>
      </c>
      <c r="H81" s="86">
        <v>39.3</v>
      </c>
      <c r="I81" s="86">
        <v>612</v>
      </c>
      <c r="J81" s="86"/>
      <c r="L81" s="59">
        <v>380.5</v>
      </c>
      <c r="M81" s="86"/>
      <c r="N81" s="86">
        <v>1366.5</v>
      </c>
      <c r="O81" s="86"/>
      <c r="P81" s="86">
        <v>23.4</v>
      </c>
      <c r="Q81" s="86">
        <v>276.5</v>
      </c>
      <c r="R81" s="86"/>
      <c r="S81" s="86">
        <v>22.7</v>
      </c>
      <c r="T81" s="86">
        <v>243</v>
      </c>
      <c r="U81" s="86">
        <v>50</v>
      </c>
      <c r="V81" s="86"/>
      <c r="W81" s="86">
        <v>238</v>
      </c>
      <c r="X81" s="86"/>
      <c r="Y81" s="86"/>
      <c r="Z81" s="86">
        <v>178.5</v>
      </c>
      <c r="AA81" s="86">
        <v>272</v>
      </c>
      <c r="AB81" s="86">
        <v>1371</v>
      </c>
      <c r="AC81" s="86"/>
      <c r="AD81" s="86">
        <v>283.9</v>
      </c>
      <c r="AE81" s="86"/>
      <c r="AF81" s="86">
        <v>346.7</v>
      </c>
      <c r="AG81" s="86">
        <v>18.4</v>
      </c>
      <c r="AH81" s="86">
        <v>12.3</v>
      </c>
      <c r="AI81" s="86">
        <v>119.9</v>
      </c>
      <c r="AJ81" s="86">
        <v>482.1</v>
      </c>
      <c r="AK81" s="86">
        <v>2158</v>
      </c>
      <c r="AL81" s="86">
        <v>47.6</v>
      </c>
      <c r="AM81" s="59">
        <v>21.3</v>
      </c>
      <c r="AN81" s="59">
        <v>17.4</v>
      </c>
      <c r="AO81" s="86"/>
      <c r="AP81" s="86">
        <f t="shared" si="36"/>
        <v>5.687956204379562</v>
      </c>
      <c r="AQ81" s="86">
        <f t="shared" si="37"/>
        <v>0</v>
      </c>
      <c r="AR81" s="86">
        <f t="shared" si="38"/>
        <v>16.735746903343454</v>
      </c>
      <c r="AS81" s="86">
        <f t="shared" si="39"/>
        <v>10.911345319280844</v>
      </c>
      <c r="AT81" s="86">
        <f t="shared" si="40"/>
        <v>62.948207171314735</v>
      </c>
      <c r="AU81" s="86">
        <f t="shared" si="41"/>
        <v>119.71830985915493</v>
      </c>
      <c r="AV81" s="86">
        <f t="shared" si="42"/>
        <v>39.3</v>
      </c>
      <c r="AW81" s="86">
        <f t="shared" si="43"/>
        <v>53.208137715179966</v>
      </c>
      <c r="AX81" s="86">
        <f t="shared" si="44"/>
        <v>0</v>
      </c>
      <c r="AY81" s="86">
        <f t="shared" si="45"/>
        <v>0</v>
      </c>
      <c r="AZ81" s="86">
        <f t="shared" si="46"/>
        <v>380.5</v>
      </c>
      <c r="BA81" s="86"/>
      <c r="BB81" s="86">
        <f t="shared" si="47"/>
        <v>6.798507462686567</v>
      </c>
      <c r="BC81" s="86">
        <f t="shared" si="48"/>
        <v>0</v>
      </c>
      <c r="BD81" s="86">
        <f t="shared" si="49"/>
        <v>2.1727019498607243</v>
      </c>
      <c r="BE81" s="86">
        <f t="shared" si="50"/>
        <v>23.176865046102265</v>
      </c>
      <c r="BF81" s="86">
        <f t="shared" si="51"/>
        <v>0</v>
      </c>
      <c r="BG81" s="86">
        <f t="shared" si="52"/>
        <v>22.7</v>
      </c>
      <c r="BH81" s="86">
        <f t="shared" si="53"/>
        <v>19.014084507042256</v>
      </c>
      <c r="BI81" s="86">
        <f t="shared" si="54"/>
        <v>54.94505494505494</v>
      </c>
      <c r="BJ81" s="86"/>
      <c r="BK81" s="86">
        <f t="shared" si="55"/>
        <v>4.3510054844606945</v>
      </c>
      <c r="BL81" s="86">
        <f t="shared" si="56"/>
        <v>0</v>
      </c>
      <c r="BM81" s="86">
        <f t="shared" si="57"/>
        <v>0</v>
      </c>
      <c r="BN81" s="86">
        <f t="shared" si="58"/>
        <v>11.405750798722044</v>
      </c>
      <c r="BO81" s="86">
        <f t="shared" si="59"/>
        <v>21.673306772908365</v>
      </c>
      <c r="BP81" s="86">
        <f t="shared" si="60"/>
        <v>119.19666145018257</v>
      </c>
      <c r="BQ81" s="86">
        <f t="shared" si="61"/>
        <v>0</v>
      </c>
      <c r="BR81" s="86">
        <f t="shared" si="62"/>
        <v>24.682663884541814</v>
      </c>
      <c r="BS81" s="86"/>
      <c r="BT81" s="86">
        <f t="shared" si="63"/>
        <v>6.2468468468468465</v>
      </c>
      <c r="BU81" s="86">
        <f t="shared" si="64"/>
        <v>1.5997217875152145</v>
      </c>
      <c r="BV81" s="86">
        <f t="shared" si="65"/>
        <v>1.069379238393323</v>
      </c>
      <c r="BW81" s="86">
        <f t="shared" si="66"/>
        <v>7.433353998760075</v>
      </c>
      <c r="BX81" s="86">
        <f t="shared" si="67"/>
        <v>1.8467621550679094</v>
      </c>
      <c r="BY81" s="86">
        <f t="shared" si="68"/>
        <v>187.61954442705616</v>
      </c>
      <c r="BZ81" s="86">
        <f t="shared" si="69"/>
        <v>47.6</v>
      </c>
      <c r="CA81" s="86">
        <f t="shared" si="70"/>
        <v>46.29498818717086</v>
      </c>
      <c r="CB81" s="86">
        <f t="shared" si="71"/>
        <v>334.08</v>
      </c>
      <c r="CC81" s="86"/>
      <c r="CD81" s="86">
        <f>+AP81*'Silver Conversion'!$B231</f>
        <v>0.5346678832116788</v>
      </c>
      <c r="CE81" s="86">
        <f>+AQ81*'Silver Conversion'!$B231</f>
        <v>0</v>
      </c>
      <c r="CF81" s="86">
        <f>+AR81*'Silver Conversion'!$B231</f>
        <v>1.5731602089142847</v>
      </c>
      <c r="CG81" s="86">
        <f>+AS81*'Silver Conversion'!$B231</f>
        <v>1.0256664600123995</v>
      </c>
      <c r="CH81" s="86">
        <f>+AT81*'Silver Conversion'!$B231</f>
        <v>5.917131474103585</v>
      </c>
      <c r="CI81" s="86">
        <f>+AU81*'Silver Conversion'!$B231</f>
        <v>11.253521126760564</v>
      </c>
      <c r="CJ81" s="86">
        <f>+AV81*'Silver Conversion'!$B231</f>
        <v>3.6942</v>
      </c>
      <c r="CK81" s="86">
        <f>+AW81*'Silver Conversion'!$B231</f>
        <v>5.001564945226916</v>
      </c>
      <c r="CL81" s="86">
        <f>+AX81*'Silver Conversion'!$B231</f>
        <v>0</v>
      </c>
      <c r="CM81" s="86">
        <f>+AY81*'Silver Conversion'!$B231</f>
        <v>0</v>
      </c>
      <c r="CN81" s="86">
        <f>+AZ81*'Silver Conversion'!$B231</f>
        <v>35.767</v>
      </c>
      <c r="CO81" s="86"/>
      <c r="CP81" s="86">
        <f>+BB81*'Silver Conversion'!$D231</f>
        <v>0.9443126865671642</v>
      </c>
      <c r="CQ81" s="86">
        <f>+BC81*'Silver Conversion'!$B231</f>
        <v>0</v>
      </c>
      <c r="CR81" s="86">
        <f>+BD81*'Silver Conversion'!$B231</f>
        <v>0.2042339832869081</v>
      </c>
      <c r="CS81" s="86">
        <f>+BE81*'Silver Conversion'!$B231</f>
        <v>2.1786253143336127</v>
      </c>
      <c r="CT81" s="86">
        <f>+BF81*'Silver Conversion'!$B231</f>
        <v>0</v>
      </c>
      <c r="CU81" s="86">
        <f>+BG81*'Silver Conversion'!$B231</f>
        <v>2.1338</v>
      </c>
      <c r="CV81" s="86">
        <f>+BH81*'Silver Conversion'!$B231</f>
        <v>1.7873239436619721</v>
      </c>
      <c r="CW81" s="86">
        <f>+BI81*'Silver Conversion'!$B231</f>
        <v>5.164835164835164</v>
      </c>
      <c r="CX81" s="86"/>
      <c r="CY81" s="86">
        <f>+BK81*'Silver Conversion'!$B231</f>
        <v>0.40899451553930527</v>
      </c>
      <c r="CZ81" s="86">
        <f>+BL81*'Silver Conversion'!$B231</f>
        <v>0</v>
      </c>
      <c r="DA81" s="86">
        <f>+BM81*'Silver Conversion'!$B231</f>
        <v>0</v>
      </c>
      <c r="DB81" s="86">
        <f>+BN81*'Silver Conversion'!$B231</f>
        <v>1.0721405750798723</v>
      </c>
      <c r="DC81" s="86">
        <f>+BO81*'Silver Conversion'!$B231</f>
        <v>2.037290836653386</v>
      </c>
      <c r="DD81" s="86">
        <f>+BP81*'Silver Conversion'!$B231</f>
        <v>11.204486176317163</v>
      </c>
      <c r="DE81" s="86">
        <f>+BQ81*'Silver Conversion'!$B231</f>
        <v>0</v>
      </c>
      <c r="DF81" s="86">
        <f>+BR81*'Silver Conversion'!$B231</f>
        <v>2.3201704051469303</v>
      </c>
      <c r="DG81" s="86"/>
      <c r="DH81" s="86">
        <f>+BT81*'Silver Conversion'!$B231</f>
        <v>0.5872036036036036</v>
      </c>
      <c r="DI81" s="86">
        <f>+BU81*'Silver Conversion'!$B231</f>
        <v>0.15037384802643017</v>
      </c>
      <c r="DJ81" s="86">
        <f>+BV81*'Silver Conversion'!$B231</f>
        <v>0.10052164840897236</v>
      </c>
      <c r="DK81" s="86">
        <f>+BW81*'Silver Conversion'!$B231</f>
        <v>0.6987352758834471</v>
      </c>
      <c r="DL81" s="86">
        <f>+BX81*'Silver Conversion'!$B231</f>
        <v>0.1735956425763835</v>
      </c>
      <c r="DM81" s="86">
        <f>+BY81*'Silver Conversion'!$B231</f>
        <v>17.63623717614328</v>
      </c>
      <c r="DN81" s="86">
        <f>+BZ81*'Silver Conversion'!$B231</f>
        <v>4.4744</v>
      </c>
      <c r="DO81" s="86">
        <f>+CA81*'Silver Conversion'!$B231</f>
        <v>4.351728889594061</v>
      </c>
      <c r="DP81" s="86">
        <f>+CB81*'Silver Conversion'!$B231</f>
        <v>31.40352</v>
      </c>
    </row>
    <row r="82" spans="1:120" ht="15.75">
      <c r="A82" s="63">
        <v>1573</v>
      </c>
      <c r="B82" s="86">
        <v>311.7</v>
      </c>
      <c r="C82" s="86"/>
      <c r="D82" s="86">
        <v>8.4</v>
      </c>
      <c r="E82" s="86">
        <v>112</v>
      </c>
      <c r="F82" s="86">
        <v>679.6</v>
      </c>
      <c r="G82" s="86">
        <v>1541.3</v>
      </c>
      <c r="H82" s="86">
        <v>32.1</v>
      </c>
      <c r="I82" s="86">
        <v>641.5</v>
      </c>
      <c r="J82" s="86"/>
      <c r="L82" s="59">
        <v>380.5</v>
      </c>
      <c r="M82" s="86"/>
      <c r="N82" s="86">
        <v>1090.9</v>
      </c>
      <c r="O82" s="86">
        <v>46</v>
      </c>
      <c r="P82" s="86">
        <v>40.1</v>
      </c>
      <c r="Q82" s="86">
        <v>304.5</v>
      </c>
      <c r="R82" s="86">
        <v>46</v>
      </c>
      <c r="S82" s="86">
        <v>20.9</v>
      </c>
      <c r="T82" s="86">
        <v>240</v>
      </c>
      <c r="U82" s="86"/>
      <c r="V82" s="86"/>
      <c r="W82" s="86"/>
      <c r="X82" s="86">
        <v>19.5</v>
      </c>
      <c r="Y82" s="86">
        <v>24.4</v>
      </c>
      <c r="Z82" s="86"/>
      <c r="AA82" s="86">
        <v>277.4</v>
      </c>
      <c r="AB82" s="86">
        <v>1521.3</v>
      </c>
      <c r="AC82" s="86"/>
      <c r="AD82" s="86">
        <v>289</v>
      </c>
      <c r="AE82" s="86"/>
      <c r="AF82" s="86">
        <v>285.4</v>
      </c>
      <c r="AG82" s="86">
        <v>15.8</v>
      </c>
      <c r="AH82" s="86">
        <v>12.7</v>
      </c>
      <c r="AI82" s="86">
        <v>164</v>
      </c>
      <c r="AJ82" s="86">
        <v>437.7</v>
      </c>
      <c r="AK82" s="86">
        <v>2091</v>
      </c>
      <c r="AL82" s="86">
        <v>41</v>
      </c>
      <c r="AM82" s="59">
        <v>24.3</v>
      </c>
      <c r="AN82" s="59">
        <v>19.1</v>
      </c>
      <c r="AO82" s="86"/>
      <c r="AP82" s="86">
        <f t="shared" si="36"/>
        <v>5.687956204379562</v>
      </c>
      <c r="AQ82" s="86">
        <f t="shared" si="37"/>
        <v>0</v>
      </c>
      <c r="AR82" s="86">
        <f t="shared" si="38"/>
        <v>18.257178440011042</v>
      </c>
      <c r="AS82" s="86">
        <f t="shared" si="39"/>
        <v>6.9435833849969</v>
      </c>
      <c r="AT82" s="86">
        <f t="shared" si="40"/>
        <v>54.15139442231076</v>
      </c>
      <c r="AU82" s="86">
        <f t="shared" si="41"/>
        <v>134.00278212484784</v>
      </c>
      <c r="AV82" s="86">
        <f t="shared" si="42"/>
        <v>32.1</v>
      </c>
      <c r="AW82" s="86">
        <f t="shared" si="43"/>
        <v>55.77290905929403</v>
      </c>
      <c r="AX82" s="86">
        <f t="shared" si="44"/>
        <v>0</v>
      </c>
      <c r="AY82" s="86">
        <f t="shared" si="45"/>
        <v>0</v>
      </c>
      <c r="AZ82" s="86">
        <f t="shared" si="46"/>
        <v>380.5</v>
      </c>
      <c r="BA82" s="86"/>
      <c r="BB82" s="86">
        <f t="shared" si="47"/>
        <v>5.427363184079603</v>
      </c>
      <c r="BC82" s="86">
        <f t="shared" si="48"/>
        <v>0.28474156607861345</v>
      </c>
      <c r="BD82" s="86">
        <f t="shared" si="49"/>
        <v>3.7233054781801305</v>
      </c>
      <c r="BE82" s="86">
        <f t="shared" si="50"/>
        <v>25.523889354568315</v>
      </c>
      <c r="BF82" s="86">
        <f t="shared" si="51"/>
        <v>129.5774647887324</v>
      </c>
      <c r="BG82" s="86">
        <f t="shared" si="52"/>
        <v>20.9</v>
      </c>
      <c r="BH82" s="86">
        <f t="shared" si="53"/>
        <v>18.779342723004696</v>
      </c>
      <c r="BI82" s="86">
        <f t="shared" si="54"/>
        <v>0</v>
      </c>
      <c r="BJ82" s="86"/>
      <c r="BK82" s="86">
        <f t="shared" si="55"/>
        <v>0</v>
      </c>
      <c r="BL82" s="86">
        <f t="shared" si="56"/>
        <v>42.38273566431135</v>
      </c>
      <c r="BM82" s="86">
        <f t="shared" si="57"/>
        <v>26.516378210492228</v>
      </c>
      <c r="BN82" s="86">
        <f t="shared" si="58"/>
        <v>0</v>
      </c>
      <c r="BO82" s="86">
        <f t="shared" si="59"/>
        <v>22.103585657370516</v>
      </c>
      <c r="BP82" s="86">
        <f t="shared" si="60"/>
        <v>132.26395409494</v>
      </c>
      <c r="BQ82" s="86">
        <f t="shared" si="61"/>
        <v>0</v>
      </c>
      <c r="BR82" s="86">
        <f t="shared" si="62"/>
        <v>25.126065032168317</v>
      </c>
      <c r="BS82" s="86"/>
      <c r="BT82" s="86">
        <f t="shared" si="63"/>
        <v>5.142342342342342</v>
      </c>
      <c r="BU82" s="86">
        <f t="shared" si="64"/>
        <v>1.3736741436271953</v>
      </c>
      <c r="BV82" s="86">
        <f t="shared" si="65"/>
        <v>1.1041557989914796</v>
      </c>
      <c r="BW82" s="86">
        <f t="shared" si="66"/>
        <v>10.167389956602605</v>
      </c>
      <c r="BX82" s="86">
        <f t="shared" si="67"/>
        <v>2.03377604418871</v>
      </c>
      <c r="BY82" s="86">
        <f t="shared" si="68"/>
        <v>181.79447052686487</v>
      </c>
      <c r="BZ82" s="86">
        <f t="shared" si="69"/>
        <v>41</v>
      </c>
      <c r="CA82" s="86">
        <f t="shared" si="70"/>
        <v>52.81540905860337</v>
      </c>
      <c r="CB82" s="86">
        <f t="shared" si="71"/>
        <v>366.72</v>
      </c>
      <c r="CC82" s="86"/>
      <c r="CD82" s="86">
        <f>+AP82*'Silver Conversion'!$B232</f>
        <v>0.5346678832116788</v>
      </c>
      <c r="CE82" s="86">
        <f>+AQ82*'Silver Conversion'!$B232</f>
        <v>0</v>
      </c>
      <c r="CF82" s="86">
        <f>+AR82*'Silver Conversion'!$B232</f>
        <v>1.716174773361038</v>
      </c>
      <c r="CG82" s="86">
        <f>+AS82*'Silver Conversion'!$B232</f>
        <v>0.6526968381897087</v>
      </c>
      <c r="CH82" s="86">
        <f>+AT82*'Silver Conversion'!$B232</f>
        <v>5.090231075697211</v>
      </c>
      <c r="CI82" s="86">
        <f>+AU82*'Silver Conversion'!$B232</f>
        <v>12.596261519735696</v>
      </c>
      <c r="CJ82" s="86">
        <f>+AV82*'Silver Conversion'!$B232</f>
        <v>3.0174000000000003</v>
      </c>
      <c r="CK82" s="86">
        <f>+AW82*'Silver Conversion'!$B232</f>
        <v>5.242653451573639</v>
      </c>
      <c r="CL82" s="86">
        <f>+AX82*'Silver Conversion'!$B232</f>
        <v>0</v>
      </c>
      <c r="CM82" s="86">
        <f>+AY82*'Silver Conversion'!$B232</f>
        <v>0</v>
      </c>
      <c r="CN82" s="86">
        <f>+AZ82*'Silver Conversion'!$B232</f>
        <v>35.767</v>
      </c>
      <c r="CO82" s="86"/>
      <c r="CP82" s="86">
        <f>+BB82*'Silver Conversion'!$D232</f>
        <v>0.7538607462686568</v>
      </c>
      <c r="CQ82" s="86">
        <f>+BC82*'Silver Conversion'!$B232</f>
        <v>0.026765707211389666</v>
      </c>
      <c r="CR82" s="86">
        <f>+BD82*'Silver Conversion'!$B232</f>
        <v>0.34999071494893225</v>
      </c>
      <c r="CS82" s="86">
        <f>+BE82*'Silver Conversion'!$B232</f>
        <v>2.3992455993294217</v>
      </c>
      <c r="CT82" s="86">
        <f>+BF82*'Silver Conversion'!$B232</f>
        <v>12.180281690140847</v>
      </c>
      <c r="CU82" s="86">
        <f>+BG82*'Silver Conversion'!$B232</f>
        <v>1.9646</v>
      </c>
      <c r="CV82" s="86">
        <f>+BH82*'Silver Conversion'!$B232</f>
        <v>1.7652582159624415</v>
      </c>
      <c r="CW82" s="86">
        <f>+BI82*'Silver Conversion'!$B232</f>
        <v>0</v>
      </c>
      <c r="CX82" s="86"/>
      <c r="CY82" s="86">
        <f>+BK82*'Silver Conversion'!$B232</f>
        <v>0</v>
      </c>
      <c r="CZ82" s="86">
        <f>+BL82*'Silver Conversion'!$B232</f>
        <v>3.9839771524452665</v>
      </c>
      <c r="DA82" s="86">
        <f>+BM82*'Silver Conversion'!$B232</f>
        <v>2.4925395517862694</v>
      </c>
      <c r="DB82" s="86">
        <f>+BN82*'Silver Conversion'!$B232</f>
        <v>0</v>
      </c>
      <c r="DC82" s="86">
        <f>+BO82*'Silver Conversion'!$B232</f>
        <v>2.0777370517928286</v>
      </c>
      <c r="DD82" s="86">
        <f>+BP82*'Silver Conversion'!$B232</f>
        <v>12.43281168492436</v>
      </c>
      <c r="DE82" s="86">
        <f>+BQ82*'Silver Conversion'!$B232</f>
        <v>0</v>
      </c>
      <c r="DF82" s="86">
        <f>+BR82*'Silver Conversion'!$B232</f>
        <v>2.361850113023822</v>
      </c>
      <c r="DG82" s="86"/>
      <c r="DH82" s="86">
        <f>+BT82*'Silver Conversion'!$B232</f>
        <v>0.4833801801801802</v>
      </c>
      <c r="DI82" s="86">
        <f>+BU82*'Silver Conversion'!$B232</f>
        <v>0.12912536950095635</v>
      </c>
      <c r="DJ82" s="86">
        <f>+BV82*'Silver Conversion'!$B232</f>
        <v>0.10379064510519909</v>
      </c>
      <c r="DK82" s="86">
        <f>+BW82*'Silver Conversion'!$B232</f>
        <v>0.9557346559206449</v>
      </c>
      <c r="DL82" s="86">
        <f>+BX82*'Silver Conversion'!$B232</f>
        <v>0.19117494815373876</v>
      </c>
      <c r="DM82" s="86">
        <f>+BY82*'Silver Conversion'!$B232</f>
        <v>17.0886802295253</v>
      </c>
      <c r="DN82" s="86">
        <f>+BZ82*'Silver Conversion'!$B232</f>
        <v>3.854</v>
      </c>
      <c r="DO82" s="86">
        <f>+CA82*'Silver Conversion'!$B232</f>
        <v>4.964648451508717</v>
      </c>
      <c r="DP82" s="86">
        <f>+CB82*'Silver Conversion'!$B232</f>
        <v>34.47168</v>
      </c>
    </row>
    <row r="83" spans="1:120" ht="15.75">
      <c r="A83" s="63">
        <v>1574</v>
      </c>
      <c r="B83" s="86">
        <v>311.7</v>
      </c>
      <c r="C83" s="86"/>
      <c r="D83" s="86"/>
      <c r="E83" s="86"/>
      <c r="F83" s="86"/>
      <c r="G83" s="86"/>
      <c r="H83" s="86">
        <v>30.8</v>
      </c>
      <c r="I83" s="86"/>
      <c r="J83" s="86"/>
      <c r="M83" s="86"/>
      <c r="N83" s="86">
        <v>1173</v>
      </c>
      <c r="O83" s="86">
        <v>52</v>
      </c>
      <c r="P83" s="86">
        <v>49.5</v>
      </c>
      <c r="Q83" s="86">
        <v>219.2</v>
      </c>
      <c r="R83" s="86">
        <v>52</v>
      </c>
      <c r="S83" s="86">
        <v>21</v>
      </c>
      <c r="T83" s="86">
        <v>213.7</v>
      </c>
      <c r="U83" s="86"/>
      <c r="V83" s="86"/>
      <c r="W83" s="86"/>
      <c r="X83" s="86"/>
      <c r="Y83" s="86"/>
      <c r="Z83" s="86"/>
      <c r="AA83" s="86"/>
      <c r="AB83" s="86"/>
      <c r="AC83" s="86"/>
      <c r="AD83" s="86"/>
      <c r="AE83" s="86"/>
      <c r="AF83" s="86">
        <v>267.8</v>
      </c>
      <c r="AG83" s="86">
        <v>14</v>
      </c>
      <c r="AH83" s="86">
        <v>13.1</v>
      </c>
      <c r="AI83" s="86">
        <v>188.8</v>
      </c>
      <c r="AJ83" s="86">
        <v>407.5</v>
      </c>
      <c r="AK83" s="86">
        <v>1785</v>
      </c>
      <c r="AL83" s="86">
        <v>37</v>
      </c>
      <c r="AM83" s="59">
        <v>22</v>
      </c>
      <c r="AN83" s="59">
        <v>17.5</v>
      </c>
      <c r="AO83" s="86"/>
      <c r="AP83" s="86">
        <f t="shared" si="36"/>
        <v>5.687956204379562</v>
      </c>
      <c r="AQ83" s="86">
        <f t="shared" si="37"/>
        <v>0</v>
      </c>
      <c r="AR83" s="86">
        <f t="shared" si="38"/>
        <v>0</v>
      </c>
      <c r="AS83" s="86">
        <f t="shared" si="39"/>
        <v>0</v>
      </c>
      <c r="AT83" s="86">
        <f t="shared" si="40"/>
        <v>0</v>
      </c>
      <c r="AU83" s="86">
        <f t="shared" si="41"/>
        <v>0</v>
      </c>
      <c r="AV83" s="86">
        <f t="shared" si="42"/>
        <v>30.8</v>
      </c>
      <c r="AW83" s="86">
        <f t="shared" si="43"/>
        <v>0</v>
      </c>
      <c r="AX83" s="86">
        <f t="shared" si="44"/>
        <v>0</v>
      </c>
      <c r="AY83" s="86">
        <f t="shared" si="45"/>
        <v>0</v>
      </c>
      <c r="AZ83" s="86">
        <f t="shared" si="46"/>
        <v>0</v>
      </c>
      <c r="BA83" s="86"/>
      <c r="BB83" s="86">
        <f t="shared" si="47"/>
        <v>5.835820895522388</v>
      </c>
      <c r="BC83" s="86">
        <f t="shared" si="48"/>
        <v>0.321881770349737</v>
      </c>
      <c r="BD83" s="86">
        <f t="shared" si="49"/>
        <v>4.596100278551532</v>
      </c>
      <c r="BE83" s="86">
        <f t="shared" si="50"/>
        <v>18.373847443419947</v>
      </c>
      <c r="BF83" s="86">
        <f t="shared" si="51"/>
        <v>146.47887323943664</v>
      </c>
      <c r="BG83" s="86">
        <f t="shared" si="52"/>
        <v>21</v>
      </c>
      <c r="BH83" s="86">
        <f t="shared" si="53"/>
        <v>16.721439749608763</v>
      </c>
      <c r="BI83" s="86">
        <f t="shared" si="54"/>
        <v>0</v>
      </c>
      <c r="BJ83" s="86"/>
      <c r="BK83" s="86">
        <f t="shared" si="55"/>
        <v>0</v>
      </c>
      <c r="BL83" s="86">
        <f t="shared" si="56"/>
        <v>0</v>
      </c>
      <c r="BM83" s="86">
        <f t="shared" si="57"/>
        <v>0</v>
      </c>
      <c r="BN83" s="86">
        <f t="shared" si="58"/>
        <v>0</v>
      </c>
      <c r="BO83" s="86">
        <f t="shared" si="59"/>
        <v>0</v>
      </c>
      <c r="BP83" s="86">
        <f t="shared" si="60"/>
        <v>0</v>
      </c>
      <c r="BQ83" s="86">
        <f t="shared" si="61"/>
        <v>0</v>
      </c>
      <c r="BR83" s="86">
        <f t="shared" si="62"/>
        <v>0</v>
      </c>
      <c r="BS83" s="86"/>
      <c r="BT83" s="86">
        <f t="shared" si="63"/>
        <v>4.825225225225226</v>
      </c>
      <c r="BU83" s="86">
        <f t="shared" si="64"/>
        <v>1.2171796209354895</v>
      </c>
      <c r="BV83" s="86">
        <f t="shared" si="65"/>
        <v>1.1389323595896366</v>
      </c>
      <c r="BW83" s="86">
        <f t="shared" si="66"/>
        <v>11.704897706137633</v>
      </c>
      <c r="BX83" s="86">
        <f t="shared" si="67"/>
        <v>1.4640515891171273</v>
      </c>
      <c r="BY83" s="86">
        <f t="shared" si="68"/>
        <v>155.1904016692749</v>
      </c>
      <c r="BZ83" s="86">
        <f t="shared" si="69"/>
        <v>37</v>
      </c>
      <c r="CA83" s="86">
        <f t="shared" si="70"/>
        <v>47.81641972383844</v>
      </c>
      <c r="CB83" s="86">
        <f t="shared" si="71"/>
        <v>336</v>
      </c>
      <c r="CC83" s="86"/>
      <c r="CD83" s="86">
        <f>+AP83*'Silver Conversion'!$B233</f>
        <v>0.5346678832116788</v>
      </c>
      <c r="CE83" s="86">
        <f>+AQ83*'Silver Conversion'!$B233</f>
        <v>0</v>
      </c>
      <c r="CF83" s="86">
        <f>+AR83*'Silver Conversion'!$B233</f>
        <v>0</v>
      </c>
      <c r="CG83" s="86">
        <f>+AS83*'Silver Conversion'!$B233</f>
        <v>0</v>
      </c>
      <c r="CH83" s="86">
        <f>+AT83*'Silver Conversion'!$B233</f>
        <v>0</v>
      </c>
      <c r="CI83" s="86">
        <f>+AU83*'Silver Conversion'!$B233</f>
        <v>0</v>
      </c>
      <c r="CJ83" s="86">
        <f>+AV83*'Silver Conversion'!$B233</f>
        <v>2.8952</v>
      </c>
      <c r="CK83" s="86">
        <f>+AW83*'Silver Conversion'!$B233</f>
        <v>0</v>
      </c>
      <c r="CL83" s="86">
        <f>+AX83*'Silver Conversion'!$B233</f>
        <v>0</v>
      </c>
      <c r="CM83" s="86">
        <f>+AY83*'Silver Conversion'!$B233</f>
        <v>0</v>
      </c>
      <c r="CN83" s="86">
        <f>+AZ83*'Silver Conversion'!$B233</f>
        <v>0</v>
      </c>
      <c r="CO83" s="86"/>
      <c r="CP83" s="86">
        <f>+BB83*'Silver Conversion'!$D233</f>
        <v>0.8105955223880597</v>
      </c>
      <c r="CQ83" s="86">
        <f>+BC83*'Silver Conversion'!$B233</f>
        <v>0.030256886412875276</v>
      </c>
      <c r="CR83" s="86">
        <f>+BD83*'Silver Conversion'!$B233</f>
        <v>0.432033426183844</v>
      </c>
      <c r="CS83" s="86">
        <f>+BE83*'Silver Conversion'!$B233</f>
        <v>1.727141659681475</v>
      </c>
      <c r="CT83" s="86">
        <f>+BF83*'Silver Conversion'!$B233</f>
        <v>13.769014084507043</v>
      </c>
      <c r="CU83" s="86">
        <f>+BG83*'Silver Conversion'!$B233</f>
        <v>1.974</v>
      </c>
      <c r="CV83" s="86">
        <f>+BH83*'Silver Conversion'!$B233</f>
        <v>1.5718153364632237</v>
      </c>
      <c r="CW83" s="86">
        <f>+BI83*'Silver Conversion'!$B233</f>
        <v>0</v>
      </c>
      <c r="CX83" s="86"/>
      <c r="CY83" s="86">
        <f>+BK83*'Silver Conversion'!$B233</f>
        <v>0</v>
      </c>
      <c r="CZ83" s="86">
        <f>+BL83*'Silver Conversion'!$B233</f>
        <v>0</v>
      </c>
      <c r="DA83" s="86">
        <f>+BM83*'Silver Conversion'!$B233</f>
        <v>0</v>
      </c>
      <c r="DB83" s="86">
        <f>+BN83*'Silver Conversion'!$B233</f>
        <v>0</v>
      </c>
      <c r="DC83" s="86">
        <f>+BO83*'Silver Conversion'!$B233</f>
        <v>0</v>
      </c>
      <c r="DD83" s="86">
        <f>+BP83*'Silver Conversion'!$B233</f>
        <v>0</v>
      </c>
      <c r="DE83" s="86">
        <f>+BQ83*'Silver Conversion'!$B233</f>
        <v>0</v>
      </c>
      <c r="DF83" s="86">
        <f>+BR83*'Silver Conversion'!$B233</f>
        <v>0</v>
      </c>
      <c r="DG83" s="86"/>
      <c r="DH83" s="86">
        <f>+BT83*'Silver Conversion'!$B233</f>
        <v>0.45357117117117124</v>
      </c>
      <c r="DI83" s="86">
        <f>+BU83*'Silver Conversion'!$B233</f>
        <v>0.11441488436793601</v>
      </c>
      <c r="DJ83" s="86">
        <f>+BV83*'Silver Conversion'!$B233</f>
        <v>0.10705964180142584</v>
      </c>
      <c r="DK83" s="86">
        <f>+BW83*'Silver Conversion'!$B233</f>
        <v>1.1002603843769374</v>
      </c>
      <c r="DL83" s="86">
        <f>+BX83*'Silver Conversion'!$B233</f>
        <v>0.13762084937700997</v>
      </c>
      <c r="DM83" s="86">
        <f>+BY83*'Silver Conversion'!$B233</f>
        <v>14.587897756911842</v>
      </c>
      <c r="DN83" s="86">
        <f>+BZ83*'Silver Conversion'!$B233</f>
        <v>3.478</v>
      </c>
      <c r="DO83" s="86">
        <f>+CA83*'Silver Conversion'!$B233</f>
        <v>4.4947434540408135</v>
      </c>
      <c r="DP83" s="86">
        <f>+CB83*'Silver Conversion'!$B233</f>
        <v>31.584</v>
      </c>
    </row>
    <row r="84" spans="1:120" ht="15.75">
      <c r="A84" s="63">
        <v>1575</v>
      </c>
      <c r="B84" s="86">
        <v>308.9</v>
      </c>
      <c r="C84" s="86"/>
      <c r="D84" s="86"/>
      <c r="E84" s="86">
        <v>202.7</v>
      </c>
      <c r="F84" s="86">
        <v>661.1</v>
      </c>
      <c r="G84" s="86"/>
      <c r="H84" s="86">
        <v>37.6</v>
      </c>
      <c r="I84" s="86">
        <v>612</v>
      </c>
      <c r="J84" s="86"/>
      <c r="K84" s="59">
        <v>19</v>
      </c>
      <c r="L84" s="59">
        <v>371</v>
      </c>
      <c r="M84" s="86"/>
      <c r="N84" s="86">
        <v>1179</v>
      </c>
      <c r="O84" s="86">
        <v>1545.5</v>
      </c>
      <c r="P84" s="86">
        <v>40.6</v>
      </c>
      <c r="Q84" s="86">
        <v>234.5</v>
      </c>
      <c r="R84" s="86"/>
      <c r="S84" s="86">
        <v>21</v>
      </c>
      <c r="T84" s="86">
        <v>204</v>
      </c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86">
        <v>340</v>
      </c>
      <c r="AG84" s="86">
        <v>17.3</v>
      </c>
      <c r="AH84" s="86">
        <v>14</v>
      </c>
      <c r="AI84" s="86">
        <v>168.2</v>
      </c>
      <c r="AJ84" s="86">
        <v>491.8</v>
      </c>
      <c r="AK84" s="86">
        <v>1858.7</v>
      </c>
      <c r="AL84" s="86">
        <v>41.6</v>
      </c>
      <c r="AM84" s="59">
        <v>22</v>
      </c>
      <c r="AN84" s="59">
        <v>17.5</v>
      </c>
      <c r="AO84" s="86"/>
      <c r="AP84" s="86">
        <f t="shared" si="36"/>
        <v>5.636861313868613</v>
      </c>
      <c r="AQ84" s="86">
        <f t="shared" si="37"/>
        <v>0</v>
      </c>
      <c r="AR84" s="86">
        <f t="shared" si="38"/>
        <v>0</v>
      </c>
      <c r="AS84" s="86">
        <f t="shared" si="39"/>
        <v>12.566646001239926</v>
      </c>
      <c r="AT84" s="86">
        <f t="shared" si="40"/>
        <v>52.677290836653384</v>
      </c>
      <c r="AU84" s="86">
        <f t="shared" si="41"/>
        <v>0</v>
      </c>
      <c r="AV84" s="86">
        <f t="shared" si="42"/>
        <v>37.6</v>
      </c>
      <c r="AW84" s="86">
        <f t="shared" si="43"/>
        <v>53.208137715179966</v>
      </c>
      <c r="AX84" s="86">
        <f t="shared" si="44"/>
        <v>0</v>
      </c>
      <c r="AY84" s="86">
        <f t="shared" si="45"/>
        <v>41.29599885240593</v>
      </c>
      <c r="AZ84" s="86">
        <f t="shared" si="46"/>
        <v>371</v>
      </c>
      <c r="BA84" s="86"/>
      <c r="BB84" s="86">
        <f t="shared" si="47"/>
        <v>5.865671641791045</v>
      </c>
      <c r="BC84" s="86">
        <f t="shared" si="48"/>
        <v>9.566697616836894</v>
      </c>
      <c r="BD84" s="86">
        <f t="shared" si="49"/>
        <v>3.7697307335190344</v>
      </c>
      <c r="BE84" s="86">
        <f t="shared" si="50"/>
        <v>19.656328583403187</v>
      </c>
      <c r="BF84" s="86">
        <f t="shared" si="51"/>
        <v>0</v>
      </c>
      <c r="BG84" s="86">
        <f t="shared" si="52"/>
        <v>21</v>
      </c>
      <c r="BH84" s="86">
        <f t="shared" si="53"/>
        <v>15.962441314553992</v>
      </c>
      <c r="BI84" s="86">
        <f t="shared" si="54"/>
        <v>0</v>
      </c>
      <c r="BJ84" s="86"/>
      <c r="BK84" s="86">
        <f t="shared" si="55"/>
        <v>0</v>
      </c>
      <c r="BL84" s="86">
        <f t="shared" si="56"/>
        <v>0</v>
      </c>
      <c r="BM84" s="86">
        <f t="shared" si="57"/>
        <v>0</v>
      </c>
      <c r="BN84" s="86">
        <f t="shared" si="58"/>
        <v>0</v>
      </c>
      <c r="BO84" s="86">
        <f t="shared" si="59"/>
        <v>0</v>
      </c>
      <c r="BP84" s="86">
        <f t="shared" si="60"/>
        <v>0</v>
      </c>
      <c r="BQ84" s="86">
        <f t="shared" si="61"/>
        <v>0</v>
      </c>
      <c r="BR84" s="86">
        <f t="shared" si="62"/>
        <v>0</v>
      </c>
      <c r="BS84" s="86"/>
      <c r="BT84" s="86">
        <f t="shared" si="63"/>
        <v>6.126126126126126</v>
      </c>
      <c r="BU84" s="86">
        <f t="shared" si="64"/>
        <v>1.5040862458702835</v>
      </c>
      <c r="BV84" s="86">
        <f t="shared" si="65"/>
        <v>1.2171796209354895</v>
      </c>
      <c r="BW84" s="86">
        <f t="shared" si="66"/>
        <v>10.427774333539988</v>
      </c>
      <c r="BX84" s="86">
        <f t="shared" si="67"/>
        <v>1.5662413213867081</v>
      </c>
      <c r="BY84" s="86">
        <f t="shared" si="68"/>
        <v>161.5979829594853</v>
      </c>
      <c r="BZ84" s="86">
        <f t="shared" si="69"/>
        <v>41.6</v>
      </c>
      <c r="CA84" s="86">
        <f t="shared" si="70"/>
        <v>47.81641972383844</v>
      </c>
      <c r="CB84" s="86">
        <f t="shared" si="71"/>
        <v>336</v>
      </c>
      <c r="CC84" s="86"/>
      <c r="CD84" s="86">
        <f>+AP84*'Silver Conversion'!$B234</f>
        <v>0.5298649635036496</v>
      </c>
      <c r="CE84" s="86">
        <f>+AQ84*'Silver Conversion'!$B234</f>
        <v>0</v>
      </c>
      <c r="CF84" s="86">
        <f>+AR84*'Silver Conversion'!$B234</f>
        <v>0</v>
      </c>
      <c r="CG84" s="86">
        <f>+AS84*'Silver Conversion'!$B234</f>
        <v>1.181264724116553</v>
      </c>
      <c r="CH84" s="86">
        <f>+AT84*'Silver Conversion'!$B234</f>
        <v>4.951665338645418</v>
      </c>
      <c r="CI84" s="86">
        <f>+AU84*'Silver Conversion'!$B234</f>
        <v>0</v>
      </c>
      <c r="CJ84" s="86">
        <f>+AV84*'Silver Conversion'!$B234</f>
        <v>3.5344</v>
      </c>
      <c r="CK84" s="86">
        <f>+AW84*'Silver Conversion'!$B234</f>
        <v>5.001564945226916</v>
      </c>
      <c r="CL84" s="86">
        <f>+AX84*'Silver Conversion'!$B234</f>
        <v>0</v>
      </c>
      <c r="CM84" s="86">
        <f>+AY84*'Silver Conversion'!$B234</f>
        <v>3.881823892126157</v>
      </c>
      <c r="CN84" s="86">
        <f>+AZ84*'Silver Conversion'!$B234</f>
        <v>34.874</v>
      </c>
      <c r="CO84" s="86"/>
      <c r="CP84" s="86">
        <f>+BB84*'Silver Conversion'!$D234</f>
        <v>0.8147417910447762</v>
      </c>
      <c r="CQ84" s="86">
        <f>+BC84*'Silver Conversion'!$B234</f>
        <v>0.899269575982668</v>
      </c>
      <c r="CR84" s="86">
        <f>+BD84*'Silver Conversion'!$B234</f>
        <v>0.35435468895078925</v>
      </c>
      <c r="CS84" s="86">
        <f>+BE84*'Silver Conversion'!$B234</f>
        <v>1.8476948868398997</v>
      </c>
      <c r="CT84" s="86">
        <f>+BF84*'Silver Conversion'!$B234</f>
        <v>0</v>
      </c>
      <c r="CU84" s="86">
        <f>+BG84*'Silver Conversion'!$B234</f>
        <v>1.974</v>
      </c>
      <c r="CV84" s="86">
        <f>+BH84*'Silver Conversion'!$B234</f>
        <v>1.5004694835680752</v>
      </c>
      <c r="CW84" s="86">
        <f>+BI84*'Silver Conversion'!$B234</f>
        <v>0</v>
      </c>
      <c r="CX84" s="86"/>
      <c r="CY84" s="86">
        <f>+BK84*'Silver Conversion'!$B234</f>
        <v>0</v>
      </c>
      <c r="CZ84" s="86">
        <f>+BL84*'Silver Conversion'!$B234</f>
        <v>0</v>
      </c>
      <c r="DA84" s="86">
        <f>+BM84*'Silver Conversion'!$B234</f>
        <v>0</v>
      </c>
      <c r="DB84" s="86">
        <f>+BN84*'Silver Conversion'!$B234</f>
        <v>0</v>
      </c>
      <c r="DC84" s="86">
        <f>+BO84*'Silver Conversion'!$B234</f>
        <v>0</v>
      </c>
      <c r="DD84" s="86">
        <f>+BP84*'Silver Conversion'!$B234</f>
        <v>0</v>
      </c>
      <c r="DE84" s="86">
        <f>+BQ84*'Silver Conversion'!$B234</f>
        <v>0</v>
      </c>
      <c r="DF84" s="86">
        <f>+BR84*'Silver Conversion'!$B234</f>
        <v>0</v>
      </c>
      <c r="DG84" s="86"/>
      <c r="DH84" s="86">
        <f>+BT84*'Silver Conversion'!$B234</f>
        <v>0.5758558558558559</v>
      </c>
      <c r="DI84" s="86">
        <f>+BU84*'Silver Conversion'!$B234</f>
        <v>0.14138410711180666</v>
      </c>
      <c r="DJ84" s="86">
        <f>+BV84*'Silver Conversion'!$B234</f>
        <v>0.11441488436793601</v>
      </c>
      <c r="DK84" s="86">
        <f>+BW84*'Silver Conversion'!$B234</f>
        <v>0.9802107873527589</v>
      </c>
      <c r="DL84" s="86">
        <f>+BX84*'Silver Conversion'!$B234</f>
        <v>0.14722668421035057</v>
      </c>
      <c r="DM84" s="86">
        <f>+BY84*'Silver Conversion'!$B234</f>
        <v>15.190210398191619</v>
      </c>
      <c r="DN84" s="86">
        <f>+BZ84*'Silver Conversion'!$B234</f>
        <v>3.9104</v>
      </c>
      <c r="DO84" s="86">
        <f>+CA84*'Silver Conversion'!$B234</f>
        <v>4.4947434540408135</v>
      </c>
      <c r="DP84" s="86">
        <f>+CB84*'Silver Conversion'!$B234</f>
        <v>31.584</v>
      </c>
    </row>
    <row r="85" spans="1:120" ht="15.75">
      <c r="A85" s="63">
        <v>1576</v>
      </c>
      <c r="B85" s="86">
        <v>311.7</v>
      </c>
      <c r="C85" s="86"/>
      <c r="D85" s="86"/>
      <c r="E85" s="86"/>
      <c r="F85" s="86"/>
      <c r="G85" s="86"/>
      <c r="H85" s="86">
        <v>41.9</v>
      </c>
      <c r="I85" s="86"/>
      <c r="J85" s="86"/>
      <c r="M85" s="86"/>
      <c r="N85" s="86">
        <v>1507.1</v>
      </c>
      <c r="O85" s="86">
        <v>1392.7</v>
      </c>
      <c r="P85" s="86">
        <v>29.7</v>
      </c>
      <c r="Q85" s="86">
        <v>250.1</v>
      </c>
      <c r="R85" s="86"/>
      <c r="S85" s="86">
        <v>21</v>
      </c>
      <c r="T85" s="86">
        <v>234</v>
      </c>
      <c r="U85" s="86"/>
      <c r="V85" s="86"/>
      <c r="W85" s="86"/>
      <c r="X85" s="86">
        <v>17</v>
      </c>
      <c r="Y85" s="86">
        <v>22.5</v>
      </c>
      <c r="Z85" s="86">
        <v>136</v>
      </c>
      <c r="AA85" s="86"/>
      <c r="AB85" s="86">
        <v>1526.8</v>
      </c>
      <c r="AC85" s="86"/>
      <c r="AD85" s="86">
        <v>347.3</v>
      </c>
      <c r="AE85" s="86"/>
      <c r="AF85" s="86">
        <v>375.9</v>
      </c>
      <c r="AG85" s="86">
        <v>16</v>
      </c>
      <c r="AH85" s="86"/>
      <c r="AI85" s="86">
        <v>168.4</v>
      </c>
      <c r="AJ85" s="86">
        <v>538.9</v>
      </c>
      <c r="AK85" s="86">
        <v>2074</v>
      </c>
      <c r="AL85" s="86">
        <v>44.1</v>
      </c>
      <c r="AN85" s="59">
        <v>20.4</v>
      </c>
      <c r="AO85" s="86"/>
      <c r="AP85" s="86">
        <f t="shared" si="36"/>
        <v>5.687956204379562</v>
      </c>
      <c r="AQ85" s="86">
        <f t="shared" si="37"/>
        <v>0</v>
      </c>
      <c r="AR85" s="86">
        <f t="shared" si="38"/>
        <v>0</v>
      </c>
      <c r="AS85" s="86">
        <f t="shared" si="39"/>
        <v>0</v>
      </c>
      <c r="AT85" s="86">
        <f t="shared" si="40"/>
        <v>0</v>
      </c>
      <c r="AU85" s="86">
        <f t="shared" si="41"/>
        <v>0</v>
      </c>
      <c r="AV85" s="86">
        <f t="shared" si="42"/>
        <v>41.9</v>
      </c>
      <c r="AW85" s="86">
        <f t="shared" si="43"/>
        <v>0</v>
      </c>
      <c r="AX85" s="86">
        <f t="shared" si="44"/>
        <v>0</v>
      </c>
      <c r="AY85" s="86">
        <f t="shared" si="45"/>
        <v>0</v>
      </c>
      <c r="AZ85" s="86">
        <f t="shared" si="46"/>
        <v>0</v>
      </c>
      <c r="BA85" s="86"/>
      <c r="BB85" s="86">
        <f t="shared" si="47"/>
        <v>7.498009950248756</v>
      </c>
      <c r="BC85" s="86">
        <f t="shared" si="48"/>
        <v>8.620860414732283</v>
      </c>
      <c r="BD85" s="86">
        <f t="shared" si="49"/>
        <v>2.7576601671309193</v>
      </c>
      <c r="BE85" s="86">
        <f t="shared" si="50"/>
        <v>20.9639564124057</v>
      </c>
      <c r="BF85" s="86">
        <f t="shared" si="51"/>
        <v>0</v>
      </c>
      <c r="BG85" s="86">
        <f t="shared" si="52"/>
        <v>21</v>
      </c>
      <c r="BH85" s="86">
        <f t="shared" si="53"/>
        <v>18.30985915492958</v>
      </c>
      <c r="BI85" s="86">
        <f t="shared" si="54"/>
        <v>0</v>
      </c>
      <c r="BJ85" s="86"/>
      <c r="BK85" s="86">
        <f t="shared" si="55"/>
        <v>0</v>
      </c>
      <c r="BL85" s="86">
        <f t="shared" si="56"/>
        <v>36.94905160478425</v>
      </c>
      <c r="BM85" s="86">
        <f t="shared" si="57"/>
        <v>24.45157826787193</v>
      </c>
      <c r="BN85" s="86">
        <f t="shared" si="58"/>
        <v>8.690095846645367</v>
      </c>
      <c r="BO85" s="86">
        <f t="shared" si="59"/>
        <v>0</v>
      </c>
      <c r="BP85" s="86">
        <f t="shared" si="60"/>
        <v>132.74213180316465</v>
      </c>
      <c r="BQ85" s="86">
        <f t="shared" si="61"/>
        <v>0</v>
      </c>
      <c r="BR85" s="86">
        <f t="shared" si="62"/>
        <v>30.194748739349677</v>
      </c>
      <c r="BS85" s="86"/>
      <c r="BT85" s="86">
        <f t="shared" si="63"/>
        <v>6.772972972972973</v>
      </c>
      <c r="BU85" s="86">
        <f t="shared" si="64"/>
        <v>1.3910624239262737</v>
      </c>
      <c r="BV85" s="86">
        <f t="shared" si="65"/>
        <v>0</v>
      </c>
      <c r="BW85" s="86">
        <f t="shared" si="66"/>
        <v>10.440173589584626</v>
      </c>
      <c r="BX85" s="86">
        <f t="shared" si="67"/>
        <v>1.6704347738968686</v>
      </c>
      <c r="BY85" s="86">
        <f t="shared" si="68"/>
        <v>180.3164667014432</v>
      </c>
      <c r="BZ85" s="86">
        <f t="shared" si="69"/>
        <v>44.1</v>
      </c>
      <c r="CA85" s="86">
        <f t="shared" si="70"/>
        <v>0</v>
      </c>
      <c r="CB85" s="86">
        <f t="shared" si="71"/>
        <v>391.68</v>
      </c>
      <c r="CC85" s="86"/>
      <c r="CD85" s="86">
        <f>+AP85*'Silver Conversion'!$B235</f>
        <v>0.5346678832116788</v>
      </c>
      <c r="CE85" s="86">
        <f>+AQ85*'Silver Conversion'!$B235</f>
        <v>0</v>
      </c>
      <c r="CF85" s="86">
        <f>+AR85*'Silver Conversion'!$B235</f>
        <v>0</v>
      </c>
      <c r="CG85" s="86">
        <f>+AS85*'Silver Conversion'!$B235</f>
        <v>0</v>
      </c>
      <c r="CH85" s="86">
        <f>+AT85*'Silver Conversion'!$B235</f>
        <v>0</v>
      </c>
      <c r="CI85" s="86">
        <f>+AU85*'Silver Conversion'!$B235</f>
        <v>0</v>
      </c>
      <c r="CJ85" s="86">
        <f>+AV85*'Silver Conversion'!$B235</f>
        <v>3.9385999999999997</v>
      </c>
      <c r="CK85" s="86">
        <f>+AW85*'Silver Conversion'!$B235</f>
        <v>0</v>
      </c>
      <c r="CL85" s="86">
        <f>+AX85*'Silver Conversion'!$B235</f>
        <v>0</v>
      </c>
      <c r="CM85" s="86">
        <f>+AY85*'Silver Conversion'!$B235</f>
        <v>0</v>
      </c>
      <c r="CN85" s="86">
        <f>+AZ85*'Silver Conversion'!$B235</f>
        <v>0</v>
      </c>
      <c r="CO85" s="86"/>
      <c r="CP85" s="86">
        <f>+BB85*'Silver Conversion'!$D235</f>
        <v>1.0414735820895522</v>
      </c>
      <c r="CQ85" s="86">
        <f>+BC85*'Silver Conversion'!$B235</f>
        <v>0.8103608789848346</v>
      </c>
      <c r="CR85" s="86">
        <f>+BD85*'Silver Conversion'!$B235</f>
        <v>0.25922005571030643</v>
      </c>
      <c r="CS85" s="86">
        <f>+BE85*'Silver Conversion'!$B235</f>
        <v>1.9706119027661357</v>
      </c>
      <c r="CT85" s="86">
        <f>+BF85*'Silver Conversion'!$B235</f>
        <v>0</v>
      </c>
      <c r="CU85" s="86">
        <f>+BG85*'Silver Conversion'!$B235</f>
        <v>1.974</v>
      </c>
      <c r="CV85" s="86">
        <f>+BH85*'Silver Conversion'!$B235</f>
        <v>1.7211267605633804</v>
      </c>
      <c r="CW85" s="86">
        <f>+BI85*'Silver Conversion'!$B235</f>
        <v>0</v>
      </c>
      <c r="CX85" s="86"/>
      <c r="CY85" s="86">
        <f>+BK85*'Silver Conversion'!$B235</f>
        <v>0</v>
      </c>
      <c r="CZ85" s="86">
        <f>+BL85*'Silver Conversion'!$B235</f>
        <v>3.4732108508497195</v>
      </c>
      <c r="DA85" s="86">
        <f>+BM85*'Silver Conversion'!$B235</f>
        <v>2.2984483571799617</v>
      </c>
      <c r="DB85" s="86">
        <f>+BN85*'Silver Conversion'!$B235</f>
        <v>0.8168690095846645</v>
      </c>
      <c r="DC85" s="86">
        <f>+BO85*'Silver Conversion'!$B235</f>
        <v>0</v>
      </c>
      <c r="DD85" s="86">
        <f>+BP85*'Silver Conversion'!$B235</f>
        <v>12.477760389497478</v>
      </c>
      <c r="DE85" s="86">
        <f>+BQ85*'Silver Conversion'!$B235</f>
        <v>0</v>
      </c>
      <c r="DF85" s="86">
        <f>+BR85*'Silver Conversion'!$B235</f>
        <v>2.8383063814988696</v>
      </c>
      <c r="DG85" s="86"/>
      <c r="DH85" s="86">
        <f>+BT85*'Silver Conversion'!$B235</f>
        <v>0.6366594594594595</v>
      </c>
      <c r="DI85" s="86">
        <f>+BU85*'Silver Conversion'!$B235</f>
        <v>0.13075986784906973</v>
      </c>
      <c r="DJ85" s="86">
        <f>+BV85*'Silver Conversion'!$B235</f>
        <v>0</v>
      </c>
      <c r="DK85" s="86">
        <f>+BW85*'Silver Conversion'!$B235</f>
        <v>0.9813763174209549</v>
      </c>
      <c r="DL85" s="86">
        <f>+BX85*'Silver Conversion'!$B235</f>
        <v>0.15702086874630564</v>
      </c>
      <c r="DM85" s="86">
        <f>+BY85*'Silver Conversion'!$B235</f>
        <v>16.94974786993566</v>
      </c>
      <c r="DN85" s="86">
        <f>+BZ85*'Silver Conversion'!$B235</f>
        <v>4.1454</v>
      </c>
      <c r="DO85" s="86">
        <f>+CA85*'Silver Conversion'!$B235</f>
        <v>0</v>
      </c>
      <c r="DP85" s="86">
        <f>+CB85*'Silver Conversion'!$B235</f>
        <v>36.81792</v>
      </c>
    </row>
    <row r="86" spans="1:120" ht="15.75">
      <c r="A86" s="63">
        <v>1577</v>
      </c>
      <c r="B86" s="86">
        <v>308.9</v>
      </c>
      <c r="C86" s="86"/>
      <c r="D86" s="86">
        <v>7.4</v>
      </c>
      <c r="E86" s="86">
        <v>192</v>
      </c>
      <c r="F86" s="86"/>
      <c r="G86" s="86">
        <v>1632</v>
      </c>
      <c r="H86" s="86">
        <v>42</v>
      </c>
      <c r="I86" s="86">
        <v>688.5</v>
      </c>
      <c r="J86" s="86"/>
      <c r="L86" s="59">
        <v>359.6</v>
      </c>
      <c r="M86" s="86"/>
      <c r="N86" s="86">
        <v>1429.3</v>
      </c>
      <c r="O86" s="86">
        <v>1422.5</v>
      </c>
      <c r="P86" s="86">
        <v>26.8</v>
      </c>
      <c r="Q86" s="86">
        <v>361.3</v>
      </c>
      <c r="R86" s="86">
        <v>49.7</v>
      </c>
      <c r="S86" s="86">
        <v>21.3</v>
      </c>
      <c r="T86" s="86">
        <v>270</v>
      </c>
      <c r="U86" s="86">
        <v>28</v>
      </c>
      <c r="V86" s="86"/>
      <c r="W86" s="86"/>
      <c r="X86" s="86"/>
      <c r="Y86" s="86"/>
      <c r="Z86" s="86"/>
      <c r="AA86" s="86"/>
      <c r="AB86" s="86"/>
      <c r="AC86" s="86"/>
      <c r="AD86" s="86"/>
      <c r="AE86" s="86"/>
      <c r="AF86" s="86">
        <v>374</v>
      </c>
      <c r="AG86" s="86">
        <v>16</v>
      </c>
      <c r="AH86" s="86">
        <v>12.4</v>
      </c>
      <c r="AI86" s="86">
        <v>172.8</v>
      </c>
      <c r="AJ86" s="86">
        <v>606.3</v>
      </c>
      <c r="AK86" s="86">
        <v>1992.8</v>
      </c>
      <c r="AL86" s="86">
        <v>43.3</v>
      </c>
      <c r="AM86" s="59">
        <v>23.8</v>
      </c>
      <c r="AN86" s="59">
        <v>19.8</v>
      </c>
      <c r="AO86" s="86"/>
      <c r="AP86" s="86">
        <f t="shared" si="36"/>
        <v>5.636861313868613</v>
      </c>
      <c r="AQ86" s="86">
        <f t="shared" si="37"/>
        <v>0</v>
      </c>
      <c r="AR86" s="86">
        <f t="shared" si="38"/>
        <v>16.083704816200203</v>
      </c>
      <c r="AS86" s="86">
        <f t="shared" si="39"/>
        <v>11.90328580285183</v>
      </c>
      <c r="AT86" s="86">
        <f t="shared" si="40"/>
        <v>0</v>
      </c>
      <c r="AU86" s="86">
        <f t="shared" si="41"/>
        <v>141.8883672404799</v>
      </c>
      <c r="AV86" s="86">
        <f t="shared" si="42"/>
        <v>42</v>
      </c>
      <c r="AW86" s="86">
        <f t="shared" si="43"/>
        <v>59.859154929577464</v>
      </c>
      <c r="AX86" s="86">
        <f t="shared" si="44"/>
        <v>0</v>
      </c>
      <c r="AY86" s="86">
        <f t="shared" si="45"/>
        <v>0</v>
      </c>
      <c r="AZ86" s="86">
        <f t="shared" si="46"/>
        <v>359.6</v>
      </c>
      <c r="BA86" s="86"/>
      <c r="BB86" s="86">
        <f t="shared" si="47"/>
        <v>7.110945273631841</v>
      </c>
      <c r="BC86" s="86">
        <f t="shared" si="48"/>
        <v>8.805323429278863</v>
      </c>
      <c r="BD86" s="86">
        <f t="shared" si="49"/>
        <v>2.4883936861652742</v>
      </c>
      <c r="BE86" s="86">
        <f t="shared" si="50"/>
        <v>30.284995808885164</v>
      </c>
      <c r="BF86" s="86">
        <f t="shared" si="51"/>
        <v>140.00000000000003</v>
      </c>
      <c r="BG86" s="86">
        <f t="shared" si="52"/>
        <v>21.3</v>
      </c>
      <c r="BH86" s="86">
        <f t="shared" si="53"/>
        <v>21.126760563380284</v>
      </c>
      <c r="BI86" s="86">
        <f t="shared" si="54"/>
        <v>30.769230769230766</v>
      </c>
      <c r="BJ86" s="86"/>
      <c r="BK86" s="86">
        <f t="shared" si="55"/>
        <v>0</v>
      </c>
      <c r="BL86" s="86">
        <f t="shared" si="56"/>
        <v>0</v>
      </c>
      <c r="BM86" s="86">
        <f t="shared" si="57"/>
        <v>0</v>
      </c>
      <c r="BN86" s="86">
        <f t="shared" si="58"/>
        <v>0</v>
      </c>
      <c r="BO86" s="86">
        <f t="shared" si="59"/>
        <v>0</v>
      </c>
      <c r="BP86" s="86">
        <f t="shared" si="60"/>
        <v>0</v>
      </c>
      <c r="BQ86" s="86">
        <f t="shared" si="61"/>
        <v>0</v>
      </c>
      <c r="BR86" s="86">
        <f t="shared" si="62"/>
        <v>0</v>
      </c>
      <c r="BS86" s="86"/>
      <c r="BT86" s="86">
        <f t="shared" si="63"/>
        <v>6.738738738738738</v>
      </c>
      <c r="BU86" s="86">
        <f t="shared" si="64"/>
        <v>1.3910624239262737</v>
      </c>
      <c r="BV86" s="86">
        <f t="shared" si="65"/>
        <v>1.078073378542862</v>
      </c>
      <c r="BW86" s="86">
        <f t="shared" si="66"/>
        <v>10.712957222566647</v>
      </c>
      <c r="BX86" s="86">
        <f t="shared" si="67"/>
        <v>2.4131470764051923</v>
      </c>
      <c r="BY86" s="86">
        <f t="shared" si="68"/>
        <v>173.25682490001736</v>
      </c>
      <c r="BZ86" s="86">
        <f t="shared" si="69"/>
        <v>43.3</v>
      </c>
      <c r="CA86" s="86">
        <f t="shared" si="70"/>
        <v>51.728672246697954</v>
      </c>
      <c r="CB86" s="86">
        <f t="shared" si="71"/>
        <v>380.16</v>
      </c>
      <c r="CC86" s="86"/>
      <c r="CD86" s="86">
        <f>+AP86*'Silver Conversion'!$B236</f>
        <v>0.5298649635036496</v>
      </c>
      <c r="CE86" s="86">
        <f>+AQ86*'Silver Conversion'!$B236</f>
        <v>0</v>
      </c>
      <c r="CF86" s="86">
        <f>+AR86*'Silver Conversion'!$B236</f>
        <v>1.511868252722819</v>
      </c>
      <c r="CG86" s="86">
        <f>+AS86*'Silver Conversion'!$B236</f>
        <v>1.1189088654680721</v>
      </c>
      <c r="CH86" s="86">
        <f>+AT86*'Silver Conversion'!$B236</f>
        <v>0</v>
      </c>
      <c r="CI86" s="86">
        <f>+AU86*'Silver Conversion'!$B236</f>
        <v>13.337506520605112</v>
      </c>
      <c r="CJ86" s="86">
        <f>+AV86*'Silver Conversion'!$B236</f>
        <v>3.948</v>
      </c>
      <c r="CK86" s="86">
        <f>+AW86*'Silver Conversion'!$B236</f>
        <v>5.626760563380282</v>
      </c>
      <c r="CL86" s="86">
        <f>+AX86*'Silver Conversion'!$B236</f>
        <v>0</v>
      </c>
      <c r="CM86" s="86">
        <f>+AY86*'Silver Conversion'!$B236</f>
        <v>0</v>
      </c>
      <c r="CN86" s="86">
        <f>+AZ86*'Silver Conversion'!$B236</f>
        <v>33.8024</v>
      </c>
      <c r="CO86" s="86"/>
      <c r="CP86" s="86">
        <f>+BB86*'Silver Conversion'!$D236</f>
        <v>0.9877102985074626</v>
      </c>
      <c r="CQ86" s="86">
        <f>+BC86*'Silver Conversion'!$B236</f>
        <v>0.8277004023522131</v>
      </c>
      <c r="CR86" s="86">
        <f>+BD86*'Silver Conversion'!$B236</f>
        <v>0.23390900649953578</v>
      </c>
      <c r="CS86" s="86">
        <f>+BE86*'Silver Conversion'!$B236</f>
        <v>2.8467896060352054</v>
      </c>
      <c r="CT86" s="86">
        <f>+BF86*'Silver Conversion'!$B236</f>
        <v>13.160000000000002</v>
      </c>
      <c r="CU86" s="86">
        <f>+BG86*'Silver Conversion'!$B236</f>
        <v>2.0022</v>
      </c>
      <c r="CV86" s="86">
        <f>+BH86*'Silver Conversion'!$B236</f>
        <v>1.9859154929577467</v>
      </c>
      <c r="CW86" s="86">
        <f>+BI86*'Silver Conversion'!$B236</f>
        <v>2.8923076923076922</v>
      </c>
      <c r="CX86" s="86"/>
      <c r="CY86" s="86">
        <f>+BK86*'Silver Conversion'!$B236</f>
        <v>0</v>
      </c>
      <c r="CZ86" s="86">
        <f>+BL86*'Silver Conversion'!$B236</f>
        <v>0</v>
      </c>
      <c r="DA86" s="86">
        <f>+BM86*'Silver Conversion'!$B236</f>
        <v>0</v>
      </c>
      <c r="DB86" s="86">
        <f>+BN86*'Silver Conversion'!$B236</f>
        <v>0</v>
      </c>
      <c r="DC86" s="86">
        <f>+BO86*'Silver Conversion'!$B236</f>
        <v>0</v>
      </c>
      <c r="DD86" s="86">
        <f>+BP86*'Silver Conversion'!$B236</f>
        <v>0</v>
      </c>
      <c r="DE86" s="86">
        <f>+BQ86*'Silver Conversion'!$B236</f>
        <v>0</v>
      </c>
      <c r="DF86" s="86">
        <f>+BR86*'Silver Conversion'!$B236</f>
        <v>0</v>
      </c>
      <c r="DG86" s="86"/>
      <c r="DH86" s="86">
        <f>+BT86*'Silver Conversion'!$B236</f>
        <v>0.6334414414414414</v>
      </c>
      <c r="DI86" s="86">
        <f>+BU86*'Silver Conversion'!$B236</f>
        <v>0.13075986784906973</v>
      </c>
      <c r="DJ86" s="86">
        <f>+BV86*'Silver Conversion'!$B236</f>
        <v>0.10133889758302903</v>
      </c>
      <c r="DK86" s="86">
        <f>+BW86*'Silver Conversion'!$B236</f>
        <v>1.0070179789212648</v>
      </c>
      <c r="DL86" s="86">
        <f>+BX86*'Silver Conversion'!$B236</f>
        <v>0.22683582518208809</v>
      </c>
      <c r="DM86" s="86">
        <f>+BY86*'Silver Conversion'!$B236</f>
        <v>16.286141540601633</v>
      </c>
      <c r="DN86" s="86">
        <f>+BZ86*'Silver Conversion'!$B236</f>
        <v>4.0702</v>
      </c>
      <c r="DO86" s="86">
        <f>+CA86*'Silver Conversion'!$B236</f>
        <v>4.862495191189607</v>
      </c>
      <c r="DP86" s="86">
        <f>+CB86*'Silver Conversion'!$B236</f>
        <v>35.735040000000005</v>
      </c>
    </row>
    <row r="87" spans="1:120" ht="15.75">
      <c r="A87" s="63">
        <v>1578</v>
      </c>
      <c r="B87" s="86">
        <v>280.8</v>
      </c>
      <c r="C87" s="86"/>
      <c r="D87" s="86">
        <v>7.4</v>
      </c>
      <c r="E87" s="86">
        <v>160</v>
      </c>
      <c r="F87" s="86"/>
      <c r="G87" s="86">
        <v>1200</v>
      </c>
      <c r="H87" s="86"/>
      <c r="I87" s="86">
        <v>803.3</v>
      </c>
      <c r="J87" s="86"/>
      <c r="K87" s="59">
        <v>17</v>
      </c>
      <c r="L87" s="59">
        <v>333</v>
      </c>
      <c r="M87" s="86"/>
      <c r="N87" s="86">
        <v>1173.8</v>
      </c>
      <c r="O87" s="86">
        <v>1649.7</v>
      </c>
      <c r="P87" s="86">
        <v>30</v>
      </c>
      <c r="Q87" s="86">
        <v>304.5</v>
      </c>
      <c r="R87" s="86"/>
      <c r="S87" s="86">
        <v>23.8</v>
      </c>
      <c r="T87" s="86">
        <v>257.7</v>
      </c>
      <c r="U87" s="86"/>
      <c r="V87" s="86"/>
      <c r="W87" s="86"/>
      <c r="X87" s="86"/>
      <c r="Y87" s="86"/>
      <c r="Z87" s="86"/>
      <c r="AA87" s="86"/>
      <c r="AB87" s="86"/>
      <c r="AC87" s="86"/>
      <c r="AD87" s="86"/>
      <c r="AE87" s="86"/>
      <c r="AF87" s="86">
        <v>422</v>
      </c>
      <c r="AG87" s="86">
        <v>19.5</v>
      </c>
      <c r="AH87" s="86">
        <v>12.5</v>
      </c>
      <c r="AI87" s="86">
        <v>183.2</v>
      </c>
      <c r="AJ87" s="86">
        <v>516.5</v>
      </c>
      <c r="AK87" s="86">
        <v>2365.8</v>
      </c>
      <c r="AL87" s="86">
        <v>50.9</v>
      </c>
      <c r="AM87" s="59">
        <v>25</v>
      </c>
      <c r="AN87" s="59">
        <v>20.8</v>
      </c>
      <c r="AO87" s="86"/>
      <c r="AP87" s="86">
        <f t="shared" si="36"/>
        <v>5.124087591240876</v>
      </c>
      <c r="AQ87" s="86">
        <f t="shared" si="37"/>
        <v>0</v>
      </c>
      <c r="AR87" s="86">
        <f t="shared" si="38"/>
        <v>16.083704816200203</v>
      </c>
      <c r="AS87" s="86">
        <f t="shared" si="39"/>
        <v>9.919404835709859</v>
      </c>
      <c r="AT87" s="86">
        <f t="shared" si="40"/>
        <v>0</v>
      </c>
      <c r="AU87" s="86">
        <f t="shared" si="41"/>
        <v>104.32968179447052</v>
      </c>
      <c r="AV87" s="86">
        <f t="shared" si="42"/>
        <v>0</v>
      </c>
      <c r="AW87" s="86">
        <f t="shared" si="43"/>
        <v>69.84002782124847</v>
      </c>
      <c r="AX87" s="86">
        <f t="shared" si="44"/>
        <v>0</v>
      </c>
      <c r="AY87" s="86">
        <f t="shared" si="45"/>
        <v>36.94905160478425</v>
      </c>
      <c r="AZ87" s="86">
        <f t="shared" si="46"/>
        <v>333</v>
      </c>
      <c r="BA87" s="86"/>
      <c r="BB87" s="86">
        <f t="shared" si="47"/>
        <v>5.839800995024875</v>
      </c>
      <c r="BC87" s="86">
        <f t="shared" si="48"/>
        <v>10.211699164345406</v>
      </c>
      <c r="BD87" s="86">
        <f t="shared" si="49"/>
        <v>2.785515320334262</v>
      </c>
      <c r="BE87" s="86">
        <f t="shared" si="50"/>
        <v>25.523889354568315</v>
      </c>
      <c r="BF87" s="86">
        <f t="shared" si="51"/>
        <v>0</v>
      </c>
      <c r="BG87" s="86">
        <f t="shared" si="52"/>
        <v>23.8</v>
      </c>
      <c r="BH87" s="86">
        <f t="shared" si="53"/>
        <v>20.164319248826292</v>
      </c>
      <c r="BI87" s="86">
        <f t="shared" si="54"/>
        <v>0</v>
      </c>
      <c r="BJ87" s="86"/>
      <c r="BK87" s="86">
        <f t="shared" si="55"/>
        <v>0</v>
      </c>
      <c r="BL87" s="86">
        <f t="shared" si="56"/>
        <v>0</v>
      </c>
      <c r="BM87" s="86">
        <f t="shared" si="57"/>
        <v>0</v>
      </c>
      <c r="BN87" s="86">
        <f t="shared" si="58"/>
        <v>0</v>
      </c>
      <c r="BO87" s="86">
        <f t="shared" si="59"/>
        <v>0</v>
      </c>
      <c r="BP87" s="86">
        <f t="shared" si="60"/>
        <v>0</v>
      </c>
      <c r="BQ87" s="86">
        <f t="shared" si="61"/>
        <v>0</v>
      </c>
      <c r="BR87" s="86">
        <f t="shared" si="62"/>
        <v>0</v>
      </c>
      <c r="BS87" s="86"/>
      <c r="BT87" s="86">
        <f t="shared" si="63"/>
        <v>7.603603603603603</v>
      </c>
      <c r="BU87" s="86">
        <f t="shared" si="64"/>
        <v>1.695357329160146</v>
      </c>
      <c r="BV87" s="86">
        <f t="shared" si="65"/>
        <v>1.0867675186924013</v>
      </c>
      <c r="BW87" s="86">
        <f t="shared" si="66"/>
        <v>11.357718536887786</v>
      </c>
      <c r="BX87" s="86">
        <f t="shared" si="67"/>
        <v>2.03377604418871</v>
      </c>
      <c r="BY87" s="86">
        <f t="shared" si="68"/>
        <v>205.68596765779864</v>
      </c>
      <c r="BZ87" s="86">
        <f t="shared" si="69"/>
        <v>50.9</v>
      </c>
      <c r="CA87" s="86">
        <f t="shared" si="70"/>
        <v>54.33684059527096</v>
      </c>
      <c r="CB87" s="86">
        <f t="shared" si="71"/>
        <v>399.36</v>
      </c>
      <c r="CC87" s="86"/>
      <c r="CD87" s="86">
        <f>+AP87*'Silver Conversion'!$B237</f>
        <v>0.48166423357664234</v>
      </c>
      <c r="CE87" s="86">
        <f>+AQ87*'Silver Conversion'!$B237</f>
        <v>0</v>
      </c>
      <c r="CF87" s="86">
        <f>+AR87*'Silver Conversion'!$B237</f>
        <v>1.511868252722819</v>
      </c>
      <c r="CG87" s="86">
        <f>+AS87*'Silver Conversion'!$B237</f>
        <v>0.9324240545567267</v>
      </c>
      <c r="CH87" s="86">
        <f>+AT87*'Silver Conversion'!$B237</f>
        <v>0</v>
      </c>
      <c r="CI87" s="86">
        <f>+AU87*'Silver Conversion'!$B237</f>
        <v>9.806990088680228</v>
      </c>
      <c r="CJ87" s="86">
        <f>+AV87*'Silver Conversion'!$B237</f>
        <v>0</v>
      </c>
      <c r="CK87" s="86">
        <f>+AW87*'Silver Conversion'!$B237</f>
        <v>6.564962615197356</v>
      </c>
      <c r="CL87" s="86">
        <f>+AX87*'Silver Conversion'!$B237</f>
        <v>0</v>
      </c>
      <c r="CM87" s="86">
        <f>+AY87*'Silver Conversion'!$B237</f>
        <v>3.4732108508497195</v>
      </c>
      <c r="CN87" s="86">
        <f>+AZ87*'Silver Conversion'!$B237</f>
        <v>31.302</v>
      </c>
      <c r="CO87" s="86"/>
      <c r="CP87" s="86">
        <f>+BB87*'Silver Conversion'!$D237</f>
        <v>0.8111483582089551</v>
      </c>
      <c r="CQ87" s="86">
        <f>+BC87*'Silver Conversion'!$B237</f>
        <v>0.9598997214484681</v>
      </c>
      <c r="CR87" s="86">
        <f>+BD87*'Silver Conversion'!$B237</f>
        <v>0.2618384401114206</v>
      </c>
      <c r="CS87" s="86">
        <f>+BE87*'Silver Conversion'!$B237</f>
        <v>2.3992455993294217</v>
      </c>
      <c r="CT87" s="86">
        <f>+BF87*'Silver Conversion'!$B237</f>
        <v>0</v>
      </c>
      <c r="CU87" s="86">
        <f>+BG87*'Silver Conversion'!$B237</f>
        <v>2.2372</v>
      </c>
      <c r="CV87" s="86">
        <f>+BH87*'Silver Conversion'!$B237</f>
        <v>1.8954460093896714</v>
      </c>
      <c r="CW87" s="86">
        <f>+BI87*'Silver Conversion'!$B237</f>
        <v>0</v>
      </c>
      <c r="CX87" s="86"/>
      <c r="CY87" s="86">
        <f>+BK87*'Silver Conversion'!$B237</f>
        <v>0</v>
      </c>
      <c r="CZ87" s="86">
        <f>+BL87*'Silver Conversion'!$B237</f>
        <v>0</v>
      </c>
      <c r="DA87" s="86">
        <f>+BM87*'Silver Conversion'!$B237</f>
        <v>0</v>
      </c>
      <c r="DB87" s="86">
        <f>+BN87*'Silver Conversion'!$B237</f>
        <v>0</v>
      </c>
      <c r="DC87" s="86">
        <f>+BO87*'Silver Conversion'!$B237</f>
        <v>0</v>
      </c>
      <c r="DD87" s="86">
        <f>+BP87*'Silver Conversion'!$B237</f>
        <v>0</v>
      </c>
      <c r="DE87" s="86">
        <f>+BQ87*'Silver Conversion'!$B237</f>
        <v>0</v>
      </c>
      <c r="DF87" s="86">
        <f>+BR87*'Silver Conversion'!$B237</f>
        <v>0</v>
      </c>
      <c r="DG87" s="86"/>
      <c r="DH87" s="86">
        <f>+BT87*'Silver Conversion'!$B237</f>
        <v>0.7147387387387387</v>
      </c>
      <c r="DI87" s="86">
        <f>+BU87*'Silver Conversion'!$B237</f>
        <v>0.15936358894105374</v>
      </c>
      <c r="DJ87" s="86">
        <f>+BV87*'Silver Conversion'!$B237</f>
        <v>0.10215614675708572</v>
      </c>
      <c r="DK87" s="86">
        <f>+BW87*'Silver Conversion'!$B237</f>
        <v>1.067625542467452</v>
      </c>
      <c r="DL87" s="86">
        <f>+BX87*'Silver Conversion'!$B237</f>
        <v>0.19117494815373876</v>
      </c>
      <c r="DM87" s="86">
        <f>+BY87*'Silver Conversion'!$B237</f>
        <v>19.334480959833073</v>
      </c>
      <c r="DN87" s="86">
        <f>+BZ87*'Silver Conversion'!$B237</f>
        <v>4.7846</v>
      </c>
      <c r="DO87" s="86">
        <f>+CA87*'Silver Conversion'!$B237</f>
        <v>5.10766301595547</v>
      </c>
      <c r="DP87" s="86">
        <f>+CB87*'Silver Conversion'!$B237</f>
        <v>37.53984</v>
      </c>
    </row>
    <row r="88" spans="1:120" ht="15.75">
      <c r="A88" s="63">
        <v>1579</v>
      </c>
      <c r="B88" s="86"/>
      <c r="C88" s="86"/>
      <c r="D88" s="86">
        <v>7.9</v>
      </c>
      <c r="E88" s="86">
        <v>128</v>
      </c>
      <c r="F88" s="86"/>
      <c r="G88" s="86"/>
      <c r="H88" s="86">
        <v>39.9</v>
      </c>
      <c r="I88" s="86">
        <v>870</v>
      </c>
      <c r="J88" s="86"/>
      <c r="K88" s="59">
        <v>17.5</v>
      </c>
      <c r="L88" s="59">
        <v>329.1</v>
      </c>
      <c r="M88" s="86"/>
      <c r="N88" s="86">
        <v>1729</v>
      </c>
      <c r="O88" s="86">
        <v>1638</v>
      </c>
      <c r="P88" s="86">
        <v>27.8</v>
      </c>
      <c r="Q88" s="86">
        <v>358.6</v>
      </c>
      <c r="R88" s="86"/>
      <c r="S88" s="86">
        <v>24.9</v>
      </c>
      <c r="T88" s="86">
        <v>270</v>
      </c>
      <c r="U88" s="86"/>
      <c r="V88" s="86"/>
      <c r="W88" s="86"/>
      <c r="X88" s="86"/>
      <c r="Y88" s="86"/>
      <c r="Z88" s="86"/>
      <c r="AA88" s="86"/>
      <c r="AB88" s="86"/>
      <c r="AC88" s="86"/>
      <c r="AD88" s="86"/>
      <c r="AE88" s="86"/>
      <c r="AF88" s="86">
        <v>430.7</v>
      </c>
      <c r="AG88" s="86">
        <v>25.3</v>
      </c>
      <c r="AH88" s="86">
        <v>12</v>
      </c>
      <c r="AI88" s="86">
        <v>152</v>
      </c>
      <c r="AJ88" s="86">
        <v>634.3</v>
      </c>
      <c r="AK88" s="86">
        <v>2458</v>
      </c>
      <c r="AL88" s="86">
        <v>57.4</v>
      </c>
      <c r="AM88" s="59">
        <v>24</v>
      </c>
      <c r="AN88" s="59">
        <v>19.5</v>
      </c>
      <c r="AO88" s="86"/>
      <c r="AP88" s="86">
        <f t="shared" si="36"/>
        <v>0</v>
      </c>
      <c r="AQ88" s="86">
        <f t="shared" si="37"/>
        <v>0</v>
      </c>
      <c r="AR88" s="86">
        <f t="shared" si="38"/>
        <v>17.170441628105625</v>
      </c>
      <c r="AS88" s="86">
        <f t="shared" si="39"/>
        <v>7.935523868567887</v>
      </c>
      <c r="AT88" s="86">
        <f t="shared" si="40"/>
        <v>0</v>
      </c>
      <c r="AU88" s="86">
        <f t="shared" si="41"/>
        <v>0</v>
      </c>
      <c r="AV88" s="86">
        <f t="shared" si="42"/>
        <v>39.9</v>
      </c>
      <c r="AW88" s="86">
        <f t="shared" si="43"/>
        <v>75.63901930099112</v>
      </c>
      <c r="AX88" s="86">
        <f t="shared" si="44"/>
        <v>0</v>
      </c>
      <c r="AY88" s="86">
        <f t="shared" si="45"/>
        <v>38.03578841668967</v>
      </c>
      <c r="AZ88" s="86">
        <f t="shared" si="46"/>
        <v>329.1</v>
      </c>
      <c r="BA88" s="86"/>
      <c r="BB88" s="86">
        <f t="shared" si="47"/>
        <v>8.601990049751244</v>
      </c>
      <c r="BC88" s="86">
        <f t="shared" si="48"/>
        <v>10.139275766016715</v>
      </c>
      <c r="BD88" s="86">
        <f t="shared" si="49"/>
        <v>2.5812441968430826</v>
      </c>
      <c r="BE88" s="86">
        <f t="shared" si="50"/>
        <v>30.058675607711653</v>
      </c>
      <c r="BF88" s="86">
        <f t="shared" si="51"/>
        <v>0</v>
      </c>
      <c r="BG88" s="86">
        <f t="shared" si="52"/>
        <v>24.9</v>
      </c>
      <c r="BH88" s="86">
        <f t="shared" si="53"/>
        <v>21.126760563380284</v>
      </c>
      <c r="BI88" s="86">
        <f t="shared" si="54"/>
        <v>0</v>
      </c>
      <c r="BJ88" s="86"/>
      <c r="BK88" s="86">
        <f t="shared" si="55"/>
        <v>0</v>
      </c>
      <c r="BL88" s="86">
        <f t="shared" si="56"/>
        <v>0</v>
      </c>
      <c r="BM88" s="86">
        <f t="shared" si="57"/>
        <v>0</v>
      </c>
      <c r="BN88" s="86">
        <f t="shared" si="58"/>
        <v>0</v>
      </c>
      <c r="BO88" s="86">
        <f t="shared" si="59"/>
        <v>0</v>
      </c>
      <c r="BP88" s="86">
        <f t="shared" si="60"/>
        <v>0</v>
      </c>
      <c r="BQ88" s="86">
        <f t="shared" si="61"/>
        <v>0</v>
      </c>
      <c r="BR88" s="86">
        <f t="shared" si="62"/>
        <v>0</v>
      </c>
      <c r="BS88" s="86"/>
      <c r="BT88" s="86">
        <f t="shared" si="63"/>
        <v>7.760360360360361</v>
      </c>
      <c r="BU88" s="86">
        <f t="shared" si="64"/>
        <v>2.19961745783342</v>
      </c>
      <c r="BV88" s="86">
        <f t="shared" si="65"/>
        <v>1.0432968179447053</v>
      </c>
      <c r="BW88" s="86">
        <f t="shared" si="66"/>
        <v>9.423434593924366</v>
      </c>
      <c r="BX88" s="86">
        <f t="shared" si="67"/>
        <v>2.395113594239972</v>
      </c>
      <c r="BY88" s="86">
        <f t="shared" si="68"/>
        <v>213.70196487567378</v>
      </c>
      <c r="BZ88" s="86">
        <f t="shared" si="69"/>
        <v>57.4</v>
      </c>
      <c r="CA88" s="86">
        <f t="shared" si="70"/>
        <v>52.16336697146012</v>
      </c>
      <c r="CB88" s="86">
        <f t="shared" si="71"/>
        <v>374.4</v>
      </c>
      <c r="CC88" s="86"/>
      <c r="CD88" s="86">
        <f>+AP88*'Silver Conversion'!$B238</f>
        <v>0</v>
      </c>
      <c r="CE88" s="86">
        <f>+AQ88*'Silver Conversion'!$B238</f>
        <v>0</v>
      </c>
      <c r="CF88" s="86">
        <f>+AR88*'Silver Conversion'!$B238</f>
        <v>1.6140215130419286</v>
      </c>
      <c r="CG88" s="86">
        <f>+AS88*'Silver Conversion'!$B238</f>
        <v>0.7459392436453813</v>
      </c>
      <c r="CH88" s="86">
        <f>+AT88*'Silver Conversion'!$B238</f>
        <v>0</v>
      </c>
      <c r="CI88" s="86">
        <f>+AU88*'Silver Conversion'!$B238</f>
        <v>0</v>
      </c>
      <c r="CJ88" s="86">
        <f>+AV88*'Silver Conversion'!$B238</f>
        <v>3.7506</v>
      </c>
      <c r="CK88" s="86">
        <f>+AW88*'Silver Conversion'!$B238</f>
        <v>7.110067814293165</v>
      </c>
      <c r="CL88" s="86">
        <f>+AX88*'Silver Conversion'!$B238</f>
        <v>0</v>
      </c>
      <c r="CM88" s="86">
        <f>+AY88*'Silver Conversion'!$B238</f>
        <v>3.575364111168829</v>
      </c>
      <c r="CN88" s="86">
        <f>+AZ88*'Silver Conversion'!$B238</f>
        <v>30.9354</v>
      </c>
      <c r="CO88" s="86"/>
      <c r="CP88" s="86">
        <f>+BB88*'Silver Conversion'!$D238</f>
        <v>1.1948164179104477</v>
      </c>
      <c r="CQ88" s="86">
        <f>+BC88*'Silver Conversion'!$B238</f>
        <v>0.9530919220055711</v>
      </c>
      <c r="CR88" s="86">
        <f>+BD88*'Silver Conversion'!$B238</f>
        <v>0.24263695450324976</v>
      </c>
      <c r="CS88" s="86">
        <f>+BE88*'Silver Conversion'!$B238</f>
        <v>2.825515507124895</v>
      </c>
      <c r="CT88" s="86">
        <f>+BF88*'Silver Conversion'!$B238</f>
        <v>0</v>
      </c>
      <c r="CU88" s="86">
        <f>+BG88*'Silver Conversion'!$B238</f>
        <v>2.3406</v>
      </c>
      <c r="CV88" s="86">
        <f>+BH88*'Silver Conversion'!$B238</f>
        <v>1.9859154929577467</v>
      </c>
      <c r="CW88" s="86">
        <f>+BI88*'Silver Conversion'!$B238</f>
        <v>0</v>
      </c>
      <c r="CX88" s="86"/>
      <c r="CY88" s="86">
        <f>+BK88*'Silver Conversion'!$B238</f>
        <v>0</v>
      </c>
      <c r="CZ88" s="86">
        <f>+BL88*'Silver Conversion'!$B238</f>
        <v>0</v>
      </c>
      <c r="DA88" s="86">
        <f>+BM88*'Silver Conversion'!$B238</f>
        <v>0</v>
      </c>
      <c r="DB88" s="86">
        <f>+BN88*'Silver Conversion'!$B238</f>
        <v>0</v>
      </c>
      <c r="DC88" s="86">
        <f>+BO88*'Silver Conversion'!$B238</f>
        <v>0</v>
      </c>
      <c r="DD88" s="86">
        <f>+BP88*'Silver Conversion'!$B238</f>
        <v>0</v>
      </c>
      <c r="DE88" s="86">
        <f>+BQ88*'Silver Conversion'!$B238</f>
        <v>0</v>
      </c>
      <c r="DF88" s="86">
        <f>+BR88*'Silver Conversion'!$B238</f>
        <v>0</v>
      </c>
      <c r="DG88" s="86"/>
      <c r="DH88" s="86">
        <f>+BT88*'Silver Conversion'!$B238</f>
        <v>0.7294738738738739</v>
      </c>
      <c r="DI88" s="86">
        <f>+BU88*'Silver Conversion'!$B238</f>
        <v>0.20676404103634147</v>
      </c>
      <c r="DJ88" s="86">
        <f>+BV88*'Silver Conversion'!$B238</f>
        <v>0.0980699008868023</v>
      </c>
      <c r="DK88" s="86">
        <f>+BW88*'Silver Conversion'!$B238</f>
        <v>0.8858028518288904</v>
      </c>
      <c r="DL88" s="86">
        <f>+BX88*'Silver Conversion'!$B238</f>
        <v>0.22514067785855738</v>
      </c>
      <c r="DM88" s="86">
        <f>+BY88*'Silver Conversion'!$B238</f>
        <v>20.087984698313335</v>
      </c>
      <c r="DN88" s="86">
        <f>+BZ88*'Silver Conversion'!$B238</f>
        <v>5.3956</v>
      </c>
      <c r="DO88" s="86">
        <f>+CA88*'Silver Conversion'!$B238</f>
        <v>4.903356495317252</v>
      </c>
      <c r="DP88" s="86">
        <f>+CB88*'Silver Conversion'!$B238</f>
        <v>35.193599999999996</v>
      </c>
    </row>
    <row r="89" spans="1:120" ht="15.75">
      <c r="A89" s="63">
        <v>1580</v>
      </c>
      <c r="B89" s="86"/>
      <c r="C89" s="86"/>
      <c r="D89" s="86">
        <v>8.4</v>
      </c>
      <c r="E89" s="86">
        <v>160</v>
      </c>
      <c r="F89" s="86">
        <v>756.9</v>
      </c>
      <c r="G89" s="86"/>
      <c r="H89" s="86">
        <v>42.3</v>
      </c>
      <c r="I89" s="86">
        <v>654.5</v>
      </c>
      <c r="J89" s="86">
        <v>74.6</v>
      </c>
      <c r="L89" s="59">
        <v>342.5</v>
      </c>
      <c r="M89" s="86"/>
      <c r="N89" s="86">
        <v>1579.9</v>
      </c>
      <c r="O89" s="86"/>
      <c r="P89" s="86">
        <v>23.9</v>
      </c>
      <c r="Q89" s="86">
        <v>367</v>
      </c>
      <c r="R89" s="86"/>
      <c r="S89" s="86">
        <v>24.1</v>
      </c>
      <c r="T89" s="86">
        <v>276</v>
      </c>
      <c r="U89" s="86">
        <v>54.5</v>
      </c>
      <c r="V89" s="86"/>
      <c r="W89" s="86"/>
      <c r="X89" s="86">
        <v>24.1</v>
      </c>
      <c r="Y89" s="86">
        <v>23.6</v>
      </c>
      <c r="Z89" s="86">
        <v>149</v>
      </c>
      <c r="AA89" s="86">
        <v>272</v>
      </c>
      <c r="AB89" s="86">
        <v>1326</v>
      </c>
      <c r="AC89" s="86"/>
      <c r="AD89" s="86">
        <v>347.4</v>
      </c>
      <c r="AE89" s="86"/>
      <c r="AF89" s="86">
        <v>442</v>
      </c>
      <c r="AG89" s="86">
        <v>23.7</v>
      </c>
      <c r="AH89" s="86">
        <v>14</v>
      </c>
      <c r="AI89" s="86">
        <v>226.8</v>
      </c>
      <c r="AJ89" s="86">
        <v>504.3</v>
      </c>
      <c r="AK89" s="86">
        <v>2174.9</v>
      </c>
      <c r="AL89" s="86">
        <v>52</v>
      </c>
      <c r="AM89" s="59">
        <v>22</v>
      </c>
      <c r="AN89" s="59">
        <v>22</v>
      </c>
      <c r="AO89" s="86"/>
      <c r="AP89" s="86">
        <f t="shared" si="36"/>
        <v>0</v>
      </c>
      <c r="AQ89" s="86">
        <f t="shared" si="37"/>
        <v>0</v>
      </c>
      <c r="AR89" s="86">
        <f t="shared" si="38"/>
        <v>18.257178440011042</v>
      </c>
      <c r="AS89" s="86">
        <f t="shared" si="39"/>
        <v>9.919404835709859</v>
      </c>
      <c r="AT89" s="86">
        <f t="shared" si="40"/>
        <v>60.31075697211155</v>
      </c>
      <c r="AU89" s="86">
        <f t="shared" si="41"/>
        <v>0</v>
      </c>
      <c r="AV89" s="86">
        <f t="shared" si="42"/>
        <v>42.3</v>
      </c>
      <c r="AW89" s="86">
        <f t="shared" si="43"/>
        <v>56.90314727873413</v>
      </c>
      <c r="AX89" s="86">
        <f t="shared" si="44"/>
        <v>89.13848727446529</v>
      </c>
      <c r="AY89" s="86">
        <f t="shared" si="45"/>
        <v>0</v>
      </c>
      <c r="AZ89" s="86">
        <f t="shared" si="46"/>
        <v>342.5</v>
      </c>
      <c r="BA89" s="86"/>
      <c r="BB89" s="86">
        <f t="shared" si="47"/>
        <v>7.860199004975125</v>
      </c>
      <c r="BC89" s="86">
        <f t="shared" si="48"/>
        <v>0</v>
      </c>
      <c r="BD89" s="86">
        <f t="shared" si="49"/>
        <v>2.2191272051996287</v>
      </c>
      <c r="BE89" s="86">
        <f t="shared" si="50"/>
        <v>30.762782900251466</v>
      </c>
      <c r="BF89" s="86">
        <f t="shared" si="51"/>
        <v>0</v>
      </c>
      <c r="BG89" s="86">
        <f t="shared" si="52"/>
        <v>24.1</v>
      </c>
      <c r="BH89" s="86">
        <f t="shared" si="53"/>
        <v>21.5962441314554</v>
      </c>
      <c r="BI89" s="86">
        <f t="shared" si="54"/>
        <v>59.89010989010989</v>
      </c>
      <c r="BJ89" s="86"/>
      <c r="BK89" s="86">
        <f t="shared" si="55"/>
        <v>0</v>
      </c>
      <c r="BL89" s="86">
        <f t="shared" si="56"/>
        <v>52.380714333841205</v>
      </c>
      <c r="BM89" s="86">
        <f t="shared" si="57"/>
        <v>25.646988760967893</v>
      </c>
      <c r="BN89" s="86">
        <f t="shared" si="58"/>
        <v>9.52076677316294</v>
      </c>
      <c r="BO89" s="86">
        <f t="shared" si="59"/>
        <v>21.673306772908365</v>
      </c>
      <c r="BP89" s="86">
        <f t="shared" si="60"/>
        <v>115.28429838288993</v>
      </c>
      <c r="BQ89" s="86">
        <f t="shared" si="61"/>
        <v>0</v>
      </c>
      <c r="BR89" s="86">
        <f t="shared" si="62"/>
        <v>30.203442879499214</v>
      </c>
      <c r="BS89" s="86"/>
      <c r="BT89" s="86">
        <f t="shared" si="63"/>
        <v>7.963963963963964</v>
      </c>
      <c r="BU89" s="86">
        <f t="shared" si="64"/>
        <v>2.0605112154407927</v>
      </c>
      <c r="BV89" s="86">
        <f t="shared" si="65"/>
        <v>1.2171796209354895</v>
      </c>
      <c r="BW89" s="86">
        <f t="shared" si="66"/>
        <v>14.060756354618725</v>
      </c>
      <c r="BX89" s="86">
        <f t="shared" si="67"/>
        <v>2.4512177609762125</v>
      </c>
      <c r="BY89" s="86">
        <f t="shared" si="68"/>
        <v>189.08885411232828</v>
      </c>
      <c r="BZ89" s="86">
        <f t="shared" si="69"/>
        <v>52</v>
      </c>
      <c r="CA89" s="86">
        <f t="shared" si="70"/>
        <v>47.81641972383844</v>
      </c>
      <c r="CB89" s="86">
        <f t="shared" si="71"/>
        <v>422.4</v>
      </c>
      <c r="CC89" s="86"/>
      <c r="CD89" s="86">
        <f>+AP89*'Silver Conversion'!$B239</f>
        <v>0</v>
      </c>
      <c r="CE89" s="86">
        <f>+AQ89*'Silver Conversion'!$B239</f>
        <v>0</v>
      </c>
      <c r="CF89" s="86">
        <f>+AR89*'Silver Conversion'!$B239</f>
        <v>1.716174773361038</v>
      </c>
      <c r="CG89" s="86">
        <f>+AS89*'Silver Conversion'!$B239</f>
        <v>0.9324240545567267</v>
      </c>
      <c r="CH89" s="86">
        <f>+AT89*'Silver Conversion'!$B239</f>
        <v>5.669211155378486</v>
      </c>
      <c r="CI89" s="86">
        <f>+AU89*'Silver Conversion'!$B239</f>
        <v>0</v>
      </c>
      <c r="CJ89" s="86">
        <f>+AV89*'Silver Conversion'!$B239</f>
        <v>3.9762</v>
      </c>
      <c r="CK89" s="86">
        <f>+AW89*'Silver Conversion'!$B239</f>
        <v>5.348895844201008</v>
      </c>
      <c r="CL89" s="86">
        <f>+AX89*'Silver Conversion'!$B239</f>
        <v>8.379017803799737</v>
      </c>
      <c r="CM89" s="86">
        <f>+AY89*'Silver Conversion'!$B239</f>
        <v>0</v>
      </c>
      <c r="CN89" s="86">
        <f>+AZ89*'Silver Conversion'!$B239</f>
        <v>32.195</v>
      </c>
      <c r="CO89" s="86"/>
      <c r="CP89" s="86">
        <f>+BB89*'Silver Conversion'!$D239</f>
        <v>1.0917816417910449</v>
      </c>
      <c r="CQ89" s="86">
        <f>+BC89*'Silver Conversion'!$B239</f>
        <v>0</v>
      </c>
      <c r="CR89" s="86">
        <f>+BD89*'Silver Conversion'!$B239</f>
        <v>0.2085979572887651</v>
      </c>
      <c r="CS89" s="86">
        <f>+BE89*'Silver Conversion'!$B239</f>
        <v>2.891701592623638</v>
      </c>
      <c r="CT89" s="86">
        <f>+BF89*'Silver Conversion'!$B239</f>
        <v>0</v>
      </c>
      <c r="CU89" s="86">
        <f>+BG89*'Silver Conversion'!$B239</f>
        <v>2.2654</v>
      </c>
      <c r="CV89" s="86">
        <f>+BH89*'Silver Conversion'!$B239</f>
        <v>2.0300469483568078</v>
      </c>
      <c r="CW89" s="86">
        <f>+BI89*'Silver Conversion'!$B239</f>
        <v>5.62967032967033</v>
      </c>
      <c r="CX89" s="86"/>
      <c r="CY89" s="86">
        <f>+BK89*'Silver Conversion'!$B239</f>
        <v>0</v>
      </c>
      <c r="CZ89" s="86">
        <f>+BL89*'Silver Conversion'!$B239</f>
        <v>4.9237871473810735</v>
      </c>
      <c r="DA89" s="86">
        <f>+BM89*'Silver Conversion'!$B239</f>
        <v>2.410816943530982</v>
      </c>
      <c r="DB89" s="86">
        <f>+BN89*'Silver Conversion'!$B239</f>
        <v>0.8949520766773164</v>
      </c>
      <c r="DC89" s="86">
        <f>+BO89*'Silver Conversion'!$B239</f>
        <v>2.037290836653386</v>
      </c>
      <c r="DD89" s="86">
        <f>+BP89*'Silver Conversion'!$B239</f>
        <v>10.836724047991654</v>
      </c>
      <c r="DE89" s="86">
        <f>+BQ89*'Silver Conversion'!$B239</f>
        <v>0</v>
      </c>
      <c r="DF89" s="86">
        <f>+BR89*'Silver Conversion'!$B239</f>
        <v>2.839123630672926</v>
      </c>
      <c r="DG89" s="86"/>
      <c r="DH89" s="86">
        <f>+BT89*'Silver Conversion'!$B239</f>
        <v>0.7486126126126127</v>
      </c>
      <c r="DI89" s="86">
        <f>+BU89*'Silver Conversion'!$B239</f>
        <v>0.1936880542514345</v>
      </c>
      <c r="DJ89" s="86">
        <f>+BV89*'Silver Conversion'!$B239</f>
        <v>0.11441488436793601</v>
      </c>
      <c r="DK89" s="86">
        <f>+BW89*'Silver Conversion'!$B239</f>
        <v>1.3217110973341601</v>
      </c>
      <c r="DL89" s="86">
        <f>+BX89*'Silver Conversion'!$B239</f>
        <v>0.23041446953176398</v>
      </c>
      <c r="DM89" s="86">
        <f>+BY89*'Silver Conversion'!$B239</f>
        <v>17.77435228655886</v>
      </c>
      <c r="DN89" s="86">
        <f>+BZ89*'Silver Conversion'!$B239</f>
        <v>4.888</v>
      </c>
      <c r="DO89" s="86">
        <f>+CA89*'Silver Conversion'!$B239</f>
        <v>4.4947434540408135</v>
      </c>
      <c r="DP89" s="86">
        <f>+CB89*'Silver Conversion'!$B239</f>
        <v>39.7056</v>
      </c>
    </row>
    <row r="90" spans="1:120" ht="15.75">
      <c r="A90" s="63">
        <v>1581</v>
      </c>
      <c r="B90" s="86"/>
      <c r="C90" s="86"/>
      <c r="D90" s="86">
        <v>8.9</v>
      </c>
      <c r="E90" s="86">
        <v>162.7</v>
      </c>
      <c r="F90" s="86">
        <v>647.4</v>
      </c>
      <c r="G90" s="86">
        <v>1326</v>
      </c>
      <c r="H90" s="86"/>
      <c r="I90" s="86">
        <v>680</v>
      </c>
      <c r="J90" s="86"/>
      <c r="K90" s="59">
        <v>18</v>
      </c>
      <c r="L90" s="59">
        <v>342.5</v>
      </c>
      <c r="M90" s="86"/>
      <c r="N90" s="86">
        <v>1363.3</v>
      </c>
      <c r="O90" s="86"/>
      <c r="P90" s="86">
        <v>29.5</v>
      </c>
      <c r="Q90" s="86">
        <v>330.3</v>
      </c>
      <c r="R90" s="86"/>
      <c r="S90" s="86">
        <v>21.6</v>
      </c>
      <c r="T90" s="86">
        <v>276</v>
      </c>
      <c r="U90" s="86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6">
        <v>21.3</v>
      </c>
      <c r="AH90" s="86"/>
      <c r="AI90" s="86">
        <v>124.1</v>
      </c>
      <c r="AJ90" s="86">
        <v>565.8</v>
      </c>
      <c r="AK90" s="86">
        <v>2351.9</v>
      </c>
      <c r="AL90" s="86">
        <v>43.1</v>
      </c>
      <c r="AM90" s="59">
        <v>25</v>
      </c>
      <c r="AN90" s="59">
        <v>26</v>
      </c>
      <c r="AO90" s="86"/>
      <c r="AP90" s="86">
        <f t="shared" si="36"/>
        <v>0</v>
      </c>
      <c r="AQ90" s="86">
        <f t="shared" si="37"/>
        <v>0</v>
      </c>
      <c r="AR90" s="86">
        <f t="shared" si="38"/>
        <v>19.343915251916464</v>
      </c>
      <c r="AS90" s="86">
        <f t="shared" si="39"/>
        <v>10.08679479231246</v>
      </c>
      <c r="AT90" s="86">
        <f t="shared" si="40"/>
        <v>51.58565737051792</v>
      </c>
      <c r="AU90" s="86">
        <f t="shared" si="41"/>
        <v>115.28429838288993</v>
      </c>
      <c r="AV90" s="86">
        <f t="shared" si="42"/>
        <v>0</v>
      </c>
      <c r="AW90" s="86">
        <f t="shared" si="43"/>
        <v>59.12015301686663</v>
      </c>
      <c r="AX90" s="86">
        <f t="shared" si="44"/>
        <v>0</v>
      </c>
      <c r="AY90" s="86">
        <f t="shared" si="45"/>
        <v>39.12252522859509</v>
      </c>
      <c r="AZ90" s="86">
        <f t="shared" si="46"/>
        <v>342.5</v>
      </c>
      <c r="BA90" s="86"/>
      <c r="BB90" s="86">
        <f t="shared" si="47"/>
        <v>6.782587064676616</v>
      </c>
      <c r="BC90" s="86">
        <f t="shared" si="48"/>
        <v>0</v>
      </c>
      <c r="BD90" s="86">
        <f t="shared" si="49"/>
        <v>2.7390900649953576</v>
      </c>
      <c r="BE90" s="86">
        <f t="shared" si="50"/>
        <v>27.686504610226322</v>
      </c>
      <c r="BF90" s="86">
        <f t="shared" si="51"/>
        <v>0</v>
      </c>
      <c r="BG90" s="86">
        <f t="shared" si="52"/>
        <v>21.6</v>
      </c>
      <c r="BH90" s="86">
        <f t="shared" si="53"/>
        <v>21.5962441314554</v>
      </c>
      <c r="BI90" s="86">
        <f t="shared" si="54"/>
        <v>0</v>
      </c>
      <c r="BJ90" s="86"/>
      <c r="BK90" s="86">
        <f t="shared" si="55"/>
        <v>0</v>
      </c>
      <c r="BL90" s="86">
        <f t="shared" si="56"/>
        <v>0</v>
      </c>
      <c r="BM90" s="86">
        <f t="shared" si="57"/>
        <v>0</v>
      </c>
      <c r="BN90" s="86">
        <f t="shared" si="58"/>
        <v>0</v>
      </c>
      <c r="BO90" s="86">
        <f t="shared" si="59"/>
        <v>0</v>
      </c>
      <c r="BP90" s="86">
        <f t="shared" si="60"/>
        <v>0</v>
      </c>
      <c r="BQ90" s="86">
        <f t="shared" si="61"/>
        <v>0</v>
      </c>
      <c r="BR90" s="86">
        <f t="shared" si="62"/>
        <v>0</v>
      </c>
      <c r="BS90" s="86"/>
      <c r="BT90" s="86">
        <f t="shared" si="63"/>
        <v>0</v>
      </c>
      <c r="BU90" s="86">
        <f t="shared" si="64"/>
        <v>1.8518518518518519</v>
      </c>
      <c r="BV90" s="86">
        <f t="shared" si="65"/>
        <v>0</v>
      </c>
      <c r="BW90" s="86">
        <f t="shared" si="66"/>
        <v>7.693738375697459</v>
      </c>
      <c r="BX90" s="86">
        <f t="shared" si="67"/>
        <v>2.2060959848785915</v>
      </c>
      <c r="BY90" s="86">
        <f t="shared" si="68"/>
        <v>204.4774821770127</v>
      </c>
      <c r="BZ90" s="86">
        <f t="shared" si="69"/>
        <v>43.1</v>
      </c>
      <c r="CA90" s="86">
        <f t="shared" si="70"/>
        <v>54.33684059527096</v>
      </c>
      <c r="CB90" s="86">
        <f t="shared" si="71"/>
        <v>499.2</v>
      </c>
      <c r="CC90" s="86"/>
      <c r="CD90" s="86">
        <f>+AP90*'Silver Conversion'!$B240</f>
        <v>0</v>
      </c>
      <c r="CE90" s="86">
        <f>+AQ90*'Silver Conversion'!$B240</f>
        <v>0</v>
      </c>
      <c r="CF90" s="86">
        <f>+AR90*'Silver Conversion'!$B240</f>
        <v>1.8183280336801475</v>
      </c>
      <c r="CG90" s="86">
        <f>+AS90*'Silver Conversion'!$B240</f>
        <v>0.9481587104773713</v>
      </c>
      <c r="CH90" s="86">
        <f>+AT90*'Silver Conversion'!$B240</f>
        <v>4.849051792828685</v>
      </c>
      <c r="CI90" s="86">
        <f>+AU90*'Silver Conversion'!$B240</f>
        <v>10.836724047991654</v>
      </c>
      <c r="CJ90" s="86">
        <f>+AV90*'Silver Conversion'!$B240</f>
        <v>0</v>
      </c>
      <c r="CK90" s="86">
        <f>+AW90*'Silver Conversion'!$B240</f>
        <v>5.557294383585464</v>
      </c>
      <c r="CL90" s="86">
        <f>+AX90*'Silver Conversion'!$B240</f>
        <v>0</v>
      </c>
      <c r="CM90" s="86">
        <f>+AY90*'Silver Conversion'!$B240</f>
        <v>3.677517371487938</v>
      </c>
      <c r="CN90" s="86">
        <f>+AZ90*'Silver Conversion'!$B240</f>
        <v>32.195</v>
      </c>
      <c r="CO90" s="86"/>
      <c r="CP90" s="86">
        <f>+BB90*'Silver Conversion'!$D240</f>
        <v>0.942101343283582</v>
      </c>
      <c r="CQ90" s="86">
        <f>+BC90*'Silver Conversion'!$B240</f>
        <v>0</v>
      </c>
      <c r="CR90" s="86">
        <f>+BD90*'Silver Conversion'!$B240</f>
        <v>0.2574744661095636</v>
      </c>
      <c r="CS90" s="86">
        <f>+BE90*'Silver Conversion'!$B240</f>
        <v>2.6025314333612743</v>
      </c>
      <c r="CT90" s="86">
        <f>+BF90*'Silver Conversion'!$B240</f>
        <v>0</v>
      </c>
      <c r="CU90" s="86">
        <f>+BG90*'Silver Conversion'!$B240</f>
        <v>2.0304</v>
      </c>
      <c r="CV90" s="86">
        <f>+BH90*'Silver Conversion'!$B240</f>
        <v>2.0300469483568078</v>
      </c>
      <c r="CW90" s="86">
        <f>+BI90*'Silver Conversion'!$B240</f>
        <v>0</v>
      </c>
      <c r="CX90" s="86"/>
      <c r="CY90" s="86">
        <f>+BK90*'Silver Conversion'!$B240</f>
        <v>0</v>
      </c>
      <c r="CZ90" s="86">
        <f>+BL90*'Silver Conversion'!$B240</f>
        <v>0</v>
      </c>
      <c r="DA90" s="86">
        <f>+BM90*'Silver Conversion'!$B240</f>
        <v>0</v>
      </c>
      <c r="DB90" s="86">
        <f>+BN90*'Silver Conversion'!$B240</f>
        <v>0</v>
      </c>
      <c r="DC90" s="86">
        <f>+BO90*'Silver Conversion'!$B240</f>
        <v>0</v>
      </c>
      <c r="DD90" s="86">
        <f>+BP90*'Silver Conversion'!$B240</f>
        <v>0</v>
      </c>
      <c r="DE90" s="86">
        <f>+BQ90*'Silver Conversion'!$B240</f>
        <v>0</v>
      </c>
      <c r="DF90" s="86">
        <f>+BR90*'Silver Conversion'!$B240</f>
        <v>0</v>
      </c>
      <c r="DG90" s="86"/>
      <c r="DH90" s="86">
        <f>+BT90*'Silver Conversion'!$B240</f>
        <v>0</v>
      </c>
      <c r="DI90" s="86">
        <f>+BU90*'Silver Conversion'!$B240</f>
        <v>0.17407407407407408</v>
      </c>
      <c r="DJ90" s="86">
        <f>+BV90*'Silver Conversion'!$B240</f>
        <v>0</v>
      </c>
      <c r="DK90" s="86">
        <f>+BW90*'Silver Conversion'!$B240</f>
        <v>0.7232114073155611</v>
      </c>
      <c r="DL90" s="86">
        <f>+BX90*'Silver Conversion'!$B240</f>
        <v>0.2073730225785876</v>
      </c>
      <c r="DM90" s="86">
        <f>+BY90*'Silver Conversion'!$B240</f>
        <v>19.220883324639193</v>
      </c>
      <c r="DN90" s="86">
        <f>+BZ90*'Silver Conversion'!$B240</f>
        <v>4.0514</v>
      </c>
      <c r="DO90" s="86">
        <f>+CA90*'Silver Conversion'!$B240</f>
        <v>5.10766301595547</v>
      </c>
      <c r="DP90" s="86">
        <f>+CB90*'Silver Conversion'!$B240</f>
        <v>46.9248</v>
      </c>
    </row>
    <row r="91" spans="1:120" ht="15.75">
      <c r="A91" s="63">
        <v>1582</v>
      </c>
      <c r="B91" s="86"/>
      <c r="C91" s="86"/>
      <c r="D91" s="86">
        <v>8.4</v>
      </c>
      <c r="E91" s="86">
        <v>136</v>
      </c>
      <c r="F91" s="86">
        <v>620.8</v>
      </c>
      <c r="G91" s="86">
        <v>1496</v>
      </c>
      <c r="H91" s="86">
        <v>39</v>
      </c>
      <c r="I91" s="86">
        <v>884</v>
      </c>
      <c r="J91" s="86">
        <v>74.6</v>
      </c>
      <c r="K91" s="59">
        <v>18</v>
      </c>
      <c r="L91" s="59">
        <v>340.6</v>
      </c>
      <c r="M91" s="86"/>
      <c r="N91" s="86">
        <v>1715.1</v>
      </c>
      <c r="O91" s="86">
        <v>1793</v>
      </c>
      <c r="P91" s="86">
        <v>37.3</v>
      </c>
      <c r="Q91" s="86">
        <v>278.6</v>
      </c>
      <c r="R91" s="86"/>
      <c r="S91" s="86">
        <v>22.7</v>
      </c>
      <c r="T91" s="86">
        <v>266</v>
      </c>
      <c r="U91" s="86"/>
      <c r="V91" s="86"/>
      <c r="W91" s="86">
        <v>816</v>
      </c>
      <c r="X91" s="86">
        <v>20.3</v>
      </c>
      <c r="Y91" s="86">
        <v>25.4</v>
      </c>
      <c r="Z91" s="86">
        <v>150.5</v>
      </c>
      <c r="AA91" s="86">
        <v>382.5</v>
      </c>
      <c r="AB91" s="86">
        <v>1454.4</v>
      </c>
      <c r="AC91" s="86"/>
      <c r="AD91" s="86">
        <v>431.5</v>
      </c>
      <c r="AE91" s="86"/>
      <c r="AF91" s="86">
        <v>459</v>
      </c>
      <c r="AG91" s="86">
        <v>21.3</v>
      </c>
      <c r="AH91" s="86"/>
      <c r="AI91" s="86">
        <v>190.3</v>
      </c>
      <c r="AJ91" s="86">
        <v>429.1</v>
      </c>
      <c r="AK91" s="86">
        <v>2025.1</v>
      </c>
      <c r="AL91" s="86">
        <v>42</v>
      </c>
      <c r="AM91" s="59">
        <v>24</v>
      </c>
      <c r="AN91" s="59">
        <v>20.8</v>
      </c>
      <c r="AO91" s="86"/>
      <c r="AP91" s="86">
        <f t="shared" si="36"/>
        <v>0</v>
      </c>
      <c r="AQ91" s="86">
        <f t="shared" si="37"/>
        <v>0</v>
      </c>
      <c r="AR91" s="86">
        <f t="shared" si="38"/>
        <v>18.257178440011042</v>
      </c>
      <c r="AS91" s="86">
        <f t="shared" si="39"/>
        <v>8.431494110353379</v>
      </c>
      <c r="AT91" s="86">
        <f t="shared" si="40"/>
        <v>49.46613545816732</v>
      </c>
      <c r="AU91" s="86">
        <f t="shared" si="41"/>
        <v>130.06433663710658</v>
      </c>
      <c r="AV91" s="86">
        <f t="shared" si="42"/>
        <v>39</v>
      </c>
      <c r="AW91" s="86">
        <f t="shared" si="43"/>
        <v>76.85619892192662</v>
      </c>
      <c r="AX91" s="86">
        <f t="shared" si="44"/>
        <v>89.13848727446529</v>
      </c>
      <c r="AY91" s="86">
        <f t="shared" si="45"/>
        <v>39.12252522859509</v>
      </c>
      <c r="AZ91" s="86">
        <f t="shared" si="46"/>
        <v>340.6</v>
      </c>
      <c r="BA91" s="86"/>
      <c r="BB91" s="86">
        <f t="shared" si="47"/>
        <v>8.532835820895523</v>
      </c>
      <c r="BC91" s="86">
        <f t="shared" si="48"/>
        <v>11.098731043020738</v>
      </c>
      <c r="BD91" s="86">
        <f t="shared" si="49"/>
        <v>3.4633240482822654</v>
      </c>
      <c r="BE91" s="86">
        <f t="shared" si="50"/>
        <v>23.35289186923722</v>
      </c>
      <c r="BF91" s="86">
        <f t="shared" si="51"/>
        <v>0</v>
      </c>
      <c r="BG91" s="86">
        <f t="shared" si="52"/>
        <v>22.7</v>
      </c>
      <c r="BH91" s="86">
        <f t="shared" si="53"/>
        <v>20.81377151799687</v>
      </c>
      <c r="BI91" s="86">
        <f t="shared" si="54"/>
        <v>0</v>
      </c>
      <c r="BJ91" s="86"/>
      <c r="BK91" s="86">
        <f t="shared" si="55"/>
        <v>14.917733089579524</v>
      </c>
      <c r="BL91" s="86">
        <f t="shared" si="56"/>
        <v>44.12151456336002</v>
      </c>
      <c r="BM91" s="86">
        <f t="shared" si="57"/>
        <v>27.603115022397645</v>
      </c>
      <c r="BN91" s="86">
        <f t="shared" si="58"/>
        <v>9.616613418530351</v>
      </c>
      <c r="BO91" s="86">
        <f t="shared" si="59"/>
        <v>30.47808764940239</v>
      </c>
      <c r="BP91" s="86">
        <f t="shared" si="60"/>
        <v>126.44757433489828</v>
      </c>
      <c r="BQ91" s="86">
        <f t="shared" si="61"/>
        <v>0</v>
      </c>
      <c r="BR91" s="86">
        <f t="shared" si="62"/>
        <v>37.515214745261694</v>
      </c>
      <c r="BS91" s="86"/>
      <c r="BT91" s="86">
        <f t="shared" si="63"/>
        <v>8.27027027027027</v>
      </c>
      <c r="BU91" s="86">
        <f t="shared" si="64"/>
        <v>1.8518518518518519</v>
      </c>
      <c r="BV91" s="86">
        <f t="shared" si="65"/>
        <v>0</v>
      </c>
      <c r="BW91" s="86">
        <f t="shared" si="66"/>
        <v>11.797892126472414</v>
      </c>
      <c r="BX91" s="86">
        <f t="shared" si="67"/>
        <v>1.8607881967519695</v>
      </c>
      <c r="BY91" s="86">
        <f t="shared" si="68"/>
        <v>176.06503216831854</v>
      </c>
      <c r="BZ91" s="86">
        <f t="shared" si="69"/>
        <v>42</v>
      </c>
      <c r="CA91" s="86">
        <f t="shared" si="70"/>
        <v>52.16336697146012</v>
      </c>
      <c r="CB91" s="86">
        <f t="shared" si="71"/>
        <v>399.36</v>
      </c>
      <c r="CC91" s="86"/>
      <c r="CD91" s="86">
        <f>+AP91*'Silver Conversion'!$B241</f>
        <v>0</v>
      </c>
      <c r="CE91" s="86">
        <f>+AQ91*'Silver Conversion'!$B241</f>
        <v>0</v>
      </c>
      <c r="CF91" s="86">
        <f>+AR91*'Silver Conversion'!$B241</f>
        <v>1.716174773361038</v>
      </c>
      <c r="CG91" s="86">
        <f>+AS91*'Silver Conversion'!$B241</f>
        <v>0.7925604463732177</v>
      </c>
      <c r="CH91" s="86">
        <f>+AT91*'Silver Conversion'!$B241</f>
        <v>4.649816733067729</v>
      </c>
      <c r="CI91" s="86">
        <f>+AU91*'Silver Conversion'!$B241</f>
        <v>12.226047643888018</v>
      </c>
      <c r="CJ91" s="86">
        <f>+AV91*'Silver Conversion'!$B241</f>
        <v>3.666</v>
      </c>
      <c r="CK91" s="86">
        <f>+AW91*'Silver Conversion'!$B241</f>
        <v>7.224482698661102</v>
      </c>
      <c r="CL91" s="86">
        <f>+AX91*'Silver Conversion'!$B241</f>
        <v>8.379017803799737</v>
      </c>
      <c r="CM91" s="86">
        <f>+AY91*'Silver Conversion'!$B241</f>
        <v>3.677517371487938</v>
      </c>
      <c r="CN91" s="86">
        <f>+AZ91*'Silver Conversion'!$B241</f>
        <v>32.016400000000004</v>
      </c>
      <c r="CO91" s="86"/>
      <c r="CP91" s="86">
        <f>+BB91*'Silver Conversion'!$D241</f>
        <v>1.1852108955223881</v>
      </c>
      <c r="CQ91" s="86">
        <f>+BC91*'Silver Conversion'!$B241</f>
        <v>1.0432807180439494</v>
      </c>
      <c r="CR91" s="86">
        <f>+BD91*'Silver Conversion'!$B241</f>
        <v>0.32555246053853293</v>
      </c>
      <c r="CS91" s="86">
        <f>+BE91*'Silver Conversion'!$B241</f>
        <v>2.1951718357082988</v>
      </c>
      <c r="CT91" s="86">
        <f>+BF91*'Silver Conversion'!$B241</f>
        <v>0</v>
      </c>
      <c r="CU91" s="86">
        <f>+BG91*'Silver Conversion'!$B241</f>
        <v>2.1338</v>
      </c>
      <c r="CV91" s="86">
        <f>+BH91*'Silver Conversion'!$B241</f>
        <v>1.9564945226917057</v>
      </c>
      <c r="CW91" s="86">
        <f>+BI91*'Silver Conversion'!$B241</f>
        <v>0</v>
      </c>
      <c r="CX91" s="86"/>
      <c r="CY91" s="86">
        <f>+BK91*'Silver Conversion'!$B241</f>
        <v>1.4022669104204752</v>
      </c>
      <c r="CZ91" s="86">
        <f>+BL91*'Silver Conversion'!$B241</f>
        <v>4.1474223689558425</v>
      </c>
      <c r="DA91" s="86">
        <f>+BM91*'Silver Conversion'!$B241</f>
        <v>2.5946928121053787</v>
      </c>
      <c r="DB91" s="86">
        <f>+BN91*'Silver Conversion'!$B241</f>
        <v>0.903961661341853</v>
      </c>
      <c r="DC91" s="86">
        <f>+BO91*'Silver Conversion'!$B241</f>
        <v>2.8649402390438246</v>
      </c>
      <c r="DD91" s="86">
        <f>+BP91*'Silver Conversion'!$B241</f>
        <v>11.886071987480438</v>
      </c>
      <c r="DE91" s="86">
        <f>+BQ91*'Silver Conversion'!$B241</f>
        <v>0</v>
      </c>
      <c r="DF91" s="86">
        <f>+BR91*'Silver Conversion'!$B241</f>
        <v>3.5264301860545992</v>
      </c>
      <c r="DG91" s="86"/>
      <c r="DH91" s="86">
        <f>+BT91*'Silver Conversion'!$B241</f>
        <v>0.7774054054054054</v>
      </c>
      <c r="DI91" s="86">
        <f>+BU91*'Silver Conversion'!$B241</f>
        <v>0.17407407407407408</v>
      </c>
      <c r="DJ91" s="86">
        <f>+BV91*'Silver Conversion'!$B241</f>
        <v>0</v>
      </c>
      <c r="DK91" s="86">
        <f>+BW91*'Silver Conversion'!$B241</f>
        <v>1.1090018598884068</v>
      </c>
      <c r="DL91" s="86">
        <f>+BX91*'Silver Conversion'!$B241</f>
        <v>0.17491409049468512</v>
      </c>
      <c r="DM91" s="86">
        <f>+BY91*'Silver Conversion'!$B241</f>
        <v>16.550113023821943</v>
      </c>
      <c r="DN91" s="86">
        <f>+BZ91*'Silver Conversion'!$B241</f>
        <v>3.948</v>
      </c>
      <c r="DO91" s="86">
        <f>+CA91*'Silver Conversion'!$B241</f>
        <v>4.903356495317252</v>
      </c>
      <c r="DP91" s="86">
        <f>+CB91*'Silver Conversion'!$B241</f>
        <v>37.53984</v>
      </c>
    </row>
    <row r="92" spans="1:120" ht="15.75">
      <c r="A92" s="63">
        <v>1583</v>
      </c>
      <c r="B92" s="86">
        <v>337.2</v>
      </c>
      <c r="C92" s="86">
        <v>544</v>
      </c>
      <c r="D92" s="86">
        <v>8</v>
      </c>
      <c r="E92" s="86">
        <v>145.4</v>
      </c>
      <c r="F92" s="86">
        <v>518.6</v>
      </c>
      <c r="G92" s="86">
        <v>1581</v>
      </c>
      <c r="H92" s="86">
        <v>47.2</v>
      </c>
      <c r="I92" s="86">
        <v>595</v>
      </c>
      <c r="J92" s="86">
        <v>74.6</v>
      </c>
      <c r="K92" s="59">
        <v>20</v>
      </c>
      <c r="L92" s="59">
        <v>340</v>
      </c>
      <c r="M92" s="86"/>
      <c r="N92" s="86">
        <v>1974.3</v>
      </c>
      <c r="O92" s="86">
        <v>1929</v>
      </c>
      <c r="P92" s="86">
        <v>36.3</v>
      </c>
      <c r="Q92" s="86">
        <v>303.6</v>
      </c>
      <c r="R92" s="86"/>
      <c r="S92" s="86">
        <v>23.6</v>
      </c>
      <c r="T92" s="86">
        <v>252</v>
      </c>
      <c r="U92" s="86"/>
      <c r="V92" s="86"/>
      <c r="W92" s="86"/>
      <c r="X92" s="86"/>
      <c r="Y92" s="86"/>
      <c r="Z92" s="86"/>
      <c r="AA92" s="86"/>
      <c r="AB92" s="86"/>
      <c r="AC92" s="86"/>
      <c r="AD92" s="86"/>
      <c r="AE92" s="86"/>
      <c r="AF92" s="86">
        <v>471</v>
      </c>
      <c r="AG92" s="86">
        <v>22</v>
      </c>
      <c r="AH92" s="86"/>
      <c r="AI92" s="86">
        <v>137.4</v>
      </c>
      <c r="AJ92" s="86">
        <v>444.1</v>
      </c>
      <c r="AK92" s="86">
        <v>1976.2</v>
      </c>
      <c r="AL92" s="86">
        <v>54.4</v>
      </c>
      <c r="AN92" s="59">
        <v>20</v>
      </c>
      <c r="AO92" s="86"/>
      <c r="AP92" s="86">
        <f t="shared" si="36"/>
        <v>6.153284671532846</v>
      </c>
      <c r="AQ92" s="86">
        <f t="shared" si="37"/>
        <v>47.2961224134933</v>
      </c>
      <c r="AR92" s="86">
        <f t="shared" si="38"/>
        <v>17.38778899048671</v>
      </c>
      <c r="AS92" s="86">
        <f t="shared" si="39"/>
        <v>9.014259144451334</v>
      </c>
      <c r="AT92" s="86">
        <f t="shared" si="40"/>
        <v>41.322709163346616</v>
      </c>
      <c r="AU92" s="86">
        <f t="shared" si="41"/>
        <v>137.4543557642149</v>
      </c>
      <c r="AV92" s="86">
        <f t="shared" si="42"/>
        <v>47.2</v>
      </c>
      <c r="AW92" s="86">
        <f t="shared" si="43"/>
        <v>51.7301338897583</v>
      </c>
      <c r="AX92" s="86">
        <f t="shared" si="44"/>
        <v>89.13848727446529</v>
      </c>
      <c r="AY92" s="86">
        <f t="shared" si="45"/>
        <v>43.469472476216765</v>
      </c>
      <c r="AZ92" s="86">
        <f t="shared" si="46"/>
        <v>340</v>
      </c>
      <c r="BA92" s="86"/>
      <c r="BB92" s="86">
        <f t="shared" si="47"/>
        <v>9.822388059701492</v>
      </c>
      <c r="BC92" s="86">
        <f t="shared" si="48"/>
        <v>11.940575673166204</v>
      </c>
      <c r="BD92" s="86">
        <f t="shared" si="49"/>
        <v>3.3704735376044566</v>
      </c>
      <c r="BE92" s="86">
        <f t="shared" si="50"/>
        <v>25.44844928751048</v>
      </c>
      <c r="BF92" s="86">
        <f t="shared" si="51"/>
        <v>0</v>
      </c>
      <c r="BG92" s="86">
        <f t="shared" si="52"/>
        <v>23.6</v>
      </c>
      <c r="BH92" s="86">
        <f t="shared" si="53"/>
        <v>19.71830985915493</v>
      </c>
      <c r="BI92" s="86">
        <f t="shared" si="54"/>
        <v>0</v>
      </c>
      <c r="BJ92" s="86"/>
      <c r="BK92" s="86">
        <f t="shared" si="55"/>
        <v>0</v>
      </c>
      <c r="BL92" s="86">
        <f t="shared" si="56"/>
        <v>0</v>
      </c>
      <c r="BM92" s="86">
        <f t="shared" si="57"/>
        <v>0</v>
      </c>
      <c r="BN92" s="86">
        <f t="shared" si="58"/>
        <v>0</v>
      </c>
      <c r="BO92" s="86">
        <f t="shared" si="59"/>
        <v>0</v>
      </c>
      <c r="BP92" s="86">
        <f t="shared" si="60"/>
        <v>0</v>
      </c>
      <c r="BQ92" s="86">
        <f t="shared" si="61"/>
        <v>0</v>
      </c>
      <c r="BR92" s="86">
        <f t="shared" si="62"/>
        <v>0</v>
      </c>
      <c r="BS92" s="86"/>
      <c r="BT92" s="86">
        <f t="shared" si="63"/>
        <v>8.486486486486486</v>
      </c>
      <c r="BU92" s="86">
        <f t="shared" si="64"/>
        <v>1.9127108328986262</v>
      </c>
      <c r="BV92" s="86">
        <f t="shared" si="65"/>
        <v>0</v>
      </c>
      <c r="BW92" s="86">
        <f t="shared" si="66"/>
        <v>8.51828890266584</v>
      </c>
      <c r="BX92" s="86">
        <f t="shared" si="67"/>
        <v>2.0277648834669706</v>
      </c>
      <c r="BY92" s="86">
        <f t="shared" si="68"/>
        <v>171.81359763519387</v>
      </c>
      <c r="BZ92" s="86">
        <f t="shared" si="69"/>
        <v>54.4</v>
      </c>
      <c r="CA92" s="86">
        <f t="shared" si="70"/>
        <v>0</v>
      </c>
      <c r="CB92" s="86">
        <f t="shared" si="71"/>
        <v>384</v>
      </c>
      <c r="CC92" s="86"/>
      <c r="CD92" s="86">
        <f>+AP92*'Silver Conversion'!$B242</f>
        <v>0.5784087591240875</v>
      </c>
      <c r="CE92" s="86">
        <f>+AQ92*'Silver Conversion'!$B242</f>
        <v>4.44583550686837</v>
      </c>
      <c r="CF92" s="86">
        <f>+AR92*'Silver Conversion'!$B242</f>
        <v>1.6344521651057506</v>
      </c>
      <c r="CG92" s="86">
        <f>+AS92*'Silver Conversion'!$B242</f>
        <v>0.8473403595784254</v>
      </c>
      <c r="CH92" s="86">
        <f>+AT92*'Silver Conversion'!$B242</f>
        <v>3.8843346613545817</v>
      </c>
      <c r="CI92" s="86">
        <f>+AU92*'Silver Conversion'!$B242</f>
        <v>12.920709441836202</v>
      </c>
      <c r="CJ92" s="86">
        <f>+AV92*'Silver Conversion'!$B242</f>
        <v>4.4368</v>
      </c>
      <c r="CK92" s="86">
        <f>+AW92*'Silver Conversion'!$B242</f>
        <v>4.8626325856372805</v>
      </c>
      <c r="CL92" s="86">
        <f>+AX92*'Silver Conversion'!$B242</f>
        <v>8.379017803799737</v>
      </c>
      <c r="CM92" s="86">
        <f>+AY92*'Silver Conversion'!$B242</f>
        <v>4.086130412764376</v>
      </c>
      <c r="CN92" s="86">
        <f>+AZ92*'Silver Conversion'!$B242</f>
        <v>31.96</v>
      </c>
      <c r="CO92" s="86"/>
      <c r="CP92" s="86">
        <f>+BB92*'Silver Conversion'!$D242</f>
        <v>1.364329701492537</v>
      </c>
      <c r="CQ92" s="86">
        <f>+BC92*'Silver Conversion'!$B242</f>
        <v>1.1224141132776233</v>
      </c>
      <c r="CR92" s="86">
        <f>+BD92*'Silver Conversion'!$B242</f>
        <v>0.3168245125348189</v>
      </c>
      <c r="CS92" s="86">
        <f>+BE92*'Silver Conversion'!$B242</f>
        <v>2.3921542330259853</v>
      </c>
      <c r="CT92" s="86">
        <f>+BF92*'Silver Conversion'!$B242</f>
        <v>0</v>
      </c>
      <c r="CU92" s="86">
        <f>+BG92*'Silver Conversion'!$B242</f>
        <v>2.2184</v>
      </c>
      <c r="CV92" s="86">
        <f>+BH92*'Silver Conversion'!$B242</f>
        <v>1.8535211267605636</v>
      </c>
      <c r="CW92" s="86">
        <f>+BI92*'Silver Conversion'!$B242</f>
        <v>0</v>
      </c>
      <c r="CX92" s="86"/>
      <c r="CY92" s="86">
        <f>+BK92*'Silver Conversion'!$B242</f>
        <v>0</v>
      </c>
      <c r="CZ92" s="86">
        <f>+BL92*'Silver Conversion'!$B242</f>
        <v>0</v>
      </c>
      <c r="DA92" s="86">
        <f>+BM92*'Silver Conversion'!$B242</f>
        <v>0</v>
      </c>
      <c r="DB92" s="86">
        <f>+BN92*'Silver Conversion'!$B242</f>
        <v>0</v>
      </c>
      <c r="DC92" s="86">
        <f>+BO92*'Silver Conversion'!$B242</f>
        <v>0</v>
      </c>
      <c r="DD92" s="86">
        <f>+BP92*'Silver Conversion'!$B242</f>
        <v>0</v>
      </c>
      <c r="DE92" s="86">
        <f>+BQ92*'Silver Conversion'!$B242</f>
        <v>0</v>
      </c>
      <c r="DF92" s="86">
        <f>+BR92*'Silver Conversion'!$B242</f>
        <v>0</v>
      </c>
      <c r="DG92" s="86"/>
      <c r="DH92" s="86">
        <f>+BT92*'Silver Conversion'!$B242</f>
        <v>0.7977297297297297</v>
      </c>
      <c r="DI92" s="86">
        <f>+BU92*'Silver Conversion'!$B242</f>
        <v>0.17979481829247088</v>
      </c>
      <c r="DJ92" s="86">
        <f>+BV92*'Silver Conversion'!$B242</f>
        <v>0</v>
      </c>
      <c r="DK92" s="86">
        <f>+BW92*'Silver Conversion'!$B242</f>
        <v>0.800719156850589</v>
      </c>
      <c r="DL92" s="86">
        <f>+BX92*'Silver Conversion'!$B242</f>
        <v>0.19060989904589523</v>
      </c>
      <c r="DM92" s="86">
        <f>+BY92*'Silver Conversion'!$B242</f>
        <v>16.150478177708223</v>
      </c>
      <c r="DN92" s="86">
        <f>+BZ92*'Silver Conversion'!$B242</f>
        <v>5.1136</v>
      </c>
      <c r="DO92" s="86">
        <f>+CA92*'Silver Conversion'!$B242</f>
        <v>0</v>
      </c>
      <c r="DP92" s="86">
        <f>+CB92*'Silver Conversion'!$B242</f>
        <v>36.096000000000004</v>
      </c>
    </row>
    <row r="93" spans="1:120" ht="15.75">
      <c r="A93" s="63">
        <v>1584</v>
      </c>
      <c r="B93" s="86">
        <v>314.8</v>
      </c>
      <c r="C93" s="86">
        <v>637.5</v>
      </c>
      <c r="D93" s="86">
        <v>10</v>
      </c>
      <c r="E93" s="86">
        <v>155</v>
      </c>
      <c r="F93" s="86">
        <v>650.5</v>
      </c>
      <c r="G93" s="86">
        <v>1938</v>
      </c>
      <c r="H93" s="86">
        <v>42.9</v>
      </c>
      <c r="I93" s="86">
        <v>510</v>
      </c>
      <c r="J93" s="86">
        <v>63</v>
      </c>
      <c r="K93" s="59">
        <v>17.9</v>
      </c>
      <c r="L93" s="59">
        <v>340</v>
      </c>
      <c r="M93" s="86"/>
      <c r="N93" s="86">
        <v>2154.5</v>
      </c>
      <c r="O93" s="86"/>
      <c r="P93" s="86">
        <v>35.8</v>
      </c>
      <c r="Q93" s="86">
        <v>233.9</v>
      </c>
      <c r="R93" s="86"/>
      <c r="S93" s="86">
        <v>24</v>
      </c>
      <c r="T93" s="86">
        <v>224.5</v>
      </c>
      <c r="U93" s="86">
        <v>51</v>
      </c>
      <c r="V93" s="86"/>
      <c r="W93" s="86">
        <v>1003</v>
      </c>
      <c r="X93" s="86">
        <v>17.2</v>
      </c>
      <c r="Y93" s="86">
        <v>24.9</v>
      </c>
      <c r="Z93" s="86">
        <v>242.3</v>
      </c>
      <c r="AA93" s="86">
        <v>283.5</v>
      </c>
      <c r="AB93" s="86">
        <v>1476.5</v>
      </c>
      <c r="AC93" s="86">
        <v>63.1</v>
      </c>
      <c r="AD93" s="86">
        <v>425</v>
      </c>
      <c r="AE93" s="86"/>
      <c r="AF93" s="86">
        <v>476</v>
      </c>
      <c r="AG93" s="86">
        <v>22.6</v>
      </c>
      <c r="AH93" s="86">
        <v>14.4</v>
      </c>
      <c r="AI93" s="86">
        <v>188.2</v>
      </c>
      <c r="AJ93" s="86">
        <v>481.3</v>
      </c>
      <c r="AK93" s="86">
        <v>1617.1</v>
      </c>
      <c r="AL93" s="86">
        <v>57.4</v>
      </c>
      <c r="AM93" s="59">
        <v>27</v>
      </c>
      <c r="AN93" s="59">
        <v>22</v>
      </c>
      <c r="AO93" s="86"/>
      <c r="AP93" s="86">
        <f t="shared" si="36"/>
        <v>5.744525547445256</v>
      </c>
      <c r="AQ93" s="86">
        <f t="shared" si="37"/>
        <v>55.425143453312465</v>
      </c>
      <c r="AR93" s="86">
        <f t="shared" si="38"/>
        <v>21.734736238108383</v>
      </c>
      <c r="AS93" s="86">
        <f t="shared" si="39"/>
        <v>9.609423434593925</v>
      </c>
      <c r="AT93" s="86">
        <f t="shared" si="40"/>
        <v>51.83266932270916</v>
      </c>
      <c r="AU93" s="86">
        <f t="shared" si="41"/>
        <v>168.4924360980699</v>
      </c>
      <c r="AV93" s="86">
        <f t="shared" si="42"/>
        <v>42.9</v>
      </c>
      <c r="AW93" s="86">
        <f t="shared" si="43"/>
        <v>44.34011476264997</v>
      </c>
      <c r="AX93" s="86">
        <f t="shared" si="44"/>
        <v>75.27781096905245</v>
      </c>
      <c r="AY93" s="86">
        <f t="shared" si="45"/>
        <v>38.905177866214004</v>
      </c>
      <c r="AZ93" s="86">
        <f t="shared" si="46"/>
        <v>340</v>
      </c>
      <c r="BA93" s="86"/>
      <c r="BB93" s="86">
        <f t="shared" si="47"/>
        <v>10.718905472636816</v>
      </c>
      <c r="BC93" s="86">
        <f t="shared" si="48"/>
        <v>0</v>
      </c>
      <c r="BD93" s="86">
        <f t="shared" si="49"/>
        <v>3.324048282265552</v>
      </c>
      <c r="BE93" s="86">
        <f t="shared" si="50"/>
        <v>19.606035205364627</v>
      </c>
      <c r="BF93" s="86">
        <f t="shared" si="51"/>
        <v>0</v>
      </c>
      <c r="BG93" s="86">
        <f t="shared" si="52"/>
        <v>24</v>
      </c>
      <c r="BH93" s="86">
        <f t="shared" si="53"/>
        <v>17.566510172143975</v>
      </c>
      <c r="BI93" s="86">
        <f t="shared" si="54"/>
        <v>56.043956043956044</v>
      </c>
      <c r="BJ93" s="86"/>
      <c r="BK93" s="86">
        <f t="shared" si="55"/>
        <v>18.3363802559415</v>
      </c>
      <c r="BL93" s="86">
        <f t="shared" si="56"/>
        <v>37.38374632954642</v>
      </c>
      <c r="BM93" s="86">
        <f t="shared" si="57"/>
        <v>27.059746616444937</v>
      </c>
      <c r="BN93" s="86">
        <f t="shared" si="58"/>
        <v>15.482428115015974</v>
      </c>
      <c r="BO93" s="86">
        <f t="shared" si="59"/>
        <v>22.589641434262948</v>
      </c>
      <c r="BP93" s="86">
        <f t="shared" si="60"/>
        <v>128.36897930794643</v>
      </c>
      <c r="BQ93" s="86">
        <f t="shared" si="61"/>
        <v>63.1</v>
      </c>
      <c r="BR93" s="86">
        <f t="shared" si="62"/>
        <v>36.95009563554164</v>
      </c>
      <c r="BS93" s="86"/>
      <c r="BT93" s="86">
        <f t="shared" si="63"/>
        <v>8.576576576576576</v>
      </c>
      <c r="BU93" s="86">
        <f t="shared" si="64"/>
        <v>1.9648756737958617</v>
      </c>
      <c r="BV93" s="86">
        <f t="shared" si="65"/>
        <v>1.2519561815336462</v>
      </c>
      <c r="BW93" s="86">
        <f t="shared" si="66"/>
        <v>11.66769993800372</v>
      </c>
      <c r="BX93" s="86">
        <f t="shared" si="67"/>
        <v>1.5622338809055478</v>
      </c>
      <c r="BY93" s="86">
        <f t="shared" si="68"/>
        <v>140.59294035819855</v>
      </c>
      <c r="BZ93" s="86">
        <f t="shared" si="69"/>
        <v>57.4</v>
      </c>
      <c r="CA93" s="86">
        <f t="shared" si="70"/>
        <v>58.683787842892635</v>
      </c>
      <c r="CB93" s="86">
        <f t="shared" si="71"/>
        <v>422.4</v>
      </c>
      <c r="CC93" s="86"/>
      <c r="CD93" s="86">
        <f>+AP93*'Silver Conversion'!$B243</f>
        <v>0.5399854014598541</v>
      </c>
      <c r="CE93" s="86">
        <f>+AQ93*'Silver Conversion'!$B243</f>
        <v>5.209963484611372</v>
      </c>
      <c r="CF93" s="86">
        <f>+AR93*'Silver Conversion'!$B243</f>
        <v>2.043065206382188</v>
      </c>
      <c r="CG93" s="86">
        <f>+AS93*'Silver Conversion'!$B243</f>
        <v>0.9032858028518289</v>
      </c>
      <c r="CH93" s="86">
        <f>+AT93*'Silver Conversion'!$B243</f>
        <v>4.872270916334661</v>
      </c>
      <c r="CI93" s="86">
        <f>+AU93*'Silver Conversion'!$B243</f>
        <v>15.83828899321857</v>
      </c>
      <c r="CJ93" s="86">
        <f>+AV93*'Silver Conversion'!$B243</f>
        <v>4.0325999999999995</v>
      </c>
      <c r="CK93" s="86">
        <f>+AW93*'Silver Conversion'!$B243</f>
        <v>4.167970787689097</v>
      </c>
      <c r="CL93" s="86">
        <f>+AX93*'Silver Conversion'!$B243</f>
        <v>7.076114231090931</v>
      </c>
      <c r="CM93" s="86">
        <f>+AY93*'Silver Conversion'!$B243</f>
        <v>3.6570867194241163</v>
      </c>
      <c r="CN93" s="86">
        <f>+AZ93*'Silver Conversion'!$B243</f>
        <v>31.96</v>
      </c>
      <c r="CO93" s="86"/>
      <c r="CP93" s="86">
        <f>+BB93*'Silver Conversion'!$D243</f>
        <v>1.4888559701492536</v>
      </c>
      <c r="CQ93" s="86">
        <f>+BC93*'Silver Conversion'!$B243</f>
        <v>0</v>
      </c>
      <c r="CR93" s="86">
        <f>+BD93*'Silver Conversion'!$B243</f>
        <v>0.3124605385329619</v>
      </c>
      <c r="CS93" s="86">
        <f>+BE93*'Silver Conversion'!$B243</f>
        <v>1.8429673093042749</v>
      </c>
      <c r="CT93" s="86">
        <f>+BF93*'Silver Conversion'!$B243</f>
        <v>0</v>
      </c>
      <c r="CU93" s="86">
        <f>+BG93*'Silver Conversion'!$B243</f>
        <v>2.2560000000000002</v>
      </c>
      <c r="CV93" s="86">
        <f>+BH93*'Silver Conversion'!$B243</f>
        <v>1.6512519561815335</v>
      </c>
      <c r="CW93" s="86">
        <f>+BI93*'Silver Conversion'!$B243</f>
        <v>5.268131868131868</v>
      </c>
      <c r="CX93" s="86"/>
      <c r="CY93" s="86">
        <f>+BK93*'Silver Conversion'!$B243</f>
        <v>1.7236197440585008</v>
      </c>
      <c r="CZ93" s="86">
        <f>+BL93*'Silver Conversion'!$B243</f>
        <v>3.5140721549773635</v>
      </c>
      <c r="DA93" s="86">
        <f>+BM93*'Silver Conversion'!$B243</f>
        <v>2.543616181945824</v>
      </c>
      <c r="DB93" s="86">
        <f>+BN93*'Silver Conversion'!$B243</f>
        <v>1.4553482428115017</v>
      </c>
      <c r="DC93" s="86">
        <f>+BO93*'Silver Conversion'!$B243</f>
        <v>2.123426294820717</v>
      </c>
      <c r="DD93" s="86">
        <f>+BP93*'Silver Conversion'!$B243</f>
        <v>12.066684054946965</v>
      </c>
      <c r="DE93" s="86">
        <f>+BQ93*'Silver Conversion'!$B243</f>
        <v>5.9314</v>
      </c>
      <c r="DF93" s="86">
        <f>+BR93*'Silver Conversion'!$B243</f>
        <v>3.4733089897409144</v>
      </c>
      <c r="DG93" s="86"/>
      <c r="DH93" s="86">
        <f>+BT93*'Silver Conversion'!$B243</f>
        <v>0.8061981981981982</v>
      </c>
      <c r="DI93" s="86">
        <f>+BU93*'Silver Conversion'!$B243</f>
        <v>0.184698313336811</v>
      </c>
      <c r="DJ93" s="86">
        <f>+BV93*'Silver Conversion'!$B243</f>
        <v>0.11768388106416273</v>
      </c>
      <c r="DK93" s="86">
        <f>+BW93*'Silver Conversion'!$B243</f>
        <v>1.0967637941723496</v>
      </c>
      <c r="DL93" s="86">
        <f>+BX93*'Silver Conversion'!$B243</f>
        <v>0.1468499848051215</v>
      </c>
      <c r="DM93" s="86">
        <f>+BY93*'Silver Conversion'!$B243</f>
        <v>13.215736393670664</v>
      </c>
      <c r="DN93" s="86">
        <f>+BZ93*'Silver Conversion'!$B243</f>
        <v>5.3956</v>
      </c>
      <c r="DO93" s="86">
        <f>+CA93*'Silver Conversion'!$B243</f>
        <v>5.516276057231908</v>
      </c>
      <c r="DP93" s="86">
        <f>+CB93*'Silver Conversion'!$B243</f>
        <v>39.7056</v>
      </c>
    </row>
    <row r="94" spans="1:120" ht="15.75">
      <c r="A94" s="63">
        <v>1585</v>
      </c>
      <c r="B94" s="86">
        <v>272.4</v>
      </c>
      <c r="C94" s="86">
        <v>667.3</v>
      </c>
      <c r="D94" s="86">
        <v>11.8</v>
      </c>
      <c r="E94" s="86">
        <v>201</v>
      </c>
      <c r="F94" s="86">
        <v>782</v>
      </c>
      <c r="G94" s="86">
        <v>1409.9</v>
      </c>
      <c r="H94" s="86">
        <v>44.3</v>
      </c>
      <c r="I94" s="86">
        <v>808.3</v>
      </c>
      <c r="J94" s="86">
        <v>71.8</v>
      </c>
      <c r="K94" s="59">
        <v>21</v>
      </c>
      <c r="L94" s="59">
        <v>344.3</v>
      </c>
      <c r="M94" s="86"/>
      <c r="N94" s="86">
        <v>1538</v>
      </c>
      <c r="O94" s="86">
        <v>1589</v>
      </c>
      <c r="P94" s="86">
        <v>33</v>
      </c>
      <c r="Q94" s="86">
        <v>259.1</v>
      </c>
      <c r="R94" s="86"/>
      <c r="S94" s="86">
        <v>24.7</v>
      </c>
      <c r="T94" s="86">
        <v>226</v>
      </c>
      <c r="U94" s="86"/>
      <c r="V94" s="86"/>
      <c r="W94" s="86">
        <v>331.5</v>
      </c>
      <c r="X94" s="86">
        <v>17.1</v>
      </c>
      <c r="Y94" s="86">
        <v>26.6</v>
      </c>
      <c r="Z94" s="86">
        <v>200</v>
      </c>
      <c r="AA94" s="86">
        <v>314.8</v>
      </c>
      <c r="AB94" s="86">
        <v>1416.3</v>
      </c>
      <c r="AC94" s="86">
        <v>69.6</v>
      </c>
      <c r="AD94" s="86">
        <v>389</v>
      </c>
      <c r="AE94" s="86"/>
      <c r="AF94" s="86">
        <v>492.7</v>
      </c>
      <c r="AG94" s="86">
        <v>24.1</v>
      </c>
      <c r="AH94" s="86">
        <v>17</v>
      </c>
      <c r="AI94" s="86">
        <v>176.5</v>
      </c>
      <c r="AJ94" s="86">
        <v>684.7</v>
      </c>
      <c r="AK94" s="86">
        <v>1632</v>
      </c>
      <c r="AL94" s="86">
        <v>59</v>
      </c>
      <c r="AM94" s="59">
        <v>30</v>
      </c>
      <c r="AN94" s="59">
        <v>18.5</v>
      </c>
      <c r="AO94" s="86"/>
      <c r="AP94" s="86">
        <f t="shared" si="36"/>
        <v>4.970802919708029</v>
      </c>
      <c r="AQ94" s="86">
        <f t="shared" si="37"/>
        <v>58.015997217875146</v>
      </c>
      <c r="AR94" s="86">
        <f t="shared" si="38"/>
        <v>25.646988760967893</v>
      </c>
      <c r="AS94" s="86">
        <f t="shared" si="39"/>
        <v>12.461252324860508</v>
      </c>
      <c r="AT94" s="86">
        <f t="shared" si="40"/>
        <v>62.31075697211155</v>
      </c>
      <c r="AU94" s="86">
        <f t="shared" si="41"/>
        <v>122.57868196835334</v>
      </c>
      <c r="AV94" s="86">
        <f t="shared" si="42"/>
        <v>44.3</v>
      </c>
      <c r="AW94" s="86">
        <f t="shared" si="43"/>
        <v>70.27473482872543</v>
      </c>
      <c r="AX94" s="86">
        <f t="shared" si="44"/>
        <v>85.79280678695184</v>
      </c>
      <c r="AY94" s="86">
        <f t="shared" si="45"/>
        <v>45.64294610002761</v>
      </c>
      <c r="AZ94" s="86">
        <f t="shared" si="46"/>
        <v>344.3</v>
      </c>
      <c r="BA94" s="86"/>
      <c r="BB94" s="86">
        <f t="shared" si="47"/>
        <v>7.651741293532338</v>
      </c>
      <c r="BC94" s="86">
        <f t="shared" si="48"/>
        <v>9.835964097802538</v>
      </c>
      <c r="BD94" s="86">
        <f t="shared" si="49"/>
        <v>3.064066852367688</v>
      </c>
      <c r="BE94" s="86">
        <f t="shared" si="50"/>
        <v>21.718357082984078</v>
      </c>
      <c r="BF94" s="86">
        <f t="shared" si="51"/>
        <v>0</v>
      </c>
      <c r="BG94" s="86">
        <f t="shared" si="52"/>
        <v>24.7</v>
      </c>
      <c r="BH94" s="86">
        <f t="shared" si="53"/>
        <v>17.683881064162755</v>
      </c>
      <c r="BI94" s="86">
        <f t="shared" si="54"/>
        <v>0</v>
      </c>
      <c r="BJ94" s="86"/>
      <c r="BK94" s="86">
        <f t="shared" si="55"/>
        <v>6.060329067641682</v>
      </c>
      <c r="BL94" s="86">
        <f t="shared" si="56"/>
        <v>37.16639896716534</v>
      </c>
      <c r="BM94" s="86">
        <f t="shared" si="57"/>
        <v>28.90719919668415</v>
      </c>
      <c r="BN94" s="86">
        <f t="shared" si="58"/>
        <v>12.779552715654951</v>
      </c>
      <c r="BO94" s="86">
        <f t="shared" si="59"/>
        <v>25.083665338645417</v>
      </c>
      <c r="BP94" s="86">
        <f t="shared" si="60"/>
        <v>123.13510693792382</v>
      </c>
      <c r="BQ94" s="86">
        <f t="shared" si="61"/>
        <v>69.6</v>
      </c>
      <c r="BR94" s="86">
        <f t="shared" si="62"/>
        <v>33.82020518170753</v>
      </c>
      <c r="BS94" s="86"/>
      <c r="BT94" s="86">
        <f t="shared" si="63"/>
        <v>8.877477477477477</v>
      </c>
      <c r="BU94" s="86">
        <f t="shared" si="64"/>
        <v>2.09528777603895</v>
      </c>
      <c r="BV94" s="86">
        <f t="shared" si="65"/>
        <v>1.4780038254216656</v>
      </c>
      <c r="BW94" s="86">
        <f t="shared" si="66"/>
        <v>10.942343459392436</v>
      </c>
      <c r="BX94" s="86">
        <f t="shared" si="67"/>
        <v>1.730546381114269</v>
      </c>
      <c r="BY94" s="86">
        <f t="shared" si="68"/>
        <v>141.8883672404799</v>
      </c>
      <c r="BZ94" s="86">
        <f t="shared" si="69"/>
        <v>59</v>
      </c>
      <c r="CA94" s="86">
        <f t="shared" si="70"/>
        <v>65.20420871432515</v>
      </c>
      <c r="CB94" s="86">
        <f t="shared" si="71"/>
        <v>355.2</v>
      </c>
      <c r="CC94" s="86"/>
      <c r="CD94" s="86">
        <f>+AP94*'Silver Conversion'!$B244</f>
        <v>0.4672554744525547</v>
      </c>
      <c r="CE94" s="86">
        <f>+AQ94*'Silver Conversion'!$B244</f>
        <v>5.453503738480264</v>
      </c>
      <c r="CF94" s="86">
        <f>+AR94*'Silver Conversion'!$B244</f>
        <v>2.410816943530982</v>
      </c>
      <c r="CG94" s="86">
        <f>+AS94*'Silver Conversion'!$B244</f>
        <v>1.1713577185368877</v>
      </c>
      <c r="CH94" s="86">
        <f>+AT94*'Silver Conversion'!$B244</f>
        <v>5.857211155378486</v>
      </c>
      <c r="CI94" s="86">
        <f>+AU94*'Silver Conversion'!$B244</f>
        <v>11.522396105025214</v>
      </c>
      <c r="CJ94" s="86">
        <f>+AV94*'Silver Conversion'!$B244</f>
        <v>4.1642</v>
      </c>
      <c r="CK94" s="86">
        <f>+AW94*'Silver Conversion'!$B244</f>
        <v>6.60582507390019</v>
      </c>
      <c r="CL94" s="86">
        <f>+AX94*'Silver Conversion'!$B244</f>
        <v>8.064523837973473</v>
      </c>
      <c r="CM94" s="86">
        <f>+AY94*'Silver Conversion'!$B244</f>
        <v>4.290436933402595</v>
      </c>
      <c r="CN94" s="86">
        <f>+AZ94*'Silver Conversion'!$B244</f>
        <v>32.364200000000004</v>
      </c>
      <c r="CO94" s="86"/>
      <c r="CP94" s="86">
        <f>+BB94*'Silver Conversion'!$D244</f>
        <v>1.0628268656716418</v>
      </c>
      <c r="CQ94" s="86">
        <f>+BC94*'Silver Conversion'!$B244</f>
        <v>0.9245806251934386</v>
      </c>
      <c r="CR94" s="86">
        <f>+BD94*'Silver Conversion'!$B244</f>
        <v>0.28802228412256264</v>
      </c>
      <c r="CS94" s="86">
        <f>+BE94*'Silver Conversion'!$B244</f>
        <v>2.0415255658005034</v>
      </c>
      <c r="CT94" s="86">
        <f>+BF94*'Silver Conversion'!$B244</f>
        <v>0</v>
      </c>
      <c r="CU94" s="86">
        <f>+BG94*'Silver Conversion'!$B244</f>
        <v>2.3218</v>
      </c>
      <c r="CV94" s="86">
        <f>+BH94*'Silver Conversion'!$B244</f>
        <v>1.662284820031299</v>
      </c>
      <c r="CW94" s="86">
        <f>+BI94*'Silver Conversion'!$B244</f>
        <v>0</v>
      </c>
      <c r="CX94" s="86"/>
      <c r="CY94" s="86">
        <f>+BK94*'Silver Conversion'!$B244</f>
        <v>0.5696709323583181</v>
      </c>
      <c r="CZ94" s="86">
        <f>+BL94*'Silver Conversion'!$B244</f>
        <v>3.493641502913542</v>
      </c>
      <c r="DA94" s="86">
        <f>+BM94*'Silver Conversion'!$B244</f>
        <v>2.7172767244883103</v>
      </c>
      <c r="DB94" s="86">
        <f>+BN94*'Silver Conversion'!$B244</f>
        <v>1.2012779552715653</v>
      </c>
      <c r="DC94" s="86">
        <f>+BO94*'Silver Conversion'!$B244</f>
        <v>2.357864541832669</v>
      </c>
      <c r="DD94" s="86">
        <f>+BP94*'Silver Conversion'!$B244</f>
        <v>11.57470005216484</v>
      </c>
      <c r="DE94" s="86">
        <f>+BQ94*'Silver Conversion'!$B244</f>
        <v>6.5424</v>
      </c>
      <c r="DF94" s="86">
        <f>+BR94*'Silver Conversion'!$B244</f>
        <v>3.1790992870805077</v>
      </c>
      <c r="DG94" s="86"/>
      <c r="DH94" s="86">
        <f>+BT94*'Silver Conversion'!$B244</f>
        <v>0.8344828828828829</v>
      </c>
      <c r="DI94" s="86">
        <f>+BU94*'Silver Conversion'!$B244</f>
        <v>0.19695705094766128</v>
      </c>
      <c r="DJ94" s="86">
        <f>+BV94*'Silver Conversion'!$B244</f>
        <v>0.13893235958963657</v>
      </c>
      <c r="DK94" s="86">
        <f>+BW94*'Silver Conversion'!$B244</f>
        <v>1.028580285182889</v>
      </c>
      <c r="DL94" s="86">
        <f>+BX94*'Silver Conversion'!$B244</f>
        <v>0.1626713598247413</v>
      </c>
      <c r="DM94" s="86">
        <f>+BY94*'Silver Conversion'!$B244</f>
        <v>13.337506520605112</v>
      </c>
      <c r="DN94" s="86">
        <f>+BZ94*'Silver Conversion'!$B244</f>
        <v>5.546</v>
      </c>
      <c r="DO94" s="86">
        <f>+CA94*'Silver Conversion'!$B244</f>
        <v>6.1291956191465635</v>
      </c>
      <c r="DP94" s="86">
        <f>+CB94*'Silver Conversion'!$B244</f>
        <v>33.388799999999996</v>
      </c>
    </row>
    <row r="95" spans="1:120" ht="15.75">
      <c r="A95" s="63">
        <v>1586</v>
      </c>
      <c r="B95" s="86">
        <v>304.3</v>
      </c>
      <c r="C95" s="86">
        <v>595</v>
      </c>
      <c r="D95" s="86">
        <v>11.2</v>
      </c>
      <c r="E95" s="86">
        <v>230</v>
      </c>
      <c r="F95" s="86">
        <v>680</v>
      </c>
      <c r="G95" s="86">
        <v>1266.5</v>
      </c>
      <c r="H95" s="86">
        <v>40.5</v>
      </c>
      <c r="I95" s="86">
        <v>750</v>
      </c>
      <c r="J95" s="86">
        <v>71.8</v>
      </c>
      <c r="K95" s="59">
        <v>19.5</v>
      </c>
      <c r="L95" s="59">
        <v>340</v>
      </c>
      <c r="M95" s="86"/>
      <c r="N95" s="86">
        <v>1359.8</v>
      </c>
      <c r="O95" s="86">
        <v>1259</v>
      </c>
      <c r="P95" s="86">
        <v>30</v>
      </c>
      <c r="Q95" s="86">
        <v>198.8</v>
      </c>
      <c r="R95" s="86"/>
      <c r="S95" s="86">
        <v>27.5</v>
      </c>
      <c r="T95" s="86">
        <v>216</v>
      </c>
      <c r="U95" s="86"/>
      <c r="V95" s="86"/>
      <c r="W95" s="86"/>
      <c r="X95" s="86"/>
      <c r="Y95" s="86">
        <v>25.9</v>
      </c>
      <c r="Z95" s="86"/>
      <c r="AA95" s="86"/>
      <c r="AB95" s="86"/>
      <c r="AC95" s="86"/>
      <c r="AD95" s="86"/>
      <c r="AE95" s="86"/>
      <c r="AF95" s="86">
        <v>306</v>
      </c>
      <c r="AG95" s="86">
        <v>20.5</v>
      </c>
      <c r="AH95" s="86">
        <v>18</v>
      </c>
      <c r="AI95" s="86">
        <v>179.5</v>
      </c>
      <c r="AJ95" s="86">
        <v>487</v>
      </c>
      <c r="AK95" s="86">
        <v>2198.7</v>
      </c>
      <c r="AL95" s="86">
        <v>53.8</v>
      </c>
      <c r="AM95" s="59">
        <v>26.8</v>
      </c>
      <c r="AN95" s="59">
        <v>24</v>
      </c>
      <c r="AO95" s="86"/>
      <c r="AP95" s="86">
        <f t="shared" si="36"/>
        <v>5.552919708029197</v>
      </c>
      <c r="AQ95" s="86">
        <f t="shared" si="37"/>
        <v>51.7301338897583</v>
      </c>
      <c r="AR95" s="86">
        <f t="shared" si="38"/>
        <v>24.34290458668139</v>
      </c>
      <c r="AS95" s="86">
        <f t="shared" si="39"/>
        <v>14.25914445133292</v>
      </c>
      <c r="AT95" s="86">
        <f t="shared" si="40"/>
        <v>54.18326693227091</v>
      </c>
      <c r="AU95" s="86">
        <f t="shared" si="41"/>
        <v>110.1112849939141</v>
      </c>
      <c r="AV95" s="86">
        <f t="shared" si="42"/>
        <v>40.5</v>
      </c>
      <c r="AW95" s="86">
        <f t="shared" si="43"/>
        <v>65.20605112154408</v>
      </c>
      <c r="AX95" s="86">
        <f t="shared" si="44"/>
        <v>85.79280678695184</v>
      </c>
      <c r="AY95" s="86">
        <f t="shared" si="45"/>
        <v>42.38273566431135</v>
      </c>
      <c r="AZ95" s="86">
        <f t="shared" si="46"/>
        <v>340</v>
      </c>
      <c r="BA95" s="86"/>
      <c r="BB95" s="86">
        <f t="shared" si="47"/>
        <v>6.765174129353234</v>
      </c>
      <c r="BC95" s="86">
        <f t="shared" si="48"/>
        <v>7.793252862890747</v>
      </c>
      <c r="BD95" s="86">
        <f t="shared" si="49"/>
        <v>2.785515320334262</v>
      </c>
      <c r="BE95" s="86">
        <f t="shared" si="50"/>
        <v>16.66387259010897</v>
      </c>
      <c r="BF95" s="86">
        <f t="shared" si="51"/>
        <v>0</v>
      </c>
      <c r="BG95" s="86">
        <f t="shared" si="52"/>
        <v>27.5</v>
      </c>
      <c r="BH95" s="86">
        <f t="shared" si="53"/>
        <v>16.901408450704228</v>
      </c>
      <c r="BI95" s="86">
        <f t="shared" si="54"/>
        <v>0</v>
      </c>
      <c r="BJ95" s="86"/>
      <c r="BK95" s="86">
        <f t="shared" si="55"/>
        <v>0</v>
      </c>
      <c r="BL95" s="86">
        <f t="shared" si="56"/>
        <v>0</v>
      </c>
      <c r="BM95" s="86">
        <f t="shared" si="57"/>
        <v>28.146483428350354</v>
      </c>
      <c r="BN95" s="86">
        <f t="shared" si="58"/>
        <v>0</v>
      </c>
      <c r="BO95" s="86">
        <f t="shared" si="59"/>
        <v>0</v>
      </c>
      <c r="BP95" s="86">
        <f t="shared" si="60"/>
        <v>0</v>
      </c>
      <c r="BQ95" s="86">
        <f t="shared" si="61"/>
        <v>0</v>
      </c>
      <c r="BR95" s="86">
        <f t="shared" si="62"/>
        <v>0</v>
      </c>
      <c r="BS95" s="86"/>
      <c r="BT95" s="86">
        <f t="shared" si="63"/>
        <v>5.513513513513513</v>
      </c>
      <c r="BU95" s="86">
        <f t="shared" si="64"/>
        <v>1.782298730655538</v>
      </c>
      <c r="BV95" s="86">
        <f t="shared" si="65"/>
        <v>1.5649452269170578</v>
      </c>
      <c r="BW95" s="86">
        <f t="shared" si="66"/>
        <v>11.128332300061997</v>
      </c>
      <c r="BX95" s="86">
        <f t="shared" si="67"/>
        <v>1.3277986127576866</v>
      </c>
      <c r="BY95" s="86">
        <f t="shared" si="68"/>
        <v>191.1580594679186</v>
      </c>
      <c r="BZ95" s="86">
        <f t="shared" si="69"/>
        <v>53.8</v>
      </c>
      <c r="CA95" s="86">
        <f t="shared" si="70"/>
        <v>58.24909311813047</v>
      </c>
      <c r="CB95" s="86">
        <f t="shared" si="71"/>
        <v>460.8</v>
      </c>
      <c r="CC95" s="86"/>
      <c r="CD95" s="86">
        <f>+AP95*'Silver Conversion'!$B245</f>
        <v>0.5219744525547445</v>
      </c>
      <c r="CE95" s="86">
        <f>+AQ95*'Silver Conversion'!$B245</f>
        <v>4.8626325856372805</v>
      </c>
      <c r="CF95" s="86">
        <f>+AR95*'Silver Conversion'!$B245</f>
        <v>2.2882330311480503</v>
      </c>
      <c r="CG95" s="86">
        <f>+AS95*'Silver Conversion'!$B245</f>
        <v>1.3403595784252946</v>
      </c>
      <c r="CH95" s="86">
        <f>+AT95*'Silver Conversion'!$B245</f>
        <v>5.093227091633466</v>
      </c>
      <c r="CI95" s="86">
        <f>+AU95*'Silver Conversion'!$B245</f>
        <v>10.350460789427926</v>
      </c>
      <c r="CJ95" s="86">
        <f>+AV95*'Silver Conversion'!$B245</f>
        <v>3.807</v>
      </c>
      <c r="CK95" s="86">
        <f>+AW95*'Silver Conversion'!$B245</f>
        <v>6.129368805425143</v>
      </c>
      <c r="CL95" s="86">
        <f>+AX95*'Silver Conversion'!$B245</f>
        <v>8.064523837973473</v>
      </c>
      <c r="CM95" s="86">
        <f>+AY95*'Silver Conversion'!$B245</f>
        <v>3.9839771524452665</v>
      </c>
      <c r="CN95" s="86">
        <f>+AZ95*'Silver Conversion'!$B245</f>
        <v>31.96</v>
      </c>
      <c r="CO95" s="86"/>
      <c r="CP95" s="86">
        <f>+BB95*'Silver Conversion'!$D245</f>
        <v>0.9396826865671641</v>
      </c>
      <c r="CQ95" s="86">
        <f>+BC95*'Silver Conversion'!$B245</f>
        <v>0.7325657691117302</v>
      </c>
      <c r="CR95" s="86">
        <f>+BD95*'Silver Conversion'!$B245</f>
        <v>0.2618384401114206</v>
      </c>
      <c r="CS95" s="86">
        <f>+BE95*'Silver Conversion'!$B245</f>
        <v>1.5664040234702432</v>
      </c>
      <c r="CT95" s="86">
        <f>+BF95*'Silver Conversion'!$B245</f>
        <v>0</v>
      </c>
      <c r="CU95" s="86">
        <f>+BG95*'Silver Conversion'!$B245</f>
        <v>2.585</v>
      </c>
      <c r="CV95" s="86">
        <f>+BH95*'Silver Conversion'!$B245</f>
        <v>1.5887323943661975</v>
      </c>
      <c r="CW95" s="86">
        <f>+BI95*'Silver Conversion'!$B245</f>
        <v>0</v>
      </c>
      <c r="CX95" s="86"/>
      <c r="CY95" s="86">
        <f>+BK95*'Silver Conversion'!$B245</f>
        <v>0</v>
      </c>
      <c r="CZ95" s="86">
        <f>+BL95*'Silver Conversion'!$B245</f>
        <v>0</v>
      </c>
      <c r="DA95" s="86">
        <f>+BM95*'Silver Conversion'!$B245</f>
        <v>2.645769442264933</v>
      </c>
      <c r="DB95" s="86">
        <f>+BN95*'Silver Conversion'!$B245</f>
        <v>0</v>
      </c>
      <c r="DC95" s="86">
        <f>+BO95*'Silver Conversion'!$B245</f>
        <v>0</v>
      </c>
      <c r="DD95" s="86">
        <f>+BP95*'Silver Conversion'!$B245</f>
        <v>0</v>
      </c>
      <c r="DE95" s="86">
        <f>+BQ95*'Silver Conversion'!$B245</f>
        <v>0</v>
      </c>
      <c r="DF95" s="86">
        <f>+BR95*'Silver Conversion'!$B245</f>
        <v>0</v>
      </c>
      <c r="DG95" s="86"/>
      <c r="DH95" s="86">
        <f>+BT95*'Silver Conversion'!$B245</f>
        <v>0.5182702702702703</v>
      </c>
      <c r="DI95" s="86">
        <f>+BU95*'Silver Conversion'!$B245</f>
        <v>0.16753608068162057</v>
      </c>
      <c r="DJ95" s="86">
        <f>+BV95*'Silver Conversion'!$B245</f>
        <v>0.14710485133020343</v>
      </c>
      <c r="DK95" s="86">
        <f>+BW95*'Silver Conversion'!$B245</f>
        <v>1.0460632362058278</v>
      </c>
      <c r="DL95" s="86">
        <f>+BX95*'Silver Conversion'!$B245</f>
        <v>0.12481306959922255</v>
      </c>
      <c r="DM95" s="86">
        <f>+BY95*'Silver Conversion'!$B245</f>
        <v>17.96885758998435</v>
      </c>
      <c r="DN95" s="86">
        <f>+BZ95*'Silver Conversion'!$B245</f>
        <v>5.0572</v>
      </c>
      <c r="DO95" s="86">
        <f>+CA95*'Silver Conversion'!$B245</f>
        <v>5.475414753104264</v>
      </c>
      <c r="DP95" s="86">
        <f>+CB95*'Silver Conversion'!$B245</f>
        <v>43.315200000000004</v>
      </c>
    </row>
    <row r="96" spans="1:120" ht="15.75">
      <c r="A96" s="63">
        <v>1587</v>
      </c>
      <c r="B96" s="86">
        <v>287.2</v>
      </c>
      <c r="C96" s="86">
        <v>566.7</v>
      </c>
      <c r="D96" s="86">
        <v>8.5</v>
      </c>
      <c r="E96" s="86">
        <v>391</v>
      </c>
      <c r="F96" s="86">
        <v>607.8</v>
      </c>
      <c r="G96" s="86">
        <v>1326</v>
      </c>
      <c r="H96" s="86">
        <v>41.9</v>
      </c>
      <c r="I96" s="86">
        <v>740.8</v>
      </c>
      <c r="J96" s="86">
        <v>65.7</v>
      </c>
      <c r="K96" s="59">
        <v>18</v>
      </c>
      <c r="L96" s="59">
        <v>345.7</v>
      </c>
      <c r="M96" s="86"/>
      <c r="N96" s="86"/>
      <c r="O96" s="86">
        <v>1672.5</v>
      </c>
      <c r="P96" s="86">
        <v>33.3</v>
      </c>
      <c r="Q96" s="86">
        <v>236.1</v>
      </c>
      <c r="R96" s="86"/>
      <c r="S96" s="86">
        <v>23</v>
      </c>
      <c r="T96" s="86">
        <v>216</v>
      </c>
      <c r="U96" s="86">
        <v>66.5</v>
      </c>
      <c r="V96" s="86"/>
      <c r="W96" s="86">
        <v>467.5</v>
      </c>
      <c r="X96" s="86">
        <v>24.5</v>
      </c>
      <c r="Y96" s="86">
        <v>23.2</v>
      </c>
      <c r="Z96" s="86">
        <v>136</v>
      </c>
      <c r="AA96" s="86"/>
      <c r="AB96" s="86">
        <v>1508.8</v>
      </c>
      <c r="AC96" s="86">
        <v>49.1</v>
      </c>
      <c r="AD96" s="86">
        <v>381.4</v>
      </c>
      <c r="AE96" s="86"/>
      <c r="AF96" s="86">
        <v>331.3</v>
      </c>
      <c r="AG96" s="86">
        <v>17.9</v>
      </c>
      <c r="AH96" s="86"/>
      <c r="AI96" s="86">
        <v>314.3</v>
      </c>
      <c r="AJ96" s="86">
        <v>405.3</v>
      </c>
      <c r="AK96" s="86">
        <v>1983.3</v>
      </c>
      <c r="AL96" s="86">
        <v>42.6</v>
      </c>
      <c r="AM96" s="59">
        <v>28.5</v>
      </c>
      <c r="AN96" s="59">
        <v>19</v>
      </c>
      <c r="AO96" s="86"/>
      <c r="AP96" s="86">
        <f t="shared" si="36"/>
        <v>5.240875912408759</v>
      </c>
      <c r="AQ96" s="86">
        <f t="shared" si="37"/>
        <v>49.26969222743871</v>
      </c>
      <c r="AR96" s="86">
        <f t="shared" si="38"/>
        <v>18.474525802392126</v>
      </c>
      <c r="AS96" s="86">
        <f t="shared" si="39"/>
        <v>24.240545567265965</v>
      </c>
      <c r="AT96" s="86">
        <f t="shared" si="40"/>
        <v>48.43027888446215</v>
      </c>
      <c r="AU96" s="86">
        <f t="shared" si="41"/>
        <v>115.28429838288993</v>
      </c>
      <c r="AV96" s="86">
        <f t="shared" si="42"/>
        <v>41.9</v>
      </c>
      <c r="AW96" s="86">
        <f t="shared" si="43"/>
        <v>64.40619022778647</v>
      </c>
      <c r="AX96" s="86">
        <f t="shared" si="44"/>
        <v>78.50400286772614</v>
      </c>
      <c r="AY96" s="86">
        <f t="shared" si="45"/>
        <v>39.12252522859509</v>
      </c>
      <c r="AZ96" s="86">
        <f t="shared" si="46"/>
        <v>345.7</v>
      </c>
      <c r="BA96" s="86"/>
      <c r="BB96" s="86">
        <f t="shared" si="47"/>
        <v>0</v>
      </c>
      <c r="BC96" s="86">
        <f t="shared" si="48"/>
        <v>10.352831940575674</v>
      </c>
      <c r="BD96" s="86">
        <f t="shared" si="49"/>
        <v>3.0919220055710306</v>
      </c>
      <c r="BE96" s="86">
        <f t="shared" si="50"/>
        <v>19.790444258172673</v>
      </c>
      <c r="BF96" s="86">
        <f t="shared" si="51"/>
        <v>0</v>
      </c>
      <c r="BG96" s="86">
        <f t="shared" si="52"/>
        <v>23</v>
      </c>
      <c r="BH96" s="86">
        <f t="shared" si="53"/>
        <v>16.901408450704228</v>
      </c>
      <c r="BI96" s="86">
        <f t="shared" si="54"/>
        <v>73.07692307692308</v>
      </c>
      <c r="BJ96" s="86"/>
      <c r="BK96" s="86">
        <f t="shared" si="55"/>
        <v>8.546617915904935</v>
      </c>
      <c r="BL96" s="86">
        <f t="shared" si="56"/>
        <v>53.25010378336554</v>
      </c>
      <c r="BM96" s="86">
        <f t="shared" si="57"/>
        <v>25.212294036205723</v>
      </c>
      <c r="BN96" s="86">
        <f t="shared" si="58"/>
        <v>8.690095846645367</v>
      </c>
      <c r="BO96" s="86">
        <f t="shared" si="59"/>
        <v>0</v>
      </c>
      <c r="BP96" s="86">
        <f t="shared" si="60"/>
        <v>131.1771865762476</v>
      </c>
      <c r="BQ96" s="86">
        <f t="shared" si="61"/>
        <v>49.1</v>
      </c>
      <c r="BR96" s="86">
        <f t="shared" si="62"/>
        <v>33.159450530342546</v>
      </c>
      <c r="BS96" s="86"/>
      <c r="BT96" s="86">
        <f t="shared" si="63"/>
        <v>5.969369369369369</v>
      </c>
      <c r="BU96" s="86">
        <f t="shared" si="64"/>
        <v>1.5562510867675186</v>
      </c>
      <c r="BV96" s="86">
        <f t="shared" si="65"/>
        <v>0</v>
      </c>
      <c r="BW96" s="86">
        <f t="shared" si="66"/>
        <v>19.485430874147553</v>
      </c>
      <c r="BX96" s="86">
        <f t="shared" si="67"/>
        <v>1.576927829336468</v>
      </c>
      <c r="BY96" s="86">
        <f t="shared" si="68"/>
        <v>172.43088158581114</v>
      </c>
      <c r="BZ96" s="86">
        <f t="shared" si="69"/>
        <v>42.6</v>
      </c>
      <c r="CA96" s="86">
        <f t="shared" si="70"/>
        <v>61.943998278608895</v>
      </c>
      <c r="CB96" s="86">
        <f t="shared" si="71"/>
        <v>364.8</v>
      </c>
      <c r="CC96" s="86"/>
      <c r="CD96" s="86">
        <f>+AP96*'Silver Conversion'!$B246</f>
        <v>0.49264233576642336</v>
      </c>
      <c r="CE96" s="86">
        <f>+AQ96*'Silver Conversion'!$B246</f>
        <v>4.631351069379239</v>
      </c>
      <c r="CF96" s="86">
        <f>+AR96*'Silver Conversion'!$B246</f>
        <v>1.7366054254248597</v>
      </c>
      <c r="CG96" s="86">
        <f>+AS96*'Silver Conversion'!$B246</f>
        <v>2.278611283323001</v>
      </c>
      <c r="CH96" s="86">
        <f>+AT96*'Silver Conversion'!$B246</f>
        <v>4.552446215139442</v>
      </c>
      <c r="CI96" s="86">
        <f>+AU96*'Silver Conversion'!$B246</f>
        <v>10.836724047991654</v>
      </c>
      <c r="CJ96" s="86">
        <f>+AV96*'Silver Conversion'!$B246</f>
        <v>3.9385999999999997</v>
      </c>
      <c r="CK96" s="86">
        <f>+AW96*'Silver Conversion'!$B246</f>
        <v>6.054181881411928</v>
      </c>
      <c r="CL96" s="86">
        <f>+AX96*'Silver Conversion'!$B246</f>
        <v>7.379376269566258</v>
      </c>
      <c r="CM96" s="86">
        <f>+AY96*'Silver Conversion'!$B246</f>
        <v>3.677517371487938</v>
      </c>
      <c r="CN96" s="86">
        <f>+AZ96*'Silver Conversion'!$B246</f>
        <v>32.495799999999996</v>
      </c>
      <c r="CO96" s="86"/>
      <c r="CP96" s="86">
        <f>+BB96*'Silver Conversion'!$D246</f>
        <v>0</v>
      </c>
      <c r="CQ96" s="86">
        <f>+BC96*'Silver Conversion'!$B246</f>
        <v>0.9731662024141134</v>
      </c>
      <c r="CR96" s="86">
        <f>+BD96*'Silver Conversion'!$B246</f>
        <v>0.29064066852367687</v>
      </c>
      <c r="CS96" s="86">
        <f>+BE96*'Silver Conversion'!$B246</f>
        <v>1.8603017602682312</v>
      </c>
      <c r="CT96" s="86">
        <f>+BF96*'Silver Conversion'!$B246</f>
        <v>0</v>
      </c>
      <c r="CU96" s="86">
        <f>+BG96*'Silver Conversion'!$B246</f>
        <v>2.162</v>
      </c>
      <c r="CV96" s="86">
        <f>+BH96*'Silver Conversion'!$B246</f>
        <v>1.5887323943661975</v>
      </c>
      <c r="CW96" s="86">
        <f>+BI96*'Silver Conversion'!$B246</f>
        <v>6.86923076923077</v>
      </c>
      <c r="CX96" s="86"/>
      <c r="CY96" s="86">
        <f>+BK96*'Silver Conversion'!$B246</f>
        <v>0.803382084095064</v>
      </c>
      <c r="CZ96" s="86">
        <f>+BL96*'Silver Conversion'!$B246</f>
        <v>5.005509755636361</v>
      </c>
      <c r="DA96" s="86">
        <f>+BM96*'Silver Conversion'!$B246</f>
        <v>2.369955639403338</v>
      </c>
      <c r="DB96" s="86">
        <f>+BN96*'Silver Conversion'!$B246</f>
        <v>0.8168690095846645</v>
      </c>
      <c r="DC96" s="86">
        <f>+BO96*'Silver Conversion'!$B246</f>
        <v>0</v>
      </c>
      <c r="DD96" s="86">
        <f>+BP96*'Silver Conversion'!$B246</f>
        <v>12.330655538167274</v>
      </c>
      <c r="DE96" s="86">
        <f>+BQ96*'Silver Conversion'!$B246</f>
        <v>4.6154</v>
      </c>
      <c r="DF96" s="86">
        <f>+BR96*'Silver Conversion'!$B246</f>
        <v>3.1169883498521993</v>
      </c>
      <c r="DG96" s="86"/>
      <c r="DH96" s="86">
        <f>+BT96*'Silver Conversion'!$B246</f>
        <v>0.5611207207207207</v>
      </c>
      <c r="DI96" s="86">
        <f>+BU96*'Silver Conversion'!$B246</f>
        <v>0.14628760215614675</v>
      </c>
      <c r="DJ96" s="86">
        <f>+BV96*'Silver Conversion'!$B246</f>
        <v>0</v>
      </c>
      <c r="DK96" s="86">
        <f>+BW96*'Silver Conversion'!$B246</f>
        <v>1.83163050216987</v>
      </c>
      <c r="DL96" s="86">
        <f>+BX96*'Silver Conversion'!$B246</f>
        <v>0.14823121595762798</v>
      </c>
      <c r="DM96" s="86">
        <f>+BY96*'Silver Conversion'!$B246</f>
        <v>16.208502869066248</v>
      </c>
      <c r="DN96" s="86">
        <f>+BZ96*'Silver Conversion'!$B246</f>
        <v>4.0044</v>
      </c>
      <c r="DO96" s="86">
        <f>+CA96*'Silver Conversion'!$B246</f>
        <v>5.822735838189236</v>
      </c>
      <c r="DP96" s="86">
        <f>+CB96*'Silver Conversion'!$B246</f>
        <v>34.2912</v>
      </c>
    </row>
    <row r="97" spans="1:120" ht="15.75">
      <c r="A97" s="63">
        <v>1588</v>
      </c>
      <c r="B97" s="86">
        <v>343.5</v>
      </c>
      <c r="C97" s="86">
        <v>531.3</v>
      </c>
      <c r="D97" s="86">
        <v>8.5</v>
      </c>
      <c r="E97" s="86">
        <v>383.1</v>
      </c>
      <c r="F97" s="86">
        <v>622.1</v>
      </c>
      <c r="G97" s="86">
        <v>1371.3</v>
      </c>
      <c r="H97" s="86">
        <v>39</v>
      </c>
      <c r="I97" s="86">
        <v>562.5</v>
      </c>
      <c r="J97" s="86">
        <v>75.1</v>
      </c>
      <c r="K97" s="59">
        <v>19.3</v>
      </c>
      <c r="L97" s="59">
        <v>348.5</v>
      </c>
      <c r="M97" s="86"/>
      <c r="N97" s="86">
        <v>1523.3</v>
      </c>
      <c r="O97" s="86">
        <v>1589.3</v>
      </c>
      <c r="P97" s="86">
        <v>42.8</v>
      </c>
      <c r="Q97" s="86">
        <v>256.8</v>
      </c>
      <c r="R97" s="86">
        <v>51.2</v>
      </c>
      <c r="S97" s="86">
        <v>22.8</v>
      </c>
      <c r="T97" s="86">
        <v>223</v>
      </c>
      <c r="U97" s="86">
        <v>46.2</v>
      </c>
      <c r="V97" s="86"/>
      <c r="W97" s="86">
        <v>735.3</v>
      </c>
      <c r="X97" s="86">
        <v>20.8</v>
      </c>
      <c r="Y97" s="86">
        <v>22.2</v>
      </c>
      <c r="Z97" s="86">
        <v>221</v>
      </c>
      <c r="AA97" s="86">
        <v>352.8</v>
      </c>
      <c r="AB97" s="86">
        <v>1331.9</v>
      </c>
      <c r="AC97" s="86">
        <v>61.3</v>
      </c>
      <c r="AD97" s="86">
        <v>396.7</v>
      </c>
      <c r="AE97" s="86"/>
      <c r="AF97" s="86">
        <v>406.2</v>
      </c>
      <c r="AG97" s="86">
        <v>18</v>
      </c>
      <c r="AH97" s="86">
        <v>14.5</v>
      </c>
      <c r="AI97" s="86">
        <v>222.7</v>
      </c>
      <c r="AJ97" s="86">
        <v>428</v>
      </c>
      <c r="AK97" s="86">
        <v>1942.3</v>
      </c>
      <c r="AL97" s="86">
        <v>41.7</v>
      </c>
      <c r="AM97" s="59">
        <v>28</v>
      </c>
      <c r="AN97" s="59">
        <v>18.5</v>
      </c>
      <c r="AO97" s="86"/>
      <c r="AP97" s="86">
        <f t="shared" si="36"/>
        <v>6.268248175182482</v>
      </c>
      <c r="AQ97" s="86">
        <f t="shared" si="37"/>
        <v>46.19196661450182</v>
      </c>
      <c r="AR97" s="86">
        <f t="shared" si="38"/>
        <v>18.474525802392126</v>
      </c>
      <c r="AS97" s="86">
        <f t="shared" si="39"/>
        <v>23.75077495350279</v>
      </c>
      <c r="AT97" s="86">
        <f t="shared" si="40"/>
        <v>49.569721115537845</v>
      </c>
      <c r="AU97" s="86">
        <f t="shared" si="41"/>
        <v>119.22274387063118</v>
      </c>
      <c r="AV97" s="86">
        <f t="shared" si="42"/>
        <v>39</v>
      </c>
      <c r="AW97" s="86">
        <f t="shared" si="43"/>
        <v>48.90453834115806</v>
      </c>
      <c r="AX97" s="86">
        <f t="shared" si="44"/>
        <v>89.73593021866411</v>
      </c>
      <c r="AY97" s="86">
        <f t="shared" si="45"/>
        <v>41.94804093954918</v>
      </c>
      <c r="AZ97" s="86">
        <f t="shared" si="46"/>
        <v>348.5</v>
      </c>
      <c r="BA97" s="86"/>
      <c r="BB97" s="86">
        <f t="shared" si="47"/>
        <v>7.578606965174129</v>
      </c>
      <c r="BC97" s="86">
        <f t="shared" si="48"/>
        <v>9.837821108016096</v>
      </c>
      <c r="BD97" s="86">
        <f t="shared" si="49"/>
        <v>3.9740018570102134</v>
      </c>
      <c r="BE97" s="86">
        <f t="shared" si="50"/>
        <v>21.525565800502935</v>
      </c>
      <c r="BF97" s="86">
        <f t="shared" si="51"/>
        <v>144.22535211267606</v>
      </c>
      <c r="BG97" s="86">
        <f t="shared" si="52"/>
        <v>22.8</v>
      </c>
      <c r="BH97" s="86">
        <f t="shared" si="53"/>
        <v>17.449139280125195</v>
      </c>
      <c r="BI97" s="86">
        <f t="shared" si="54"/>
        <v>50.769230769230774</v>
      </c>
      <c r="BJ97" s="86"/>
      <c r="BK97" s="86">
        <f t="shared" si="55"/>
        <v>13.442413162705666</v>
      </c>
      <c r="BL97" s="86">
        <f t="shared" si="56"/>
        <v>45.20825137526544</v>
      </c>
      <c r="BM97" s="86">
        <f t="shared" si="57"/>
        <v>24.125557224300305</v>
      </c>
      <c r="BN97" s="86">
        <f t="shared" si="58"/>
        <v>14.121405750798722</v>
      </c>
      <c r="BO97" s="86">
        <f t="shared" si="59"/>
        <v>28.111553784860558</v>
      </c>
      <c r="BP97" s="86">
        <f t="shared" si="60"/>
        <v>115.79725265171275</v>
      </c>
      <c r="BQ97" s="86">
        <f t="shared" si="61"/>
        <v>61.3</v>
      </c>
      <c r="BR97" s="86">
        <f t="shared" si="62"/>
        <v>34.48965397322205</v>
      </c>
      <c r="BS97" s="86"/>
      <c r="BT97" s="86">
        <f t="shared" si="63"/>
        <v>7.318918918918919</v>
      </c>
      <c r="BU97" s="86">
        <f t="shared" si="64"/>
        <v>1.5649452269170578</v>
      </c>
      <c r="BV97" s="86">
        <f t="shared" si="65"/>
        <v>1.2606503216831855</v>
      </c>
      <c r="BW97" s="86">
        <f t="shared" si="66"/>
        <v>13.806571605703658</v>
      </c>
      <c r="BX97" s="86">
        <f t="shared" si="67"/>
        <v>1.7151845259364888</v>
      </c>
      <c r="BY97" s="86">
        <f t="shared" si="68"/>
        <v>168.86628412450008</v>
      </c>
      <c r="BZ97" s="86">
        <f t="shared" si="69"/>
        <v>41.7</v>
      </c>
      <c r="CA97" s="86">
        <f t="shared" si="70"/>
        <v>60.85726146670348</v>
      </c>
      <c r="CB97" s="86">
        <f t="shared" si="71"/>
        <v>355.2</v>
      </c>
      <c r="CC97" s="86"/>
      <c r="CD97" s="86">
        <f>+AP97*'Silver Conversion'!$B247</f>
        <v>0.5892153284671533</v>
      </c>
      <c r="CE97" s="86">
        <f>+AQ97*'Silver Conversion'!$B247</f>
        <v>4.3420448617631715</v>
      </c>
      <c r="CF97" s="86">
        <f>+AR97*'Silver Conversion'!$B247</f>
        <v>1.7366054254248597</v>
      </c>
      <c r="CG97" s="86">
        <f>+AS97*'Silver Conversion'!$B247</f>
        <v>2.2325728456292624</v>
      </c>
      <c r="CH97" s="86">
        <f>+AT97*'Silver Conversion'!$B247</f>
        <v>4.659553784860558</v>
      </c>
      <c r="CI97" s="86">
        <f>+AU97*'Silver Conversion'!$B247</f>
        <v>11.20693792383933</v>
      </c>
      <c r="CJ97" s="86">
        <f>+AV97*'Silver Conversion'!$B247</f>
        <v>3.666</v>
      </c>
      <c r="CK97" s="86">
        <f>+AW97*'Silver Conversion'!$B247</f>
        <v>4.597026604068858</v>
      </c>
      <c r="CL97" s="86">
        <f>+AX97*'Silver Conversion'!$B247</f>
        <v>8.435177440554426</v>
      </c>
      <c r="CM97" s="86">
        <f>+AY97*'Silver Conversion'!$B247</f>
        <v>3.943115848317623</v>
      </c>
      <c r="CN97" s="86">
        <f>+AZ97*'Silver Conversion'!$B247</f>
        <v>32.759</v>
      </c>
      <c r="CO97" s="86"/>
      <c r="CP97" s="86">
        <f>+BB97*'Silver Conversion'!$D247</f>
        <v>1.0526685074626865</v>
      </c>
      <c r="CQ97" s="86">
        <f>+BC97*'Silver Conversion'!$B247</f>
        <v>0.924755184153513</v>
      </c>
      <c r="CR97" s="86">
        <f>+BD97*'Silver Conversion'!$B247</f>
        <v>0.37355617455896006</v>
      </c>
      <c r="CS97" s="86">
        <f>+BE97*'Silver Conversion'!$B247</f>
        <v>2.023403185247276</v>
      </c>
      <c r="CT97" s="86">
        <f>+BF97*'Silver Conversion'!$B247</f>
        <v>13.55718309859155</v>
      </c>
      <c r="CU97" s="86">
        <f>+BG97*'Silver Conversion'!$B247</f>
        <v>2.1432</v>
      </c>
      <c r="CV97" s="86">
        <f>+BH97*'Silver Conversion'!$B247</f>
        <v>1.6402190923317683</v>
      </c>
      <c r="CW97" s="86">
        <f>+BI97*'Silver Conversion'!$B247</f>
        <v>4.772307692307693</v>
      </c>
      <c r="CX97" s="86"/>
      <c r="CY97" s="86">
        <f>+BK97*'Silver Conversion'!$B247</f>
        <v>1.2635868372943326</v>
      </c>
      <c r="CZ97" s="86">
        <f>+BL97*'Silver Conversion'!$B247</f>
        <v>4.249575629274951</v>
      </c>
      <c r="DA97" s="86">
        <f>+BM97*'Silver Conversion'!$B247</f>
        <v>2.2678023790842285</v>
      </c>
      <c r="DB97" s="86">
        <f>+BN97*'Silver Conversion'!$B247</f>
        <v>1.3274121405750798</v>
      </c>
      <c r="DC97" s="86">
        <f>+BO97*'Silver Conversion'!$B247</f>
        <v>2.6424860557768923</v>
      </c>
      <c r="DD97" s="86">
        <f>+BP97*'Silver Conversion'!$B247</f>
        <v>10.884941749261</v>
      </c>
      <c r="DE97" s="86">
        <f>+BQ97*'Silver Conversion'!$B247</f>
        <v>5.7622</v>
      </c>
      <c r="DF97" s="86">
        <f>+BR97*'Silver Conversion'!$B247</f>
        <v>3.2420274734828727</v>
      </c>
      <c r="DG97" s="86"/>
      <c r="DH97" s="86">
        <f>+BT97*'Silver Conversion'!$B247</f>
        <v>0.6879783783783784</v>
      </c>
      <c r="DI97" s="86">
        <f>+BU97*'Silver Conversion'!$B247</f>
        <v>0.14710485133020343</v>
      </c>
      <c r="DJ97" s="86">
        <f>+BV97*'Silver Conversion'!$B247</f>
        <v>0.11850113023821944</v>
      </c>
      <c r="DK97" s="86">
        <f>+BW97*'Silver Conversion'!$B247</f>
        <v>1.2978177309361438</v>
      </c>
      <c r="DL97" s="86">
        <f>+BX97*'Silver Conversion'!$B247</f>
        <v>0.16122734543802994</v>
      </c>
      <c r="DM97" s="86">
        <f>+BY97*'Silver Conversion'!$B247</f>
        <v>15.873430707703008</v>
      </c>
      <c r="DN97" s="86">
        <f>+BZ97*'Silver Conversion'!$B247</f>
        <v>3.9198000000000004</v>
      </c>
      <c r="DO97" s="86">
        <f>+CA97*'Silver Conversion'!$B247</f>
        <v>5.720582577870127</v>
      </c>
      <c r="DP97" s="86">
        <f>+CB97*'Silver Conversion'!$B247</f>
        <v>33.388799999999996</v>
      </c>
    </row>
    <row r="98" spans="1:120" ht="15.75">
      <c r="A98" s="63">
        <v>1589</v>
      </c>
      <c r="B98" s="86">
        <v>293.9</v>
      </c>
      <c r="C98" s="86">
        <v>544</v>
      </c>
      <c r="D98" s="86">
        <v>9.6</v>
      </c>
      <c r="E98" s="86">
        <v>317.9</v>
      </c>
      <c r="F98" s="86">
        <v>731</v>
      </c>
      <c r="G98" s="86">
        <v>1377</v>
      </c>
      <c r="H98" s="86">
        <v>39.8</v>
      </c>
      <c r="I98" s="86">
        <v>750</v>
      </c>
      <c r="J98" s="86">
        <v>66.8</v>
      </c>
      <c r="K98" s="59">
        <v>18</v>
      </c>
      <c r="L98" s="59">
        <v>453.3</v>
      </c>
      <c r="M98" s="86"/>
      <c r="N98" s="86">
        <v>1620</v>
      </c>
      <c r="O98" s="86">
        <v>1617</v>
      </c>
      <c r="P98" s="86">
        <v>46.8</v>
      </c>
      <c r="Q98" s="86">
        <v>326</v>
      </c>
      <c r="R98" s="86">
        <v>48</v>
      </c>
      <c r="S98" s="86">
        <v>25.8</v>
      </c>
      <c r="T98" s="86">
        <v>313.5</v>
      </c>
      <c r="U98" s="86"/>
      <c r="V98" s="86"/>
      <c r="W98" s="86">
        <v>1119.9</v>
      </c>
      <c r="X98" s="86">
        <v>21.5</v>
      </c>
      <c r="Y98" s="86"/>
      <c r="Z98" s="86"/>
      <c r="AA98" s="86">
        <v>386</v>
      </c>
      <c r="AB98" s="86">
        <v>1597.1</v>
      </c>
      <c r="AC98" s="86">
        <v>71.3</v>
      </c>
      <c r="AD98" s="86">
        <v>407.8</v>
      </c>
      <c r="AE98" s="86"/>
      <c r="AF98" s="86">
        <v>620.3</v>
      </c>
      <c r="AG98" s="86">
        <v>18.3</v>
      </c>
      <c r="AH98" s="86"/>
      <c r="AI98" s="86">
        <v>184.2</v>
      </c>
      <c r="AJ98" s="86">
        <v>568.7</v>
      </c>
      <c r="AK98" s="86">
        <v>1870</v>
      </c>
      <c r="AL98" s="86">
        <v>48</v>
      </c>
      <c r="AM98" s="59">
        <v>27.8</v>
      </c>
      <c r="AN98" s="59">
        <v>21</v>
      </c>
      <c r="AO98" s="86"/>
      <c r="AP98" s="86">
        <f t="shared" si="36"/>
        <v>5.363138686131387</v>
      </c>
      <c r="AQ98" s="86">
        <f t="shared" si="37"/>
        <v>47.2961224134933</v>
      </c>
      <c r="AR98" s="86">
        <f t="shared" si="38"/>
        <v>20.86534678858405</v>
      </c>
      <c r="AS98" s="86">
        <f t="shared" si="39"/>
        <v>19.708617482951023</v>
      </c>
      <c r="AT98" s="86">
        <f t="shared" si="40"/>
        <v>58.24701195219123</v>
      </c>
      <c r="AU98" s="86">
        <f t="shared" si="41"/>
        <v>119.71830985915493</v>
      </c>
      <c r="AV98" s="86">
        <f t="shared" si="42"/>
        <v>39.8</v>
      </c>
      <c r="AW98" s="86">
        <f t="shared" si="43"/>
        <v>65.20605112154408</v>
      </c>
      <c r="AX98" s="86">
        <f t="shared" si="44"/>
        <v>79.81837734496355</v>
      </c>
      <c r="AY98" s="86">
        <f t="shared" si="45"/>
        <v>39.12252522859509</v>
      </c>
      <c r="AZ98" s="86">
        <f t="shared" si="46"/>
        <v>453.3</v>
      </c>
      <c r="BA98" s="86"/>
      <c r="BB98" s="86">
        <f t="shared" si="47"/>
        <v>8.059701492537313</v>
      </c>
      <c r="BC98" s="86">
        <f t="shared" si="48"/>
        <v>10.009285051067781</v>
      </c>
      <c r="BD98" s="86">
        <f t="shared" si="49"/>
        <v>4.345403899721449</v>
      </c>
      <c r="BE98" s="86">
        <f t="shared" si="50"/>
        <v>27.32606873428332</v>
      </c>
      <c r="BF98" s="86">
        <f t="shared" si="51"/>
        <v>135.21126760563382</v>
      </c>
      <c r="BG98" s="86">
        <f t="shared" si="52"/>
        <v>25.8</v>
      </c>
      <c r="BH98" s="86">
        <f t="shared" si="53"/>
        <v>24.530516431924884</v>
      </c>
      <c r="BI98" s="86">
        <f t="shared" si="54"/>
        <v>0</v>
      </c>
      <c r="BJ98" s="86"/>
      <c r="BK98" s="86">
        <f t="shared" si="55"/>
        <v>20.473491773308957</v>
      </c>
      <c r="BL98" s="86">
        <f t="shared" si="56"/>
        <v>46.729682911933025</v>
      </c>
      <c r="BM98" s="86">
        <f t="shared" si="57"/>
        <v>0</v>
      </c>
      <c r="BN98" s="86">
        <f t="shared" si="58"/>
        <v>0</v>
      </c>
      <c r="BO98" s="86">
        <f t="shared" si="59"/>
        <v>30.756972111553782</v>
      </c>
      <c r="BP98" s="86">
        <f t="shared" si="60"/>
        <v>138.8541123282907</v>
      </c>
      <c r="BQ98" s="86">
        <f t="shared" si="61"/>
        <v>71.3</v>
      </c>
      <c r="BR98" s="86">
        <f t="shared" si="62"/>
        <v>35.4547035298209</v>
      </c>
      <c r="BS98" s="86"/>
      <c r="BT98" s="86">
        <f t="shared" si="63"/>
        <v>11.176576576576576</v>
      </c>
      <c r="BU98" s="86">
        <f t="shared" si="64"/>
        <v>1.5910276473656755</v>
      </c>
      <c r="BV98" s="86">
        <f t="shared" si="65"/>
        <v>0</v>
      </c>
      <c r="BW98" s="86">
        <f t="shared" si="66"/>
        <v>11.419714817110973</v>
      </c>
      <c r="BX98" s="86">
        <f t="shared" si="67"/>
        <v>2.177375994763611</v>
      </c>
      <c r="BY98" s="86">
        <f t="shared" si="68"/>
        <v>162.58042079638324</v>
      </c>
      <c r="BZ98" s="86">
        <f t="shared" si="69"/>
        <v>48</v>
      </c>
      <c r="CA98" s="86">
        <f t="shared" si="70"/>
        <v>60.42256674194131</v>
      </c>
      <c r="CB98" s="86">
        <f t="shared" si="71"/>
        <v>403.2</v>
      </c>
      <c r="CC98" s="86"/>
      <c r="CD98" s="86">
        <f>+AP98*'Silver Conversion'!$B248</f>
        <v>0.5041350364963504</v>
      </c>
      <c r="CE98" s="86">
        <f>+AQ98*'Silver Conversion'!$B248</f>
        <v>4.44583550686837</v>
      </c>
      <c r="CF98" s="86">
        <f>+AR98*'Silver Conversion'!$B248</f>
        <v>1.9613425981269006</v>
      </c>
      <c r="CG98" s="86">
        <f>+AS98*'Silver Conversion'!$B248</f>
        <v>1.8526100433973962</v>
      </c>
      <c r="CH98" s="86">
        <f>+AT98*'Silver Conversion'!$B248</f>
        <v>5.475219123505975</v>
      </c>
      <c r="CI98" s="86">
        <f>+AU98*'Silver Conversion'!$B248</f>
        <v>11.253521126760564</v>
      </c>
      <c r="CJ98" s="86">
        <f>+AV98*'Silver Conversion'!$B248</f>
        <v>3.7411999999999996</v>
      </c>
      <c r="CK98" s="86">
        <f>+AW98*'Silver Conversion'!$B248</f>
        <v>6.129368805425143</v>
      </c>
      <c r="CL98" s="86">
        <f>+AX98*'Silver Conversion'!$B248</f>
        <v>7.502927470426574</v>
      </c>
      <c r="CM98" s="86">
        <f>+AY98*'Silver Conversion'!$B248</f>
        <v>3.677517371487938</v>
      </c>
      <c r="CN98" s="86">
        <f>+AZ98*'Silver Conversion'!$B248</f>
        <v>42.6102</v>
      </c>
      <c r="CO98" s="86"/>
      <c r="CP98" s="86">
        <f>+BB98*'Silver Conversion'!$D248</f>
        <v>1.1194925373134328</v>
      </c>
      <c r="CQ98" s="86">
        <f>+BC98*'Silver Conversion'!$B248</f>
        <v>0.9408727948003714</v>
      </c>
      <c r="CR98" s="86">
        <f>+BD98*'Silver Conversion'!$B248</f>
        <v>0.4084679665738162</v>
      </c>
      <c r="CS98" s="86">
        <f>+BE98*'Silver Conversion'!$B248</f>
        <v>2.5686504610226324</v>
      </c>
      <c r="CT98" s="86">
        <f>+BF98*'Silver Conversion'!$B248</f>
        <v>12.70985915492958</v>
      </c>
      <c r="CU98" s="86">
        <f>+BG98*'Silver Conversion'!$B248</f>
        <v>2.4252000000000002</v>
      </c>
      <c r="CV98" s="86">
        <f>+BH98*'Silver Conversion'!$B248</f>
        <v>2.3058685446009393</v>
      </c>
      <c r="CW98" s="86">
        <f>+BI98*'Silver Conversion'!$B248</f>
        <v>0</v>
      </c>
      <c r="CX98" s="86"/>
      <c r="CY98" s="86">
        <f>+BK98*'Silver Conversion'!$B248</f>
        <v>1.924508226691042</v>
      </c>
      <c r="CZ98" s="86">
        <f>+BL98*'Silver Conversion'!$B248</f>
        <v>4.392590193721705</v>
      </c>
      <c r="DA98" s="86">
        <f>+BM98*'Silver Conversion'!$B248</f>
        <v>0</v>
      </c>
      <c r="DB98" s="86">
        <f>+BN98*'Silver Conversion'!$B248</f>
        <v>0</v>
      </c>
      <c r="DC98" s="86">
        <f>+BO98*'Silver Conversion'!$B248</f>
        <v>2.8911553784860557</v>
      </c>
      <c r="DD98" s="86">
        <f>+BP98*'Silver Conversion'!$B248</f>
        <v>13.052286558859327</v>
      </c>
      <c r="DE98" s="86">
        <f>+BQ98*'Silver Conversion'!$B248</f>
        <v>6.7021999999999995</v>
      </c>
      <c r="DF98" s="86">
        <f>+BR98*'Silver Conversion'!$B248</f>
        <v>3.3327421318031645</v>
      </c>
      <c r="DG98" s="86"/>
      <c r="DH98" s="86">
        <f>+BT98*'Silver Conversion'!$B248</f>
        <v>1.0505981981981982</v>
      </c>
      <c r="DI98" s="86">
        <f>+BU98*'Silver Conversion'!$B248</f>
        <v>0.1495565988523735</v>
      </c>
      <c r="DJ98" s="86">
        <f>+BV98*'Silver Conversion'!$B248</f>
        <v>0</v>
      </c>
      <c r="DK98" s="86">
        <f>+BW98*'Silver Conversion'!$B248</f>
        <v>1.0734531928084314</v>
      </c>
      <c r="DL98" s="86">
        <f>+BX98*'Silver Conversion'!$B248</f>
        <v>0.20467334350777944</v>
      </c>
      <c r="DM98" s="86">
        <f>+BY98*'Silver Conversion'!$B248</f>
        <v>15.282559554860024</v>
      </c>
      <c r="DN98" s="86">
        <f>+BZ98*'Silver Conversion'!$B248</f>
        <v>4.5120000000000005</v>
      </c>
      <c r="DO98" s="86">
        <f>+CA98*'Silver Conversion'!$B248</f>
        <v>5.679721273742484</v>
      </c>
      <c r="DP98" s="86">
        <f>+CB98*'Silver Conversion'!$B248</f>
        <v>37.9008</v>
      </c>
    </row>
    <row r="99" spans="1:120" ht="15.75">
      <c r="A99" s="63">
        <v>1590</v>
      </c>
      <c r="B99" s="86">
        <v>289</v>
      </c>
      <c r="C99" s="86">
        <v>624.8</v>
      </c>
      <c r="D99" s="86">
        <v>9</v>
      </c>
      <c r="E99" s="86">
        <v>432</v>
      </c>
      <c r="F99" s="86">
        <v>782</v>
      </c>
      <c r="G99" s="86">
        <v>1355.8</v>
      </c>
      <c r="H99" s="86">
        <v>46.3</v>
      </c>
      <c r="I99" s="86">
        <v>850</v>
      </c>
      <c r="J99" s="86">
        <v>76.6</v>
      </c>
      <c r="K99" s="59">
        <v>18</v>
      </c>
      <c r="L99" s="59">
        <v>595</v>
      </c>
      <c r="M99" s="86"/>
      <c r="N99" s="86">
        <v>1594</v>
      </c>
      <c r="O99" s="86">
        <v>1639.5</v>
      </c>
      <c r="P99" s="86">
        <v>44.8</v>
      </c>
      <c r="Q99" s="86">
        <v>337</v>
      </c>
      <c r="R99" s="86">
        <v>52</v>
      </c>
      <c r="S99" s="86">
        <v>28.2</v>
      </c>
      <c r="T99" s="86">
        <v>303</v>
      </c>
      <c r="U99" s="86">
        <v>65</v>
      </c>
      <c r="V99" s="86"/>
      <c r="W99" s="86">
        <v>799</v>
      </c>
      <c r="X99" s="86"/>
      <c r="Y99" s="86"/>
      <c r="Z99" s="86"/>
      <c r="AA99" s="86"/>
      <c r="AB99" s="86"/>
      <c r="AC99" s="86"/>
      <c r="AD99" s="86"/>
      <c r="AE99" s="86"/>
      <c r="AF99" s="86">
        <v>600</v>
      </c>
      <c r="AG99" s="86">
        <v>17.7</v>
      </c>
      <c r="AH99" s="86"/>
      <c r="AI99" s="86">
        <v>257</v>
      </c>
      <c r="AJ99" s="86">
        <v>617</v>
      </c>
      <c r="AK99" s="86">
        <v>1980.5</v>
      </c>
      <c r="AL99" s="86">
        <v>58.9</v>
      </c>
      <c r="AM99" s="59">
        <v>33.5</v>
      </c>
      <c r="AN99" s="59">
        <v>26.6</v>
      </c>
      <c r="AO99" s="86"/>
      <c r="AP99" s="86">
        <f t="shared" si="36"/>
        <v>5.273722627737227</v>
      </c>
      <c r="AQ99" s="86">
        <f t="shared" si="37"/>
        <v>54.32098765432098</v>
      </c>
      <c r="AR99" s="86">
        <f t="shared" si="38"/>
        <v>19.561262614297544</v>
      </c>
      <c r="AS99" s="86">
        <f t="shared" si="39"/>
        <v>26.782393056416616</v>
      </c>
      <c r="AT99" s="86">
        <f t="shared" si="40"/>
        <v>62.31075697211155</v>
      </c>
      <c r="AU99" s="86">
        <f t="shared" si="41"/>
        <v>117.87515214745261</v>
      </c>
      <c r="AV99" s="86">
        <f t="shared" si="42"/>
        <v>46.3</v>
      </c>
      <c r="AW99" s="86">
        <f t="shared" si="43"/>
        <v>73.90019127108329</v>
      </c>
      <c r="AX99" s="86">
        <f t="shared" si="44"/>
        <v>91.5282590512606</v>
      </c>
      <c r="AY99" s="86">
        <f t="shared" si="45"/>
        <v>39.12252522859509</v>
      </c>
      <c r="AZ99" s="86">
        <f t="shared" si="46"/>
        <v>595</v>
      </c>
      <c r="BA99" s="86"/>
      <c r="BB99" s="86">
        <f t="shared" si="47"/>
        <v>7.930348258706467</v>
      </c>
      <c r="BC99" s="86">
        <f t="shared" si="48"/>
        <v>10.148560817084496</v>
      </c>
      <c r="BD99" s="86">
        <f t="shared" si="49"/>
        <v>4.159702878365831</v>
      </c>
      <c r="BE99" s="86">
        <f t="shared" si="50"/>
        <v>28.248113998323554</v>
      </c>
      <c r="BF99" s="86">
        <f t="shared" si="51"/>
        <v>146.47887323943664</v>
      </c>
      <c r="BG99" s="86">
        <f t="shared" si="52"/>
        <v>28.2</v>
      </c>
      <c r="BH99" s="86">
        <f t="shared" si="53"/>
        <v>23.708920187793428</v>
      </c>
      <c r="BI99" s="86">
        <f t="shared" si="54"/>
        <v>71.42857142857143</v>
      </c>
      <c r="BJ99" s="86"/>
      <c r="BK99" s="86">
        <f t="shared" si="55"/>
        <v>14.606946983546617</v>
      </c>
      <c r="BL99" s="86">
        <f t="shared" si="56"/>
        <v>0</v>
      </c>
      <c r="BM99" s="86">
        <f t="shared" si="57"/>
        <v>0</v>
      </c>
      <c r="BN99" s="86">
        <f t="shared" si="58"/>
        <v>0</v>
      </c>
      <c r="BO99" s="86">
        <f t="shared" si="59"/>
        <v>0</v>
      </c>
      <c r="BP99" s="86">
        <f t="shared" si="60"/>
        <v>0</v>
      </c>
      <c r="BQ99" s="86">
        <f t="shared" si="61"/>
        <v>0</v>
      </c>
      <c r="BR99" s="86">
        <f t="shared" si="62"/>
        <v>0</v>
      </c>
      <c r="BS99" s="86"/>
      <c r="BT99" s="86">
        <f t="shared" si="63"/>
        <v>10.81081081081081</v>
      </c>
      <c r="BU99" s="86">
        <f t="shared" si="64"/>
        <v>1.5388628064684402</v>
      </c>
      <c r="BV99" s="86">
        <f t="shared" si="65"/>
        <v>0</v>
      </c>
      <c r="BW99" s="86">
        <f t="shared" si="66"/>
        <v>15.93304401735896</v>
      </c>
      <c r="BX99" s="86">
        <f t="shared" si="67"/>
        <v>2.2508457369182113</v>
      </c>
      <c r="BY99" s="86">
        <f t="shared" si="68"/>
        <v>172.18744566162405</v>
      </c>
      <c r="BZ99" s="86">
        <f t="shared" si="69"/>
        <v>58.9</v>
      </c>
      <c r="CA99" s="86">
        <f t="shared" si="70"/>
        <v>72.81136639766308</v>
      </c>
      <c r="CB99" s="86">
        <f t="shared" si="71"/>
        <v>510.72</v>
      </c>
      <c r="CC99" s="86"/>
      <c r="CD99" s="86">
        <f>+AP99*'Silver Conversion'!$B249</f>
        <v>0.49572992700729934</v>
      </c>
      <c r="CE99" s="86">
        <f>+AQ99*'Silver Conversion'!$B249</f>
        <v>5.106172839506172</v>
      </c>
      <c r="CF99" s="86">
        <f>+AR99*'Silver Conversion'!$B249</f>
        <v>1.838758685743969</v>
      </c>
      <c r="CG99" s="86">
        <f>+AS99*'Silver Conversion'!$B249</f>
        <v>2.517544947303162</v>
      </c>
      <c r="CH99" s="86">
        <f>+AT99*'Silver Conversion'!$B249</f>
        <v>5.857211155378486</v>
      </c>
      <c r="CI99" s="86">
        <f>+AU99*'Silver Conversion'!$B249</f>
        <v>11.080264301860545</v>
      </c>
      <c r="CJ99" s="86">
        <f>+AV99*'Silver Conversion'!$B249</f>
        <v>4.3522</v>
      </c>
      <c r="CK99" s="86">
        <f>+AW99*'Silver Conversion'!$B249</f>
        <v>6.946617979481829</v>
      </c>
      <c r="CL99" s="86">
        <f>+AX99*'Silver Conversion'!$B249</f>
        <v>8.603656350818497</v>
      </c>
      <c r="CM99" s="86">
        <f>+AY99*'Silver Conversion'!$B249</f>
        <v>3.677517371487938</v>
      </c>
      <c r="CN99" s="86">
        <f>+AZ99*'Silver Conversion'!$B249</f>
        <v>55.93</v>
      </c>
      <c r="CO99" s="86"/>
      <c r="CP99" s="86">
        <f>+BB99*'Silver Conversion'!$D249</f>
        <v>1.1015253731343282</v>
      </c>
      <c r="CQ99" s="86">
        <f>+BC99*'Silver Conversion'!$B249</f>
        <v>0.9539647168059426</v>
      </c>
      <c r="CR99" s="86">
        <f>+BD99*'Silver Conversion'!$B249</f>
        <v>0.3910120705663881</v>
      </c>
      <c r="CS99" s="86">
        <f>+BE99*'Silver Conversion'!$B249</f>
        <v>2.655322715842414</v>
      </c>
      <c r="CT99" s="86">
        <f>+BF99*'Silver Conversion'!$B249</f>
        <v>13.769014084507043</v>
      </c>
      <c r="CU99" s="86">
        <f>+BG99*'Silver Conversion'!$B249</f>
        <v>2.6508</v>
      </c>
      <c r="CV99" s="86">
        <f>+BH99*'Silver Conversion'!$B249</f>
        <v>2.2286384976525824</v>
      </c>
      <c r="CW99" s="86">
        <f>+BI99*'Silver Conversion'!$B249</f>
        <v>6.714285714285714</v>
      </c>
      <c r="CX99" s="86"/>
      <c r="CY99" s="86">
        <f>+BK99*'Silver Conversion'!$B249</f>
        <v>1.373053016453382</v>
      </c>
      <c r="CZ99" s="86">
        <f>+BL99*'Silver Conversion'!$B249</f>
        <v>0</v>
      </c>
      <c r="DA99" s="86">
        <f>+BM99*'Silver Conversion'!$B249</f>
        <v>0</v>
      </c>
      <c r="DB99" s="86">
        <f>+BN99*'Silver Conversion'!$B249</f>
        <v>0</v>
      </c>
      <c r="DC99" s="86">
        <f>+BO99*'Silver Conversion'!$B249</f>
        <v>0</v>
      </c>
      <c r="DD99" s="86">
        <f>+BP99*'Silver Conversion'!$B249</f>
        <v>0</v>
      </c>
      <c r="DE99" s="86">
        <f>+BQ99*'Silver Conversion'!$B249</f>
        <v>0</v>
      </c>
      <c r="DF99" s="86">
        <f>+BR99*'Silver Conversion'!$B249</f>
        <v>0</v>
      </c>
      <c r="DG99" s="86"/>
      <c r="DH99" s="86">
        <f>+BT99*'Silver Conversion'!$B249</f>
        <v>1.0162162162162163</v>
      </c>
      <c r="DI99" s="86">
        <f>+BU99*'Silver Conversion'!$B249</f>
        <v>0.14465310380803337</v>
      </c>
      <c r="DJ99" s="86">
        <f>+BV99*'Silver Conversion'!$B249</f>
        <v>0</v>
      </c>
      <c r="DK99" s="86">
        <f>+BW99*'Silver Conversion'!$B249</f>
        <v>1.4977061376317422</v>
      </c>
      <c r="DL99" s="86">
        <f>+BX99*'Silver Conversion'!$B249</f>
        <v>0.21157949927031186</v>
      </c>
      <c r="DM99" s="86">
        <f>+BY99*'Silver Conversion'!$B249</f>
        <v>16.185619892192662</v>
      </c>
      <c r="DN99" s="86">
        <f>+BZ99*'Silver Conversion'!$B249</f>
        <v>5.5366</v>
      </c>
      <c r="DO99" s="86">
        <f>+CA99*'Silver Conversion'!$B249</f>
        <v>6.844268441380329</v>
      </c>
      <c r="DP99" s="86">
        <f>+CB99*'Silver Conversion'!$B249</f>
        <v>48.00768</v>
      </c>
    </row>
    <row r="100" spans="1:120" ht="15.75">
      <c r="A100" s="63">
        <v>1591</v>
      </c>
      <c r="B100" s="86">
        <v>376.6</v>
      </c>
      <c r="C100" s="86">
        <v>654.5</v>
      </c>
      <c r="D100" s="86">
        <v>8</v>
      </c>
      <c r="E100" s="86">
        <v>232</v>
      </c>
      <c r="F100" s="86">
        <v>654.5</v>
      </c>
      <c r="G100" s="86">
        <v>1371.3</v>
      </c>
      <c r="H100" s="86">
        <v>48.4</v>
      </c>
      <c r="I100" s="86">
        <v>612</v>
      </c>
      <c r="J100" s="86">
        <v>54.9</v>
      </c>
      <c r="K100" s="59">
        <v>21.3</v>
      </c>
      <c r="L100" s="59">
        <v>544</v>
      </c>
      <c r="M100" s="86"/>
      <c r="N100" s="86">
        <v>1621.5</v>
      </c>
      <c r="O100" s="86">
        <v>1917.8</v>
      </c>
      <c r="P100" s="86">
        <v>41</v>
      </c>
      <c r="Q100" s="86">
        <v>316.1</v>
      </c>
      <c r="R100" s="86">
        <v>48</v>
      </c>
      <c r="S100" s="86">
        <v>26.4</v>
      </c>
      <c r="T100" s="86">
        <v>239.7</v>
      </c>
      <c r="U100" s="86">
        <v>54.2</v>
      </c>
      <c r="V100" s="86"/>
      <c r="W100" s="86"/>
      <c r="X100" s="86">
        <v>27.6</v>
      </c>
      <c r="Y100" s="86">
        <v>28.9</v>
      </c>
      <c r="Z100" s="86">
        <v>136</v>
      </c>
      <c r="AA100" s="86">
        <v>252.2</v>
      </c>
      <c r="AB100" s="86">
        <v>1604.9</v>
      </c>
      <c r="AC100" s="86">
        <v>69</v>
      </c>
      <c r="AD100" s="86">
        <v>385.3</v>
      </c>
      <c r="AE100" s="86"/>
      <c r="AF100" s="86">
        <v>525.6</v>
      </c>
      <c r="AG100" s="86"/>
      <c r="AH100" s="86">
        <v>12</v>
      </c>
      <c r="AI100" s="86">
        <v>174.9</v>
      </c>
      <c r="AJ100" s="86">
        <v>427.7</v>
      </c>
      <c r="AK100" s="86">
        <v>1908.3</v>
      </c>
      <c r="AL100" s="86">
        <v>55.9</v>
      </c>
      <c r="AM100" s="59">
        <v>30</v>
      </c>
      <c r="AN100" s="59">
        <v>21.5</v>
      </c>
      <c r="AO100" s="86"/>
      <c r="AP100" s="86">
        <f t="shared" si="36"/>
        <v>6.872262773722628</v>
      </c>
      <c r="AQ100" s="86">
        <f t="shared" si="37"/>
        <v>56.90314727873413</v>
      </c>
      <c r="AR100" s="86">
        <f t="shared" si="38"/>
        <v>17.38778899048671</v>
      </c>
      <c r="AS100" s="86">
        <f t="shared" si="39"/>
        <v>14.383137011779294</v>
      </c>
      <c r="AT100" s="86">
        <f t="shared" si="40"/>
        <v>52.15139442231075</v>
      </c>
      <c r="AU100" s="86">
        <f t="shared" si="41"/>
        <v>119.22274387063118</v>
      </c>
      <c r="AV100" s="86">
        <f t="shared" si="42"/>
        <v>48.4</v>
      </c>
      <c r="AW100" s="86">
        <f t="shared" si="43"/>
        <v>53.208137715179966</v>
      </c>
      <c r="AX100" s="86">
        <f t="shared" si="44"/>
        <v>65.59923527303143</v>
      </c>
      <c r="AY100" s="86">
        <f t="shared" si="45"/>
        <v>46.29498818717086</v>
      </c>
      <c r="AZ100" s="86">
        <f t="shared" si="46"/>
        <v>544</v>
      </c>
      <c r="BA100" s="86"/>
      <c r="BB100" s="86">
        <f t="shared" si="47"/>
        <v>8.067164179104477</v>
      </c>
      <c r="BC100" s="86">
        <f t="shared" si="48"/>
        <v>11.871247291860106</v>
      </c>
      <c r="BD100" s="86">
        <f t="shared" si="49"/>
        <v>3.806870937790158</v>
      </c>
      <c r="BE100" s="86">
        <f t="shared" si="50"/>
        <v>26.49622799664711</v>
      </c>
      <c r="BF100" s="86">
        <f t="shared" si="51"/>
        <v>135.21126760563382</v>
      </c>
      <c r="BG100" s="86">
        <f t="shared" si="52"/>
        <v>26.4</v>
      </c>
      <c r="BH100" s="86">
        <f t="shared" si="53"/>
        <v>18.75586854460094</v>
      </c>
      <c r="BI100" s="86">
        <f t="shared" si="54"/>
        <v>59.56043956043956</v>
      </c>
      <c r="BJ100" s="86"/>
      <c r="BK100" s="86">
        <f t="shared" si="55"/>
        <v>0</v>
      </c>
      <c r="BL100" s="86">
        <f t="shared" si="56"/>
        <v>59.98787201717914</v>
      </c>
      <c r="BM100" s="86">
        <f t="shared" si="57"/>
        <v>31.406693864066614</v>
      </c>
      <c r="BN100" s="86">
        <f t="shared" si="58"/>
        <v>8.690095846645367</v>
      </c>
      <c r="BO100" s="86">
        <f t="shared" si="59"/>
        <v>20.095617529880474</v>
      </c>
      <c r="BP100" s="86">
        <f t="shared" si="60"/>
        <v>139.53225525995478</v>
      </c>
      <c r="BQ100" s="86">
        <f t="shared" si="61"/>
        <v>69</v>
      </c>
      <c r="BR100" s="86">
        <f t="shared" si="62"/>
        <v>33.498521996174574</v>
      </c>
      <c r="BS100" s="86"/>
      <c r="BT100" s="86">
        <f t="shared" si="63"/>
        <v>9.470270270270271</v>
      </c>
      <c r="BU100" s="86">
        <f t="shared" si="64"/>
        <v>0</v>
      </c>
      <c r="BV100" s="86">
        <f t="shared" si="65"/>
        <v>1.0432968179447053</v>
      </c>
      <c r="BW100" s="86">
        <f t="shared" si="66"/>
        <v>10.84314941103534</v>
      </c>
      <c r="BX100" s="86">
        <f t="shared" si="67"/>
        <v>2.111253226824471</v>
      </c>
      <c r="BY100" s="86">
        <f t="shared" si="68"/>
        <v>165.91027647365675</v>
      </c>
      <c r="BZ100" s="86">
        <f t="shared" si="69"/>
        <v>55.9</v>
      </c>
      <c r="CA100" s="86">
        <f t="shared" si="70"/>
        <v>65.20420871432515</v>
      </c>
      <c r="CB100" s="86">
        <f t="shared" si="71"/>
        <v>412.8</v>
      </c>
      <c r="CC100" s="86"/>
      <c r="CD100" s="86">
        <f>+AP100*'Silver Conversion'!$B250</f>
        <v>0.6459927007299271</v>
      </c>
      <c r="CE100" s="86">
        <f>+AQ100*'Silver Conversion'!$B250</f>
        <v>5.348895844201008</v>
      </c>
      <c r="CF100" s="86">
        <f>+AR100*'Silver Conversion'!$B250</f>
        <v>1.6344521651057506</v>
      </c>
      <c r="CG100" s="86">
        <f>+AS100*'Silver Conversion'!$B250</f>
        <v>1.3520148791072537</v>
      </c>
      <c r="CH100" s="86">
        <f>+AT100*'Silver Conversion'!$B250</f>
        <v>4.902231075697211</v>
      </c>
      <c r="CI100" s="86">
        <f>+AU100*'Silver Conversion'!$B250</f>
        <v>11.20693792383933</v>
      </c>
      <c r="CJ100" s="86">
        <f>+AV100*'Silver Conversion'!$B250</f>
        <v>4.5496</v>
      </c>
      <c r="CK100" s="86">
        <f>+AW100*'Silver Conversion'!$B250</f>
        <v>5.001564945226916</v>
      </c>
      <c r="CL100" s="86">
        <f>+AX100*'Silver Conversion'!$B250</f>
        <v>6.166328115664954</v>
      </c>
      <c r="CM100" s="86">
        <f>+AY100*'Silver Conversion'!$B250</f>
        <v>4.351728889594061</v>
      </c>
      <c r="CN100" s="86">
        <f>+AZ100*'Silver Conversion'!$B250</f>
        <v>51.136</v>
      </c>
      <c r="CO100" s="86"/>
      <c r="CP100" s="86">
        <f>+BB100*'Silver Conversion'!$D250</f>
        <v>1.1205291044776118</v>
      </c>
      <c r="CQ100" s="86">
        <f>+BC100*'Silver Conversion'!$B250</f>
        <v>1.11589724543485</v>
      </c>
      <c r="CR100" s="86">
        <f>+BD100*'Silver Conversion'!$B250</f>
        <v>0.35784586815227487</v>
      </c>
      <c r="CS100" s="86">
        <f>+BE100*'Silver Conversion'!$B250</f>
        <v>2.4906454316848285</v>
      </c>
      <c r="CT100" s="86">
        <f>+BF100*'Silver Conversion'!$B250</f>
        <v>12.70985915492958</v>
      </c>
      <c r="CU100" s="86">
        <f>+BG100*'Silver Conversion'!$B250</f>
        <v>2.4816</v>
      </c>
      <c r="CV100" s="86">
        <f>+BH100*'Silver Conversion'!$B250</f>
        <v>1.7630516431924883</v>
      </c>
      <c r="CW100" s="86">
        <f>+BI100*'Silver Conversion'!$B250</f>
        <v>5.598681318681319</v>
      </c>
      <c r="CX100" s="86"/>
      <c r="CY100" s="86">
        <f>+BK100*'Silver Conversion'!$B250</f>
        <v>0</v>
      </c>
      <c r="CZ100" s="86">
        <f>+BL100*'Silver Conversion'!$B250</f>
        <v>5.638859969614839</v>
      </c>
      <c r="DA100" s="86">
        <f>+BM100*'Silver Conversion'!$B250</f>
        <v>2.9522292232222616</v>
      </c>
      <c r="DB100" s="86">
        <f>+BN100*'Silver Conversion'!$B250</f>
        <v>0.8168690095846645</v>
      </c>
      <c r="DC100" s="86">
        <f>+BO100*'Silver Conversion'!$B250</f>
        <v>1.8889880478087646</v>
      </c>
      <c r="DD100" s="86">
        <f>+BP100*'Silver Conversion'!$B250</f>
        <v>13.11603199443575</v>
      </c>
      <c r="DE100" s="86">
        <f>+BQ100*'Silver Conversion'!$B250</f>
        <v>6.486</v>
      </c>
      <c r="DF100" s="86">
        <f>+BR100*'Silver Conversion'!$B250</f>
        <v>3.14886106764041</v>
      </c>
      <c r="DG100" s="86"/>
      <c r="DH100" s="86">
        <f>+BT100*'Silver Conversion'!$B250</f>
        <v>0.8902054054054055</v>
      </c>
      <c r="DI100" s="86">
        <f>+BU100*'Silver Conversion'!$B250</f>
        <v>0</v>
      </c>
      <c r="DJ100" s="86">
        <f>+BV100*'Silver Conversion'!$B250</f>
        <v>0.0980699008868023</v>
      </c>
      <c r="DK100" s="86">
        <f>+BW100*'Silver Conversion'!$B250</f>
        <v>1.019256044637322</v>
      </c>
      <c r="DL100" s="86">
        <f>+BX100*'Silver Conversion'!$B250</f>
        <v>0.19845780332150026</v>
      </c>
      <c r="DM100" s="86">
        <f>+BY100*'Silver Conversion'!$B250</f>
        <v>15.595565988523735</v>
      </c>
      <c r="DN100" s="86">
        <f>+BZ100*'Silver Conversion'!$B250</f>
        <v>5.2546</v>
      </c>
      <c r="DO100" s="86">
        <f>+CA100*'Silver Conversion'!$B250</f>
        <v>6.1291956191465635</v>
      </c>
      <c r="DP100" s="86">
        <f>+CB100*'Silver Conversion'!$B250</f>
        <v>38.803200000000004</v>
      </c>
    </row>
    <row r="101" spans="1:120" ht="15.75">
      <c r="A101" s="63">
        <v>1592</v>
      </c>
      <c r="B101" s="86">
        <v>476</v>
      </c>
      <c r="C101" s="86">
        <v>855.7</v>
      </c>
      <c r="D101" s="86">
        <v>9.3</v>
      </c>
      <c r="E101" s="86">
        <v>209.7</v>
      </c>
      <c r="F101" s="86">
        <v>715.9</v>
      </c>
      <c r="G101" s="86">
        <v>1428</v>
      </c>
      <c r="H101" s="86">
        <v>55</v>
      </c>
      <c r="I101" s="86">
        <v>542.4</v>
      </c>
      <c r="J101" s="86">
        <v>66.8</v>
      </c>
      <c r="K101" s="59">
        <v>20</v>
      </c>
      <c r="L101" s="59">
        <v>583.7</v>
      </c>
      <c r="M101" s="86"/>
      <c r="N101" s="86">
        <v>1822.3</v>
      </c>
      <c r="O101" s="86">
        <v>2435.5</v>
      </c>
      <c r="P101" s="86">
        <v>47.7</v>
      </c>
      <c r="Q101" s="86">
        <v>353.3</v>
      </c>
      <c r="R101" s="86">
        <v>49.3</v>
      </c>
      <c r="S101" s="86">
        <v>26.6</v>
      </c>
      <c r="T101" s="86">
        <v>258.1</v>
      </c>
      <c r="U101" s="86">
        <v>69</v>
      </c>
      <c r="V101" s="86"/>
      <c r="W101" s="86">
        <v>601</v>
      </c>
      <c r="X101" s="86">
        <v>36</v>
      </c>
      <c r="Y101" s="86">
        <v>28.5</v>
      </c>
      <c r="Z101" s="86">
        <v>178.6</v>
      </c>
      <c r="AA101" s="86">
        <v>294.3</v>
      </c>
      <c r="AB101" s="86">
        <v>1698.5</v>
      </c>
      <c r="AC101" s="86">
        <v>64.5</v>
      </c>
      <c r="AD101" s="86">
        <v>359.1</v>
      </c>
      <c r="AE101" s="86"/>
      <c r="AF101" s="86">
        <v>504.8</v>
      </c>
      <c r="AG101" s="86">
        <v>27.7</v>
      </c>
      <c r="AH101" s="86">
        <v>15.5</v>
      </c>
      <c r="AI101" s="86">
        <v>235.8</v>
      </c>
      <c r="AJ101" s="86">
        <v>467.4</v>
      </c>
      <c r="AK101" s="86">
        <v>1867</v>
      </c>
      <c r="AL101" s="86">
        <v>52.1</v>
      </c>
      <c r="AM101" s="59">
        <v>24.8</v>
      </c>
      <c r="AN101" s="59">
        <v>26</v>
      </c>
      <c r="AO101" s="86"/>
      <c r="AP101" s="86">
        <f t="shared" si="36"/>
        <v>8.686131386861314</v>
      </c>
      <c r="AQ101" s="86">
        <f t="shared" si="37"/>
        <v>74.39575725960702</v>
      </c>
      <c r="AR101" s="86">
        <f t="shared" si="38"/>
        <v>20.213304701440798</v>
      </c>
      <c r="AS101" s="86">
        <f t="shared" si="39"/>
        <v>13.000619962802231</v>
      </c>
      <c r="AT101" s="86">
        <f t="shared" si="40"/>
        <v>57.04382470119521</v>
      </c>
      <c r="AU101" s="86">
        <f t="shared" si="41"/>
        <v>124.15232133541991</v>
      </c>
      <c r="AV101" s="86">
        <f t="shared" si="42"/>
        <v>55</v>
      </c>
      <c r="AW101" s="86">
        <f t="shared" si="43"/>
        <v>47.15701617110067</v>
      </c>
      <c r="AX101" s="86">
        <f t="shared" si="44"/>
        <v>79.81837734496355</v>
      </c>
      <c r="AY101" s="86">
        <f t="shared" si="45"/>
        <v>43.469472476216765</v>
      </c>
      <c r="AZ101" s="86">
        <f t="shared" si="46"/>
        <v>583.7</v>
      </c>
      <c r="BA101" s="86"/>
      <c r="BB101" s="86">
        <f t="shared" si="47"/>
        <v>9.066169154228856</v>
      </c>
      <c r="BC101" s="86">
        <f t="shared" si="48"/>
        <v>15.075827917053545</v>
      </c>
      <c r="BD101" s="86">
        <f t="shared" si="49"/>
        <v>4.428969359331477</v>
      </c>
      <c r="BE101" s="86">
        <f t="shared" si="50"/>
        <v>29.614417435037723</v>
      </c>
      <c r="BF101" s="86">
        <f t="shared" si="51"/>
        <v>138.8732394366197</v>
      </c>
      <c r="BG101" s="86">
        <f t="shared" si="52"/>
        <v>26.6</v>
      </c>
      <c r="BH101" s="86">
        <f t="shared" si="53"/>
        <v>20.195618153364634</v>
      </c>
      <c r="BI101" s="86">
        <f t="shared" si="54"/>
        <v>75.82417582417582</v>
      </c>
      <c r="BJ101" s="86"/>
      <c r="BK101" s="86">
        <f t="shared" si="55"/>
        <v>10.987202925045704</v>
      </c>
      <c r="BL101" s="86">
        <f t="shared" si="56"/>
        <v>78.24505045719017</v>
      </c>
      <c r="BM101" s="86">
        <f t="shared" si="57"/>
        <v>30.971999139304447</v>
      </c>
      <c r="BN101" s="86">
        <f t="shared" si="58"/>
        <v>11.41214057507987</v>
      </c>
      <c r="BO101" s="86">
        <f t="shared" si="59"/>
        <v>23.45019920318725</v>
      </c>
      <c r="BP101" s="86">
        <f t="shared" si="60"/>
        <v>147.66997043992347</v>
      </c>
      <c r="BQ101" s="86">
        <f t="shared" si="61"/>
        <v>64.5</v>
      </c>
      <c r="BR101" s="86">
        <f t="shared" si="62"/>
        <v>31.220657276995304</v>
      </c>
      <c r="BS101" s="86"/>
      <c r="BT101" s="86">
        <f t="shared" si="63"/>
        <v>9.095495495495495</v>
      </c>
      <c r="BU101" s="86">
        <f t="shared" si="64"/>
        <v>2.408276821422361</v>
      </c>
      <c r="BV101" s="86">
        <f t="shared" si="65"/>
        <v>1.3475917231785774</v>
      </c>
      <c r="BW101" s="86">
        <f t="shared" si="66"/>
        <v>14.618722876627404</v>
      </c>
      <c r="BX101" s="86">
        <f t="shared" si="67"/>
        <v>2.359714536656392</v>
      </c>
      <c r="BY101" s="86">
        <f t="shared" si="68"/>
        <v>162.31959659189704</v>
      </c>
      <c r="BZ101" s="86">
        <f t="shared" si="69"/>
        <v>52.1</v>
      </c>
      <c r="CA101" s="86">
        <f t="shared" si="70"/>
        <v>53.90214587050879</v>
      </c>
      <c r="CB101" s="86">
        <f t="shared" si="71"/>
        <v>499.2</v>
      </c>
      <c r="CC101" s="86"/>
      <c r="CD101" s="86">
        <f>+AP101*'Silver Conversion'!$B251</f>
        <v>0.8164963503649635</v>
      </c>
      <c r="CE101" s="86">
        <f>+AQ101*'Silver Conversion'!$B251</f>
        <v>6.993201182403061</v>
      </c>
      <c r="CF101" s="86">
        <f>+AR101*'Silver Conversion'!$B251</f>
        <v>1.900050641935435</v>
      </c>
      <c r="CG101" s="86">
        <f>+AS101*'Silver Conversion'!$B251</f>
        <v>1.2220582765034098</v>
      </c>
      <c r="CH101" s="86">
        <f>+AT101*'Silver Conversion'!$B251</f>
        <v>5.36211952191235</v>
      </c>
      <c r="CI101" s="86">
        <f>+AU101*'Silver Conversion'!$B251</f>
        <v>11.670318205529473</v>
      </c>
      <c r="CJ101" s="86">
        <f>+AV101*'Silver Conversion'!$B251</f>
        <v>5.17</v>
      </c>
      <c r="CK101" s="86">
        <f>+AW101*'Silver Conversion'!$B251</f>
        <v>4.432759520083463</v>
      </c>
      <c r="CL101" s="86">
        <f>+AX101*'Silver Conversion'!$B251</f>
        <v>7.502927470426574</v>
      </c>
      <c r="CM101" s="86">
        <f>+AY101*'Silver Conversion'!$B251</f>
        <v>4.086130412764376</v>
      </c>
      <c r="CN101" s="86">
        <f>+AZ101*'Silver Conversion'!$B251</f>
        <v>54.8678</v>
      </c>
      <c r="CO101" s="86"/>
      <c r="CP101" s="86">
        <f>+BB101*'Silver Conversion'!$D251</f>
        <v>1.259290895522388</v>
      </c>
      <c r="CQ101" s="86">
        <f>+BC101*'Silver Conversion'!$B251</f>
        <v>1.4171278242030332</v>
      </c>
      <c r="CR101" s="86">
        <f>+BD101*'Silver Conversion'!$B251</f>
        <v>0.41632311977715886</v>
      </c>
      <c r="CS101" s="86">
        <f>+BE101*'Silver Conversion'!$B251</f>
        <v>2.783755238893546</v>
      </c>
      <c r="CT101" s="86">
        <f>+BF101*'Silver Conversion'!$B251</f>
        <v>13.054084507042253</v>
      </c>
      <c r="CU101" s="86">
        <f>+BG101*'Silver Conversion'!$B251</f>
        <v>2.5004</v>
      </c>
      <c r="CV101" s="86">
        <f>+BH101*'Silver Conversion'!$B251</f>
        <v>1.8983881064162755</v>
      </c>
      <c r="CW101" s="86">
        <f>+BI101*'Silver Conversion'!$B251</f>
        <v>7.127472527472528</v>
      </c>
      <c r="CX101" s="86"/>
      <c r="CY101" s="86">
        <f>+BK101*'Silver Conversion'!$B251</f>
        <v>1.032797074954296</v>
      </c>
      <c r="CZ101" s="86">
        <f>+BL101*'Silver Conversion'!$B251</f>
        <v>7.355034742975876</v>
      </c>
      <c r="DA101" s="86">
        <f>+BM101*'Silver Conversion'!$B251</f>
        <v>2.911367919094618</v>
      </c>
      <c r="DB101" s="86">
        <f>+BN101*'Silver Conversion'!$B251</f>
        <v>1.0727412140575079</v>
      </c>
      <c r="DC101" s="86">
        <f>+BO101*'Silver Conversion'!$B251</f>
        <v>2.2043187250996015</v>
      </c>
      <c r="DD101" s="86">
        <f>+BP101*'Silver Conversion'!$B251</f>
        <v>13.880977221352806</v>
      </c>
      <c r="DE101" s="86">
        <f>+BQ101*'Silver Conversion'!$B251</f>
        <v>6.063</v>
      </c>
      <c r="DF101" s="86">
        <f>+BR101*'Silver Conversion'!$B251</f>
        <v>2.9347417840375587</v>
      </c>
      <c r="DG101" s="86"/>
      <c r="DH101" s="86">
        <f>+BT101*'Silver Conversion'!$B251</f>
        <v>0.8549765765765766</v>
      </c>
      <c r="DI101" s="86">
        <f>+BU101*'Silver Conversion'!$B251</f>
        <v>0.22637802121370196</v>
      </c>
      <c r="DJ101" s="86">
        <f>+BV101*'Silver Conversion'!$B251</f>
        <v>0.1266736219787863</v>
      </c>
      <c r="DK101" s="86">
        <f>+BW101*'Silver Conversion'!$B251</f>
        <v>1.374159950402976</v>
      </c>
      <c r="DL101" s="86">
        <f>+BX101*'Silver Conversion'!$B251</f>
        <v>0.22181316644570084</v>
      </c>
      <c r="DM101" s="86">
        <f>+BY101*'Silver Conversion'!$B251</f>
        <v>15.258042079638322</v>
      </c>
      <c r="DN101" s="86">
        <f>+BZ101*'Silver Conversion'!$B251</f>
        <v>4.8974</v>
      </c>
      <c r="DO101" s="86">
        <f>+CA101*'Silver Conversion'!$B251</f>
        <v>5.066801711827826</v>
      </c>
      <c r="DP101" s="86">
        <f>+CB101*'Silver Conversion'!$B251</f>
        <v>46.9248</v>
      </c>
    </row>
    <row r="102" spans="1:120" ht="15.75">
      <c r="A102" s="63">
        <v>1593</v>
      </c>
      <c r="B102" s="86">
        <v>431.1</v>
      </c>
      <c r="C102" s="86">
        <v>612</v>
      </c>
      <c r="D102" s="86">
        <v>8</v>
      </c>
      <c r="E102" s="86">
        <v>260.7</v>
      </c>
      <c r="F102" s="86">
        <v>786.3</v>
      </c>
      <c r="G102" s="86">
        <v>1462</v>
      </c>
      <c r="H102" s="86">
        <v>51</v>
      </c>
      <c r="I102" s="86">
        <v>748</v>
      </c>
      <c r="J102" s="86">
        <v>64</v>
      </c>
      <c r="K102" s="59">
        <v>20</v>
      </c>
      <c r="L102" s="59">
        <v>470.3</v>
      </c>
      <c r="M102" s="86"/>
      <c r="N102" s="86">
        <v>1957.5</v>
      </c>
      <c r="O102" s="86"/>
      <c r="P102" s="86">
        <v>53.7</v>
      </c>
      <c r="Q102" s="86">
        <v>394</v>
      </c>
      <c r="R102" s="86">
        <v>47.5</v>
      </c>
      <c r="S102" s="86">
        <v>29</v>
      </c>
      <c r="T102" s="86">
        <v>283</v>
      </c>
      <c r="U102" s="86">
        <v>56</v>
      </c>
      <c r="V102" s="86"/>
      <c r="W102" s="86">
        <v>879</v>
      </c>
      <c r="X102" s="86">
        <v>24.2</v>
      </c>
      <c r="Y102" s="86">
        <v>30.2</v>
      </c>
      <c r="Z102" s="86">
        <v>255</v>
      </c>
      <c r="AA102" s="86">
        <v>340</v>
      </c>
      <c r="AB102" s="86">
        <v>1318</v>
      </c>
      <c r="AC102" s="86">
        <v>66.8</v>
      </c>
      <c r="AD102" s="86">
        <v>66.8</v>
      </c>
      <c r="AE102" s="86"/>
      <c r="AF102" s="86">
        <v>515.3</v>
      </c>
      <c r="AG102" s="86"/>
      <c r="AH102" s="86"/>
      <c r="AI102" s="86">
        <v>154</v>
      </c>
      <c r="AJ102" s="86">
        <v>599.1</v>
      </c>
      <c r="AK102" s="86">
        <v>1768</v>
      </c>
      <c r="AL102" s="86">
        <v>58.9</v>
      </c>
      <c r="AM102" s="59">
        <v>28</v>
      </c>
      <c r="AN102" s="59">
        <v>25</v>
      </c>
      <c r="AO102" s="86"/>
      <c r="AP102" s="86">
        <f t="shared" si="36"/>
        <v>7.866788321167884</v>
      </c>
      <c r="AQ102" s="86">
        <f t="shared" si="37"/>
        <v>53.208137715179966</v>
      </c>
      <c r="AR102" s="86">
        <f t="shared" si="38"/>
        <v>17.38778899048671</v>
      </c>
      <c r="AS102" s="86">
        <f t="shared" si="39"/>
        <v>16.16243025418475</v>
      </c>
      <c r="AT102" s="86">
        <f t="shared" si="40"/>
        <v>62.65338645418326</v>
      </c>
      <c r="AU102" s="86">
        <f t="shared" si="41"/>
        <v>127.10832898626325</v>
      </c>
      <c r="AV102" s="86">
        <f t="shared" si="42"/>
        <v>51</v>
      </c>
      <c r="AW102" s="86">
        <f t="shared" si="43"/>
        <v>65.03216831855329</v>
      </c>
      <c r="AX102" s="86">
        <f t="shared" si="44"/>
        <v>76.47269685745012</v>
      </c>
      <c r="AY102" s="86">
        <f t="shared" si="45"/>
        <v>43.469472476216765</v>
      </c>
      <c r="AZ102" s="86">
        <f t="shared" si="46"/>
        <v>470.3</v>
      </c>
      <c r="BA102" s="86"/>
      <c r="BB102" s="86">
        <f t="shared" si="47"/>
        <v>9.738805970149254</v>
      </c>
      <c r="BC102" s="86">
        <f t="shared" si="48"/>
        <v>0</v>
      </c>
      <c r="BD102" s="86">
        <f t="shared" si="49"/>
        <v>4.986072423398329</v>
      </c>
      <c r="BE102" s="86">
        <f t="shared" si="50"/>
        <v>33.02598491198659</v>
      </c>
      <c r="BF102" s="86">
        <f t="shared" si="51"/>
        <v>133.80281690140845</v>
      </c>
      <c r="BG102" s="86">
        <f t="shared" si="52"/>
        <v>29</v>
      </c>
      <c r="BH102" s="86">
        <f t="shared" si="53"/>
        <v>22.14397496087637</v>
      </c>
      <c r="BI102" s="86">
        <f t="shared" si="54"/>
        <v>61.53846153846153</v>
      </c>
      <c r="BJ102" s="86"/>
      <c r="BK102" s="86">
        <f t="shared" si="55"/>
        <v>16.06946983546618</v>
      </c>
      <c r="BL102" s="86">
        <f t="shared" si="56"/>
        <v>52.59806169622229</v>
      </c>
      <c r="BM102" s="86">
        <f t="shared" si="57"/>
        <v>32.81945171954366</v>
      </c>
      <c r="BN102" s="86">
        <f t="shared" si="58"/>
        <v>16.293929712460063</v>
      </c>
      <c r="BO102" s="86">
        <f t="shared" si="59"/>
        <v>27.091633466135455</v>
      </c>
      <c r="BP102" s="86">
        <f t="shared" si="60"/>
        <v>114.58876717092679</v>
      </c>
      <c r="BQ102" s="86">
        <f t="shared" si="61"/>
        <v>66.8</v>
      </c>
      <c r="BR102" s="86">
        <f t="shared" si="62"/>
        <v>5.807685619892192</v>
      </c>
      <c r="BS102" s="86"/>
      <c r="BT102" s="86">
        <f t="shared" si="63"/>
        <v>9.284684684684684</v>
      </c>
      <c r="BU102" s="86">
        <f t="shared" si="64"/>
        <v>0</v>
      </c>
      <c r="BV102" s="86">
        <f t="shared" si="65"/>
        <v>0</v>
      </c>
      <c r="BW102" s="86">
        <f t="shared" si="66"/>
        <v>9.54742715437074</v>
      </c>
      <c r="BX102" s="86">
        <f t="shared" si="67"/>
        <v>2.6315525826284136</v>
      </c>
      <c r="BY102" s="86">
        <f t="shared" si="68"/>
        <v>153.71239784385324</v>
      </c>
      <c r="BZ102" s="86">
        <f t="shared" si="69"/>
        <v>58.9</v>
      </c>
      <c r="CA102" s="86">
        <f t="shared" si="70"/>
        <v>60.85726146670348</v>
      </c>
      <c r="CB102" s="86">
        <f t="shared" si="71"/>
        <v>480</v>
      </c>
      <c r="CC102" s="86"/>
      <c r="CD102" s="86">
        <f>+AP102*'Silver Conversion'!$B252</f>
        <v>0.739478102189781</v>
      </c>
      <c r="CE102" s="86">
        <f>+AQ102*'Silver Conversion'!$B252</f>
        <v>5.001564945226916</v>
      </c>
      <c r="CF102" s="86">
        <f>+AR102*'Silver Conversion'!$B252</f>
        <v>1.6344521651057506</v>
      </c>
      <c r="CG102" s="86">
        <f>+AS102*'Silver Conversion'!$B252</f>
        <v>1.5192684438933663</v>
      </c>
      <c r="CH102" s="86">
        <f>+AT102*'Silver Conversion'!$B252</f>
        <v>5.889418326693226</v>
      </c>
      <c r="CI102" s="86">
        <f>+AU102*'Silver Conversion'!$B252</f>
        <v>11.948182924708744</v>
      </c>
      <c r="CJ102" s="86">
        <f>+AV102*'Silver Conversion'!$B252</f>
        <v>4.794</v>
      </c>
      <c r="CK102" s="86">
        <f>+AW102*'Silver Conversion'!$B252</f>
        <v>6.113023821944009</v>
      </c>
      <c r="CL102" s="86">
        <f>+AX102*'Silver Conversion'!$B252</f>
        <v>7.188433504600311</v>
      </c>
      <c r="CM102" s="86">
        <f>+AY102*'Silver Conversion'!$B252</f>
        <v>4.086130412764376</v>
      </c>
      <c r="CN102" s="86">
        <f>+AZ102*'Silver Conversion'!$B252</f>
        <v>44.2082</v>
      </c>
      <c r="CO102" s="86"/>
      <c r="CP102" s="86">
        <f>+BB102*'Silver Conversion'!$D252</f>
        <v>1.3527201492537313</v>
      </c>
      <c r="CQ102" s="86">
        <f>+BC102*'Silver Conversion'!$B252</f>
        <v>0</v>
      </c>
      <c r="CR102" s="86">
        <f>+BD102*'Silver Conversion'!$B252</f>
        <v>0.46869080779944294</v>
      </c>
      <c r="CS102" s="86">
        <f>+BE102*'Silver Conversion'!$B252</f>
        <v>3.1044425817267394</v>
      </c>
      <c r="CT102" s="86">
        <f>+BF102*'Silver Conversion'!$B252</f>
        <v>12.577464788732394</v>
      </c>
      <c r="CU102" s="86">
        <f>+BG102*'Silver Conversion'!$B252</f>
        <v>2.726</v>
      </c>
      <c r="CV102" s="86">
        <f>+BH102*'Silver Conversion'!$B252</f>
        <v>2.081533646322379</v>
      </c>
      <c r="CW102" s="86">
        <f>+BI102*'Silver Conversion'!$B252</f>
        <v>5.7846153846153845</v>
      </c>
      <c r="CX102" s="86"/>
      <c r="CY102" s="86">
        <f>+BK102*'Silver Conversion'!$B252</f>
        <v>1.510530164533821</v>
      </c>
      <c r="CZ102" s="86">
        <f>+BL102*'Silver Conversion'!$B252</f>
        <v>4.944217799444895</v>
      </c>
      <c r="DA102" s="86">
        <f>+BM102*'Silver Conversion'!$B252</f>
        <v>3.085028461637104</v>
      </c>
      <c r="DB102" s="86">
        <f>+BN102*'Silver Conversion'!$B252</f>
        <v>1.531629392971246</v>
      </c>
      <c r="DC102" s="86">
        <f>+BO102*'Silver Conversion'!$B252</f>
        <v>2.546613545816733</v>
      </c>
      <c r="DD102" s="86">
        <f>+BP102*'Silver Conversion'!$B252</f>
        <v>10.771344114067118</v>
      </c>
      <c r="DE102" s="86">
        <f>+BQ102*'Silver Conversion'!$B252</f>
        <v>6.2791999999999994</v>
      </c>
      <c r="DF102" s="86">
        <f>+BR102*'Silver Conversion'!$B252</f>
        <v>0.545922448269866</v>
      </c>
      <c r="DG102" s="86"/>
      <c r="DH102" s="86">
        <f>+BT102*'Silver Conversion'!$B252</f>
        <v>0.8727603603603603</v>
      </c>
      <c r="DI102" s="86">
        <f>+BU102*'Silver Conversion'!$B252</f>
        <v>0</v>
      </c>
      <c r="DJ102" s="86">
        <f>+BV102*'Silver Conversion'!$B252</f>
        <v>0</v>
      </c>
      <c r="DK102" s="86">
        <f>+BW102*'Silver Conversion'!$B252</f>
        <v>0.8974581525108495</v>
      </c>
      <c r="DL102" s="86">
        <f>+BX102*'Silver Conversion'!$B252</f>
        <v>0.24736594276707088</v>
      </c>
      <c r="DM102" s="86">
        <f>+BY102*'Silver Conversion'!$B252</f>
        <v>14.448965397322205</v>
      </c>
      <c r="DN102" s="86">
        <f>+BZ102*'Silver Conversion'!$B252</f>
        <v>5.5366</v>
      </c>
      <c r="DO102" s="86">
        <f>+CA102*'Silver Conversion'!$B252</f>
        <v>5.720582577870127</v>
      </c>
      <c r="DP102" s="86">
        <f>+CB102*'Silver Conversion'!$B252</f>
        <v>45.12</v>
      </c>
    </row>
    <row r="103" spans="1:120" ht="15.75">
      <c r="A103" s="63">
        <v>1594</v>
      </c>
      <c r="B103" s="86">
        <v>476</v>
      </c>
      <c r="C103" s="86">
        <v>680</v>
      </c>
      <c r="D103" s="86">
        <v>8.5</v>
      </c>
      <c r="E103" s="86">
        <v>225.4</v>
      </c>
      <c r="F103" s="86">
        <v>807.5</v>
      </c>
      <c r="G103" s="86">
        <v>1474.7</v>
      </c>
      <c r="H103" s="86">
        <v>51.4</v>
      </c>
      <c r="I103" s="86">
        <v>675.2</v>
      </c>
      <c r="J103" s="86">
        <v>61.8</v>
      </c>
      <c r="K103" s="59">
        <v>20</v>
      </c>
      <c r="L103" s="59">
        <v>501.5</v>
      </c>
      <c r="M103" s="86"/>
      <c r="N103" s="86">
        <v>1983.1</v>
      </c>
      <c r="O103" s="86">
        <v>1846.4</v>
      </c>
      <c r="P103" s="86">
        <v>29.5</v>
      </c>
      <c r="Q103" s="86">
        <v>284.1</v>
      </c>
      <c r="R103" s="86">
        <v>47.5</v>
      </c>
      <c r="S103" s="86">
        <v>28.9</v>
      </c>
      <c r="T103" s="86">
        <v>254.1</v>
      </c>
      <c r="U103" s="86">
        <v>52</v>
      </c>
      <c r="V103" s="86"/>
      <c r="W103" s="86">
        <v>604.5</v>
      </c>
      <c r="X103" s="86">
        <v>30.3</v>
      </c>
      <c r="Y103" s="86">
        <v>28.9</v>
      </c>
      <c r="Z103" s="86">
        <v>223.1</v>
      </c>
      <c r="AA103" s="86">
        <v>290.3</v>
      </c>
      <c r="AB103" s="86">
        <v>1493.9</v>
      </c>
      <c r="AC103" s="86">
        <v>67.5</v>
      </c>
      <c r="AD103" s="86">
        <v>67.5</v>
      </c>
      <c r="AE103" s="86"/>
      <c r="AF103" s="86">
        <v>820.5</v>
      </c>
      <c r="AG103" s="86">
        <v>26</v>
      </c>
      <c r="AH103" s="86"/>
      <c r="AI103" s="86">
        <v>163.5</v>
      </c>
      <c r="AJ103" s="86">
        <v>784.1</v>
      </c>
      <c r="AK103" s="86">
        <v>2060.4</v>
      </c>
      <c r="AL103" s="86">
        <v>59</v>
      </c>
      <c r="AN103" s="59">
        <v>25</v>
      </c>
      <c r="AO103" s="86"/>
      <c r="AP103" s="86">
        <f t="shared" si="36"/>
        <v>8.686131386861314</v>
      </c>
      <c r="AQ103" s="86">
        <f t="shared" si="37"/>
        <v>59.12015301686663</v>
      </c>
      <c r="AR103" s="86">
        <f t="shared" si="38"/>
        <v>18.474525802392126</v>
      </c>
      <c r="AS103" s="86">
        <f t="shared" si="39"/>
        <v>13.973961562306263</v>
      </c>
      <c r="AT103" s="86">
        <f t="shared" si="40"/>
        <v>64.34262948207171</v>
      </c>
      <c r="AU103" s="86">
        <f t="shared" si="41"/>
        <v>128.21248478525473</v>
      </c>
      <c r="AV103" s="86">
        <f t="shared" si="42"/>
        <v>51.4</v>
      </c>
      <c r="AW103" s="86">
        <f t="shared" si="43"/>
        <v>58.70283428968875</v>
      </c>
      <c r="AX103" s="86">
        <f t="shared" si="44"/>
        <v>73.84394790297526</v>
      </c>
      <c r="AY103" s="86">
        <f t="shared" si="45"/>
        <v>43.469472476216765</v>
      </c>
      <c r="AZ103" s="86">
        <f t="shared" si="46"/>
        <v>501.5</v>
      </c>
      <c r="BA103" s="86"/>
      <c r="BB103" s="86">
        <f t="shared" si="47"/>
        <v>9.866169154228855</v>
      </c>
      <c r="BC103" s="86">
        <f t="shared" si="48"/>
        <v>11.429278861033737</v>
      </c>
      <c r="BD103" s="86">
        <f t="shared" si="49"/>
        <v>2.7390900649953576</v>
      </c>
      <c r="BE103" s="86">
        <f t="shared" si="50"/>
        <v>23.813914501257337</v>
      </c>
      <c r="BF103" s="86">
        <f t="shared" si="51"/>
        <v>133.80281690140845</v>
      </c>
      <c r="BG103" s="86">
        <f t="shared" si="52"/>
        <v>28.9</v>
      </c>
      <c r="BH103" s="86">
        <f t="shared" si="53"/>
        <v>19.88262910798122</v>
      </c>
      <c r="BI103" s="86">
        <f t="shared" si="54"/>
        <v>57.14285714285714</v>
      </c>
      <c r="BJ103" s="86"/>
      <c r="BK103" s="86">
        <f t="shared" si="55"/>
        <v>11.051188299817184</v>
      </c>
      <c r="BL103" s="86">
        <f t="shared" si="56"/>
        <v>65.8562508014684</v>
      </c>
      <c r="BM103" s="86">
        <f t="shared" si="57"/>
        <v>31.406693864066614</v>
      </c>
      <c r="BN103" s="86">
        <f t="shared" si="58"/>
        <v>14.255591054313099</v>
      </c>
      <c r="BO103" s="86">
        <f t="shared" si="59"/>
        <v>23.131474103585656</v>
      </c>
      <c r="BP103" s="86">
        <f t="shared" si="60"/>
        <v>129.88175969396627</v>
      </c>
      <c r="BQ103" s="86">
        <f t="shared" si="61"/>
        <v>67.5</v>
      </c>
      <c r="BR103" s="86">
        <f t="shared" si="62"/>
        <v>5.868544600938967</v>
      </c>
      <c r="BS103" s="86"/>
      <c r="BT103" s="86">
        <f t="shared" si="63"/>
        <v>14.783783783783784</v>
      </c>
      <c r="BU103" s="86">
        <f t="shared" si="64"/>
        <v>2.2604764388801946</v>
      </c>
      <c r="BV103" s="86">
        <f t="shared" si="65"/>
        <v>0</v>
      </c>
      <c r="BW103" s="86">
        <f t="shared" si="66"/>
        <v>10.136391816491011</v>
      </c>
      <c r="BX103" s="86">
        <f t="shared" si="67"/>
        <v>1.8975230678292698</v>
      </c>
      <c r="BY103" s="86">
        <f t="shared" si="68"/>
        <v>179.13406364110588</v>
      </c>
      <c r="BZ103" s="86">
        <f t="shared" si="69"/>
        <v>59</v>
      </c>
      <c r="CA103" s="86">
        <f t="shared" si="70"/>
        <v>0</v>
      </c>
      <c r="CB103" s="86">
        <f t="shared" si="71"/>
        <v>480</v>
      </c>
      <c r="CC103" s="86"/>
      <c r="CD103" s="86">
        <f>+AP103*'Silver Conversion'!$B253</f>
        <v>0.8164963503649635</v>
      </c>
      <c r="CE103" s="86">
        <f>+AQ103*'Silver Conversion'!$B253</f>
        <v>5.557294383585464</v>
      </c>
      <c r="CF103" s="86">
        <f>+AR103*'Silver Conversion'!$B253</f>
        <v>1.7366054254248597</v>
      </c>
      <c r="CG103" s="86">
        <f>+AS103*'Silver Conversion'!$B253</f>
        <v>1.3135523868567887</v>
      </c>
      <c r="CH103" s="86">
        <f>+AT103*'Silver Conversion'!$B253</f>
        <v>6.048207171314742</v>
      </c>
      <c r="CI103" s="86">
        <f>+AU103*'Silver Conversion'!$B253</f>
        <v>12.051973569813944</v>
      </c>
      <c r="CJ103" s="86">
        <f>+AV103*'Silver Conversion'!$B253</f>
        <v>4.8316</v>
      </c>
      <c r="CK103" s="86">
        <f>+AW103*'Silver Conversion'!$B253</f>
        <v>5.518066423230743</v>
      </c>
      <c r="CL103" s="86">
        <f>+AX103*'Silver Conversion'!$B253</f>
        <v>6.9413311028796745</v>
      </c>
      <c r="CM103" s="86">
        <f>+AY103*'Silver Conversion'!$B253</f>
        <v>4.086130412764376</v>
      </c>
      <c r="CN103" s="86">
        <f>+AZ103*'Silver Conversion'!$B253</f>
        <v>47.141</v>
      </c>
      <c r="CO103" s="86"/>
      <c r="CP103" s="86">
        <f>+BB103*'Silver Conversion'!$D253</f>
        <v>1.370410895522388</v>
      </c>
      <c r="CQ103" s="86">
        <f>+BC103*'Silver Conversion'!$B253</f>
        <v>1.0743522129371712</v>
      </c>
      <c r="CR103" s="86">
        <f>+BD103*'Silver Conversion'!$B253</f>
        <v>0.2574744661095636</v>
      </c>
      <c r="CS103" s="86">
        <f>+BE103*'Silver Conversion'!$B253</f>
        <v>2.2385079631181894</v>
      </c>
      <c r="CT103" s="86">
        <f>+BF103*'Silver Conversion'!$B253</f>
        <v>12.577464788732394</v>
      </c>
      <c r="CU103" s="86">
        <f>+BG103*'Silver Conversion'!$B253</f>
        <v>2.7165999999999997</v>
      </c>
      <c r="CV103" s="86">
        <f>+BH103*'Silver Conversion'!$B253</f>
        <v>1.8689671361502347</v>
      </c>
      <c r="CW103" s="86">
        <f>+BI103*'Silver Conversion'!$B253</f>
        <v>5.371428571428571</v>
      </c>
      <c r="CX103" s="86"/>
      <c r="CY103" s="86">
        <f>+BK103*'Silver Conversion'!$B253</f>
        <v>1.0388117001828152</v>
      </c>
      <c r="CZ103" s="86">
        <f>+BL103*'Silver Conversion'!$B253</f>
        <v>6.19048757533803</v>
      </c>
      <c r="DA103" s="86">
        <f>+BM103*'Silver Conversion'!$B253</f>
        <v>2.9522292232222616</v>
      </c>
      <c r="DB103" s="86">
        <f>+BN103*'Silver Conversion'!$B253</f>
        <v>1.3400255591054313</v>
      </c>
      <c r="DC103" s="86">
        <f>+BO103*'Silver Conversion'!$B253</f>
        <v>2.1743585657370517</v>
      </c>
      <c r="DD103" s="86">
        <f>+BP103*'Silver Conversion'!$B253</f>
        <v>12.20888541123283</v>
      </c>
      <c r="DE103" s="86">
        <f>+BQ103*'Silver Conversion'!$B253</f>
        <v>6.345</v>
      </c>
      <c r="DF103" s="86">
        <f>+BR103*'Silver Conversion'!$B253</f>
        <v>0.5516431924882629</v>
      </c>
      <c r="DG103" s="86"/>
      <c r="DH103" s="86">
        <f>+BT103*'Silver Conversion'!$B253</f>
        <v>1.3896756756756756</v>
      </c>
      <c r="DI103" s="86">
        <f>+BU103*'Silver Conversion'!$B253</f>
        <v>0.2124847852547383</v>
      </c>
      <c r="DJ103" s="86">
        <f>+BV103*'Silver Conversion'!$B253</f>
        <v>0</v>
      </c>
      <c r="DK103" s="86">
        <f>+BW103*'Silver Conversion'!$B253</f>
        <v>0.9528208307501551</v>
      </c>
      <c r="DL103" s="86">
        <f>+BX103*'Silver Conversion'!$B253</f>
        <v>0.17836716837595137</v>
      </c>
      <c r="DM103" s="86">
        <f>+BY103*'Silver Conversion'!$B253</f>
        <v>16.838601982263953</v>
      </c>
      <c r="DN103" s="86">
        <f>+BZ103*'Silver Conversion'!$B253</f>
        <v>5.546</v>
      </c>
      <c r="DO103" s="86">
        <f>+CA103*'Silver Conversion'!$B253</f>
        <v>0</v>
      </c>
      <c r="DP103" s="86">
        <f>+CB103*'Silver Conversion'!$B253</f>
        <v>45.12</v>
      </c>
    </row>
    <row r="104" spans="1:120" ht="15.75">
      <c r="A104" s="63">
        <v>1595</v>
      </c>
      <c r="B104" s="86">
        <v>450.5</v>
      </c>
      <c r="C104" s="86">
        <v>646</v>
      </c>
      <c r="D104" s="86">
        <v>6.8</v>
      </c>
      <c r="E104" s="86">
        <v>264</v>
      </c>
      <c r="F104" s="86">
        <v>636</v>
      </c>
      <c r="G104" s="86">
        <v>1453.3</v>
      </c>
      <c r="H104" s="86">
        <v>46.5</v>
      </c>
      <c r="I104" s="86">
        <v>689.5</v>
      </c>
      <c r="J104" s="86">
        <v>77.6</v>
      </c>
      <c r="K104" s="59">
        <v>20</v>
      </c>
      <c r="L104" s="59">
        <v>476</v>
      </c>
      <c r="M104" s="86"/>
      <c r="N104" s="86"/>
      <c r="O104" s="86"/>
      <c r="P104" s="86">
        <v>42.5</v>
      </c>
      <c r="Q104" s="86">
        <v>304.5</v>
      </c>
      <c r="R104" s="86">
        <v>33</v>
      </c>
      <c r="S104" s="86">
        <v>26.6</v>
      </c>
      <c r="T104" s="86">
        <v>270</v>
      </c>
      <c r="U104" s="86">
        <v>54.8</v>
      </c>
      <c r="V104" s="86"/>
      <c r="W104" s="86">
        <v>430</v>
      </c>
      <c r="X104" s="86">
        <v>28.8</v>
      </c>
      <c r="Y104" s="86">
        <v>27.9</v>
      </c>
      <c r="Z104" s="86">
        <v>102</v>
      </c>
      <c r="AA104" s="86"/>
      <c r="AB104" s="86">
        <v>1623.5</v>
      </c>
      <c r="AC104" s="86">
        <v>58.5</v>
      </c>
      <c r="AD104" s="86">
        <v>58.5</v>
      </c>
      <c r="AE104" s="86"/>
      <c r="AF104" s="86">
        <v>408</v>
      </c>
      <c r="AG104" s="86"/>
      <c r="AH104" s="86"/>
      <c r="AI104" s="86">
        <v>108.7</v>
      </c>
      <c r="AJ104" s="86">
        <v>483.4</v>
      </c>
      <c r="AK104" s="86">
        <v>1802.5</v>
      </c>
      <c r="AL104" s="86">
        <v>47.6</v>
      </c>
      <c r="AN104" s="59">
        <v>21.7</v>
      </c>
      <c r="AO104" s="86"/>
      <c r="AP104" s="86">
        <f t="shared" si="36"/>
        <v>8.22080291970803</v>
      </c>
      <c r="AQ104" s="86">
        <f t="shared" si="37"/>
        <v>56.1641453660233</v>
      </c>
      <c r="AR104" s="86">
        <f t="shared" si="38"/>
        <v>14.7796206419137</v>
      </c>
      <c r="AS104" s="86">
        <f t="shared" si="39"/>
        <v>16.367017978921265</v>
      </c>
      <c r="AT104" s="86">
        <f t="shared" si="40"/>
        <v>50.677290836653384</v>
      </c>
      <c r="AU104" s="86">
        <f t="shared" si="41"/>
        <v>126.35193879325334</v>
      </c>
      <c r="AV104" s="86">
        <f t="shared" si="42"/>
        <v>46.5</v>
      </c>
      <c r="AW104" s="86">
        <f t="shared" si="43"/>
        <v>59.94609633107285</v>
      </c>
      <c r="AX104" s="86">
        <f t="shared" si="44"/>
        <v>92.72314493965825</v>
      </c>
      <c r="AY104" s="86">
        <f t="shared" si="45"/>
        <v>43.469472476216765</v>
      </c>
      <c r="AZ104" s="86">
        <f t="shared" si="46"/>
        <v>476</v>
      </c>
      <c r="BA104" s="86"/>
      <c r="BB104" s="86">
        <f t="shared" si="47"/>
        <v>0</v>
      </c>
      <c r="BC104" s="86">
        <f t="shared" si="48"/>
        <v>0</v>
      </c>
      <c r="BD104" s="86">
        <f t="shared" si="49"/>
        <v>3.946146703806871</v>
      </c>
      <c r="BE104" s="86">
        <f t="shared" si="50"/>
        <v>25.523889354568315</v>
      </c>
      <c r="BF104" s="86">
        <f t="shared" si="51"/>
        <v>92.95774647887325</v>
      </c>
      <c r="BG104" s="86">
        <f t="shared" si="52"/>
        <v>26.6</v>
      </c>
      <c r="BH104" s="86">
        <f t="shared" si="53"/>
        <v>21.126760563380284</v>
      </c>
      <c r="BI104" s="86">
        <f t="shared" si="54"/>
        <v>60.21978021978021</v>
      </c>
      <c r="BJ104" s="86"/>
      <c r="BK104" s="86">
        <f t="shared" si="55"/>
        <v>7.861060329067641</v>
      </c>
      <c r="BL104" s="86">
        <f t="shared" si="56"/>
        <v>62.596040365752145</v>
      </c>
      <c r="BM104" s="86">
        <f t="shared" si="57"/>
        <v>30.319957052161193</v>
      </c>
      <c r="BN104" s="86">
        <f t="shared" si="58"/>
        <v>6.517571884984026</v>
      </c>
      <c r="BO104" s="86">
        <f t="shared" si="59"/>
        <v>0</v>
      </c>
      <c r="BP104" s="86">
        <f t="shared" si="60"/>
        <v>141.1493653277691</v>
      </c>
      <c r="BQ104" s="86">
        <f t="shared" si="61"/>
        <v>58.5</v>
      </c>
      <c r="BR104" s="86">
        <f t="shared" si="62"/>
        <v>5.086071987480438</v>
      </c>
      <c r="BS104" s="86"/>
      <c r="BT104" s="86">
        <f t="shared" si="63"/>
        <v>7.351351351351352</v>
      </c>
      <c r="BU104" s="86">
        <f t="shared" si="64"/>
        <v>0</v>
      </c>
      <c r="BV104" s="86">
        <f t="shared" si="65"/>
        <v>0</v>
      </c>
      <c r="BW104" s="86">
        <f t="shared" si="66"/>
        <v>6.738995660260385</v>
      </c>
      <c r="BX104" s="86">
        <f t="shared" si="67"/>
        <v>2.03377604418871</v>
      </c>
      <c r="BY104" s="86">
        <f t="shared" si="68"/>
        <v>156.71187619544426</v>
      </c>
      <c r="BZ104" s="86">
        <f t="shared" si="69"/>
        <v>47.6</v>
      </c>
      <c r="CA104" s="86">
        <f t="shared" si="70"/>
        <v>0</v>
      </c>
      <c r="CB104" s="86">
        <f t="shared" si="71"/>
        <v>416.64</v>
      </c>
      <c r="CC104" s="86"/>
      <c r="CD104" s="86">
        <f>+AP104*'Silver Conversion'!$B254</f>
        <v>0.7727554744525548</v>
      </c>
      <c r="CE104" s="86">
        <f>+AQ104*'Silver Conversion'!$B254</f>
        <v>5.27942966440619</v>
      </c>
      <c r="CF104" s="86">
        <f>+AR104*'Silver Conversion'!$B254</f>
        <v>1.3892843403398878</v>
      </c>
      <c r="CG104" s="86">
        <f>+AS104*'Silver Conversion'!$B254</f>
        <v>1.538499690018599</v>
      </c>
      <c r="CH104" s="86">
        <f>+AT104*'Silver Conversion'!$B254</f>
        <v>4.763665338645418</v>
      </c>
      <c r="CI104" s="86">
        <f>+AU104*'Silver Conversion'!$B254</f>
        <v>11.877082246565815</v>
      </c>
      <c r="CJ104" s="86">
        <f>+AV104*'Silver Conversion'!$B254</f>
        <v>4.371</v>
      </c>
      <c r="CK104" s="86">
        <f>+AW104*'Silver Conversion'!$B254</f>
        <v>5.634933055120848</v>
      </c>
      <c r="CL104" s="86">
        <f>+AX104*'Silver Conversion'!$B254</f>
        <v>8.715975624327877</v>
      </c>
      <c r="CM104" s="86">
        <f>+AY104*'Silver Conversion'!$B254</f>
        <v>4.086130412764376</v>
      </c>
      <c r="CN104" s="86">
        <f>+AZ104*'Silver Conversion'!$B254</f>
        <v>44.744</v>
      </c>
      <c r="CO104" s="86"/>
      <c r="CP104" s="86">
        <f>+BB104*'Silver Conversion'!$D254</f>
        <v>0</v>
      </c>
      <c r="CQ104" s="86">
        <f>+BC104*'Silver Conversion'!$B254</f>
        <v>0</v>
      </c>
      <c r="CR104" s="86">
        <f>+BD104*'Silver Conversion'!$B254</f>
        <v>0.3709377901578459</v>
      </c>
      <c r="CS104" s="86">
        <f>+BE104*'Silver Conversion'!$B254</f>
        <v>2.3992455993294217</v>
      </c>
      <c r="CT104" s="86">
        <f>+BF104*'Silver Conversion'!$B254</f>
        <v>8.738028169014084</v>
      </c>
      <c r="CU104" s="86">
        <f>+BG104*'Silver Conversion'!$B254</f>
        <v>2.5004</v>
      </c>
      <c r="CV104" s="86">
        <f>+BH104*'Silver Conversion'!$B254</f>
        <v>1.9859154929577467</v>
      </c>
      <c r="CW104" s="86">
        <f>+BI104*'Silver Conversion'!$B254</f>
        <v>5.66065934065934</v>
      </c>
      <c r="CX104" s="86"/>
      <c r="CY104" s="86">
        <f>+BK104*'Silver Conversion'!$B254</f>
        <v>0.7389396709323582</v>
      </c>
      <c r="CZ104" s="86">
        <f>+BL104*'Silver Conversion'!$B254</f>
        <v>5.884027794380701</v>
      </c>
      <c r="DA104" s="86">
        <f>+BM104*'Silver Conversion'!$B254</f>
        <v>2.8500759629031522</v>
      </c>
      <c r="DB104" s="86">
        <f>+BN104*'Silver Conversion'!$B254</f>
        <v>0.6126517571884984</v>
      </c>
      <c r="DC104" s="86">
        <f>+BO104*'Silver Conversion'!$B254</f>
        <v>0</v>
      </c>
      <c r="DD104" s="86">
        <f>+BP104*'Silver Conversion'!$B254</f>
        <v>13.268040340810295</v>
      </c>
      <c r="DE104" s="86">
        <f>+BQ104*'Silver Conversion'!$B254</f>
        <v>5.499</v>
      </c>
      <c r="DF104" s="86">
        <f>+BR104*'Silver Conversion'!$B254</f>
        <v>0.4780907668231612</v>
      </c>
      <c r="DG104" s="86"/>
      <c r="DH104" s="86">
        <f>+BT104*'Silver Conversion'!$B254</f>
        <v>0.6910270270270271</v>
      </c>
      <c r="DI104" s="86">
        <f>+BU104*'Silver Conversion'!$B254</f>
        <v>0</v>
      </c>
      <c r="DJ104" s="86">
        <f>+BV104*'Silver Conversion'!$B254</f>
        <v>0</v>
      </c>
      <c r="DK104" s="86">
        <f>+BW104*'Silver Conversion'!$B254</f>
        <v>0.6334655920644762</v>
      </c>
      <c r="DL104" s="86">
        <f>+BX104*'Silver Conversion'!$B254</f>
        <v>0.19117494815373876</v>
      </c>
      <c r="DM104" s="86">
        <f>+BY104*'Silver Conversion'!$B254</f>
        <v>14.73091636237176</v>
      </c>
      <c r="DN104" s="86">
        <f>+BZ104*'Silver Conversion'!$B254</f>
        <v>4.4744</v>
      </c>
      <c r="DO104" s="86">
        <f>+CA104*'Silver Conversion'!$B254</f>
        <v>0</v>
      </c>
      <c r="DP104" s="86">
        <f>+CB104*'Silver Conversion'!$B254</f>
        <v>39.164159999999995</v>
      </c>
    </row>
    <row r="105" spans="1:120" ht="15.75">
      <c r="A105" s="63">
        <v>1596</v>
      </c>
      <c r="B105" s="86">
        <v>476</v>
      </c>
      <c r="C105" s="86">
        <v>510</v>
      </c>
      <c r="D105" s="86">
        <v>9</v>
      </c>
      <c r="E105" s="86">
        <v>192.3</v>
      </c>
      <c r="F105" s="86">
        <v>694.3</v>
      </c>
      <c r="G105" s="86">
        <v>1538.5</v>
      </c>
      <c r="H105" s="86">
        <v>51</v>
      </c>
      <c r="I105" s="86">
        <v>680</v>
      </c>
      <c r="J105" s="86">
        <v>73</v>
      </c>
      <c r="K105" s="59">
        <v>20</v>
      </c>
      <c r="L105" s="59">
        <v>487.3</v>
      </c>
      <c r="M105" s="86"/>
      <c r="N105" s="86">
        <v>1486</v>
      </c>
      <c r="O105" s="86">
        <v>1605.2</v>
      </c>
      <c r="P105" s="86">
        <v>34.7</v>
      </c>
      <c r="Q105" s="86">
        <v>287.3</v>
      </c>
      <c r="R105" s="86">
        <v>47.5</v>
      </c>
      <c r="S105" s="86">
        <v>27.7</v>
      </c>
      <c r="T105" s="86">
        <v>280.9</v>
      </c>
      <c r="U105" s="86">
        <v>54</v>
      </c>
      <c r="V105" s="86"/>
      <c r="W105" s="86">
        <v>529</v>
      </c>
      <c r="X105" s="86">
        <v>26</v>
      </c>
      <c r="Y105" s="86">
        <v>29.4</v>
      </c>
      <c r="Z105" s="86">
        <v>96.3</v>
      </c>
      <c r="AA105" s="86">
        <v>369.8</v>
      </c>
      <c r="AB105" s="86">
        <v>1292</v>
      </c>
      <c r="AC105" s="86">
        <v>65.4</v>
      </c>
      <c r="AD105" s="86">
        <v>65.4</v>
      </c>
      <c r="AE105" s="86"/>
      <c r="AF105" s="86">
        <v>442</v>
      </c>
      <c r="AG105" s="86">
        <v>21</v>
      </c>
      <c r="AH105" s="86"/>
      <c r="AI105" s="86">
        <v>204.1</v>
      </c>
      <c r="AJ105" s="86">
        <v>464.6</v>
      </c>
      <c r="AK105" s="86">
        <v>1810.5</v>
      </c>
      <c r="AL105" s="86">
        <v>49.1</v>
      </c>
      <c r="AN105" s="59">
        <v>23</v>
      </c>
      <c r="AO105" s="86"/>
      <c r="AP105" s="86">
        <f t="shared" si="36"/>
        <v>8.686131386861314</v>
      </c>
      <c r="AQ105" s="86">
        <f t="shared" si="37"/>
        <v>44.34011476264997</v>
      </c>
      <c r="AR105" s="86">
        <f t="shared" si="38"/>
        <v>19.561262614297544</v>
      </c>
      <c r="AS105" s="86">
        <f t="shared" si="39"/>
        <v>11.921884686918787</v>
      </c>
      <c r="AT105" s="86">
        <f t="shared" si="40"/>
        <v>55.32270916334661</v>
      </c>
      <c r="AU105" s="86">
        <f t="shared" si="41"/>
        <v>133.75934620066076</v>
      </c>
      <c r="AV105" s="86">
        <f t="shared" si="42"/>
        <v>51</v>
      </c>
      <c r="AW105" s="86">
        <f t="shared" si="43"/>
        <v>59.12015301686663</v>
      </c>
      <c r="AX105" s="86">
        <f t="shared" si="44"/>
        <v>87.22666985302904</v>
      </c>
      <c r="AY105" s="86">
        <f t="shared" si="45"/>
        <v>43.469472476216765</v>
      </c>
      <c r="AZ105" s="86">
        <f t="shared" si="46"/>
        <v>487.3</v>
      </c>
      <c r="BA105" s="86"/>
      <c r="BB105" s="86">
        <f t="shared" si="47"/>
        <v>7.393034825870647</v>
      </c>
      <c r="BC105" s="86">
        <f t="shared" si="48"/>
        <v>9.936242649334572</v>
      </c>
      <c r="BD105" s="86">
        <f t="shared" si="49"/>
        <v>3.2219127205199634</v>
      </c>
      <c r="BE105" s="86">
        <f t="shared" si="50"/>
        <v>24.082145850796312</v>
      </c>
      <c r="BF105" s="86">
        <f t="shared" si="51"/>
        <v>133.80281690140845</v>
      </c>
      <c r="BG105" s="86">
        <f t="shared" si="52"/>
        <v>27.7</v>
      </c>
      <c r="BH105" s="86">
        <f t="shared" si="53"/>
        <v>21.97965571205008</v>
      </c>
      <c r="BI105" s="86">
        <f t="shared" si="54"/>
        <v>59.340659340659336</v>
      </c>
      <c r="BJ105" s="86"/>
      <c r="BK105" s="86">
        <f t="shared" si="55"/>
        <v>9.670932358318097</v>
      </c>
      <c r="BL105" s="86">
        <f t="shared" si="56"/>
        <v>56.5103142190818</v>
      </c>
      <c r="BM105" s="86">
        <f t="shared" si="57"/>
        <v>31.950062270019323</v>
      </c>
      <c r="BN105" s="86">
        <f t="shared" si="58"/>
        <v>6.153354632587859</v>
      </c>
      <c r="BO105" s="86">
        <f t="shared" si="59"/>
        <v>29.46613545816733</v>
      </c>
      <c r="BP105" s="86">
        <f t="shared" si="60"/>
        <v>112.3282907320466</v>
      </c>
      <c r="BQ105" s="86">
        <f t="shared" si="61"/>
        <v>65.4</v>
      </c>
      <c r="BR105" s="86">
        <f t="shared" si="62"/>
        <v>5.685967657798644</v>
      </c>
      <c r="BS105" s="86"/>
      <c r="BT105" s="86">
        <f t="shared" si="63"/>
        <v>7.963963963963964</v>
      </c>
      <c r="BU105" s="86">
        <f t="shared" si="64"/>
        <v>1.8257694314032342</v>
      </c>
      <c r="BV105" s="86">
        <f t="shared" si="65"/>
        <v>0</v>
      </c>
      <c r="BW105" s="86">
        <f t="shared" si="66"/>
        <v>12.653440793552388</v>
      </c>
      <c r="BX105" s="86">
        <f t="shared" si="67"/>
        <v>1.9188960837287896</v>
      </c>
      <c r="BY105" s="86">
        <f t="shared" si="68"/>
        <v>157.4074074074074</v>
      </c>
      <c r="BZ105" s="86">
        <f t="shared" si="69"/>
        <v>49.1</v>
      </c>
      <c r="CA105" s="86">
        <f t="shared" si="70"/>
        <v>0</v>
      </c>
      <c r="CB105" s="86">
        <f t="shared" si="71"/>
        <v>441.6</v>
      </c>
      <c r="CC105" s="86"/>
      <c r="CD105" s="86">
        <f>+AP105*'Silver Conversion'!$B255</f>
        <v>0.8164963503649635</v>
      </c>
      <c r="CE105" s="86">
        <f>+AQ105*'Silver Conversion'!$B255</f>
        <v>4.167970787689097</v>
      </c>
      <c r="CF105" s="86">
        <f>+AR105*'Silver Conversion'!$B255</f>
        <v>1.838758685743969</v>
      </c>
      <c r="CG105" s="86">
        <f>+AS105*'Silver Conversion'!$B255</f>
        <v>1.120657160570366</v>
      </c>
      <c r="CH105" s="86">
        <f>+AT105*'Silver Conversion'!$B255</f>
        <v>5.2003346613545816</v>
      </c>
      <c r="CI105" s="86">
        <f>+AU105*'Silver Conversion'!$B255</f>
        <v>12.57337854286211</v>
      </c>
      <c r="CJ105" s="86">
        <f>+AV105*'Silver Conversion'!$B255</f>
        <v>4.794</v>
      </c>
      <c r="CK105" s="86">
        <f>+AW105*'Silver Conversion'!$B255</f>
        <v>5.557294383585464</v>
      </c>
      <c r="CL105" s="86">
        <f>+AX105*'Silver Conversion'!$B255</f>
        <v>8.199306966184729</v>
      </c>
      <c r="CM105" s="86">
        <f>+AY105*'Silver Conversion'!$B255</f>
        <v>4.086130412764376</v>
      </c>
      <c r="CN105" s="86">
        <f>+AZ105*'Silver Conversion'!$B255</f>
        <v>45.806200000000004</v>
      </c>
      <c r="CO105" s="86"/>
      <c r="CP105" s="86">
        <f>+BB105*'Silver Conversion'!$D255</f>
        <v>1.0268925373134328</v>
      </c>
      <c r="CQ105" s="86">
        <f>+BC105*'Silver Conversion'!$B255</f>
        <v>0.9340068090374498</v>
      </c>
      <c r="CR105" s="86">
        <f>+BD105*'Silver Conversion'!$B255</f>
        <v>0.30285979572887656</v>
      </c>
      <c r="CS105" s="86">
        <f>+BE105*'Silver Conversion'!$B255</f>
        <v>2.2637217099748534</v>
      </c>
      <c r="CT105" s="86">
        <f>+BF105*'Silver Conversion'!$B255</f>
        <v>12.577464788732394</v>
      </c>
      <c r="CU105" s="86">
        <f>+BG105*'Silver Conversion'!$B255</f>
        <v>2.6038</v>
      </c>
      <c r="CV105" s="86">
        <f>+BH105*'Silver Conversion'!$B255</f>
        <v>2.0660876369327075</v>
      </c>
      <c r="CW105" s="86">
        <f>+BI105*'Silver Conversion'!$B255</f>
        <v>5.578021978021978</v>
      </c>
      <c r="CX105" s="86"/>
      <c r="CY105" s="86">
        <f>+BK105*'Silver Conversion'!$B255</f>
        <v>0.9090676416819011</v>
      </c>
      <c r="CZ105" s="86">
        <f>+BL105*'Silver Conversion'!$B255</f>
        <v>5.311969536593689</v>
      </c>
      <c r="DA105" s="86">
        <f>+BM105*'Silver Conversion'!$B255</f>
        <v>3.0033058533818164</v>
      </c>
      <c r="DB105" s="86">
        <f>+BN105*'Silver Conversion'!$B255</f>
        <v>0.5784153354632587</v>
      </c>
      <c r="DC105" s="86">
        <f>+BO105*'Silver Conversion'!$B255</f>
        <v>2.769816733067729</v>
      </c>
      <c r="DD105" s="86">
        <f>+BP105*'Silver Conversion'!$B255</f>
        <v>10.55885932881238</v>
      </c>
      <c r="DE105" s="86">
        <f>+BQ105*'Silver Conversion'!$B255</f>
        <v>6.147600000000001</v>
      </c>
      <c r="DF105" s="86">
        <f>+BR105*'Silver Conversion'!$B255</f>
        <v>0.5344809598330725</v>
      </c>
      <c r="DG105" s="86"/>
      <c r="DH105" s="86">
        <f>+BT105*'Silver Conversion'!$B255</f>
        <v>0.7486126126126127</v>
      </c>
      <c r="DI105" s="86">
        <f>+BU105*'Silver Conversion'!$B255</f>
        <v>0.17162232655190401</v>
      </c>
      <c r="DJ105" s="86">
        <f>+BV105*'Silver Conversion'!$B255</f>
        <v>0</v>
      </c>
      <c r="DK105" s="86">
        <f>+BW105*'Silver Conversion'!$B255</f>
        <v>1.1894234345939245</v>
      </c>
      <c r="DL105" s="86">
        <f>+BX105*'Silver Conversion'!$B255</f>
        <v>0.18037623187050622</v>
      </c>
      <c r="DM105" s="86">
        <f>+BY105*'Silver Conversion'!$B255</f>
        <v>14.796296296296294</v>
      </c>
      <c r="DN105" s="86">
        <f>+BZ105*'Silver Conversion'!$B255</f>
        <v>4.6154</v>
      </c>
      <c r="DO105" s="86">
        <f>+CA105*'Silver Conversion'!$B255</f>
        <v>0</v>
      </c>
      <c r="DP105" s="86">
        <f>+CB105*'Silver Conversion'!$B255</f>
        <v>41.510400000000004</v>
      </c>
    </row>
    <row r="106" spans="1:120" ht="15.75">
      <c r="A106" s="63">
        <v>1597</v>
      </c>
      <c r="B106" s="86">
        <v>476</v>
      </c>
      <c r="C106" s="86">
        <v>748</v>
      </c>
      <c r="D106" s="86">
        <v>12</v>
      </c>
      <c r="E106" s="86">
        <v>357</v>
      </c>
      <c r="F106" s="86">
        <v>684.3</v>
      </c>
      <c r="G106" s="86">
        <v>1575.3</v>
      </c>
      <c r="H106" s="86">
        <v>52.9</v>
      </c>
      <c r="I106" s="86">
        <v>663</v>
      </c>
      <c r="J106" s="86">
        <v>87.4</v>
      </c>
      <c r="K106" s="59">
        <v>21</v>
      </c>
      <c r="L106" s="59">
        <v>510</v>
      </c>
      <c r="M106" s="86"/>
      <c r="N106" s="86">
        <v>1488.7</v>
      </c>
      <c r="O106" s="86">
        <v>2078.1</v>
      </c>
      <c r="P106" s="86">
        <v>39</v>
      </c>
      <c r="Q106" s="86">
        <v>339.1</v>
      </c>
      <c r="R106" s="86">
        <v>43.2</v>
      </c>
      <c r="S106" s="86">
        <v>27.6</v>
      </c>
      <c r="T106" s="86">
        <v>328.1</v>
      </c>
      <c r="U106" s="86"/>
      <c r="V106" s="86"/>
      <c r="W106" s="86"/>
      <c r="X106" s="86"/>
      <c r="Y106" s="86"/>
      <c r="Z106" s="86"/>
      <c r="AA106" s="86"/>
      <c r="AB106" s="86"/>
      <c r="AC106" s="86"/>
      <c r="AD106" s="86"/>
      <c r="AE106" s="86"/>
      <c r="AF106" s="86">
        <v>486.3</v>
      </c>
      <c r="AG106" s="86">
        <v>23.2</v>
      </c>
      <c r="AH106" s="86"/>
      <c r="AI106" s="86">
        <v>129.6</v>
      </c>
      <c r="AJ106" s="86">
        <v>482.3</v>
      </c>
      <c r="AK106" s="86">
        <v>1853</v>
      </c>
      <c r="AL106" s="86">
        <v>55.5</v>
      </c>
      <c r="AN106" s="59">
        <v>22.7</v>
      </c>
      <c r="AO106" s="86"/>
      <c r="AP106" s="86">
        <f t="shared" si="36"/>
        <v>8.686131386861314</v>
      </c>
      <c r="AQ106" s="86">
        <f t="shared" si="37"/>
        <v>65.03216831855329</v>
      </c>
      <c r="AR106" s="86">
        <f t="shared" si="38"/>
        <v>26.08168348573006</v>
      </c>
      <c r="AS106" s="86">
        <f t="shared" si="39"/>
        <v>22.132672039677622</v>
      </c>
      <c r="AT106" s="86">
        <f t="shared" si="40"/>
        <v>54.525896414342625</v>
      </c>
      <c r="AU106" s="86">
        <f t="shared" si="41"/>
        <v>136.95878977569117</v>
      </c>
      <c r="AV106" s="86">
        <f t="shared" si="42"/>
        <v>52.9</v>
      </c>
      <c r="AW106" s="86">
        <f t="shared" si="43"/>
        <v>57.642149191444965</v>
      </c>
      <c r="AX106" s="86">
        <f t="shared" si="44"/>
        <v>104.43302664595532</v>
      </c>
      <c r="AY106" s="86">
        <f t="shared" si="45"/>
        <v>45.64294610002761</v>
      </c>
      <c r="AZ106" s="86">
        <f t="shared" si="46"/>
        <v>510</v>
      </c>
      <c r="BA106" s="86"/>
      <c r="BB106" s="86">
        <f t="shared" si="47"/>
        <v>7.406467661691543</v>
      </c>
      <c r="BC106" s="86">
        <f t="shared" si="48"/>
        <v>12.863509749303622</v>
      </c>
      <c r="BD106" s="86">
        <f t="shared" si="49"/>
        <v>3.6211699164345403</v>
      </c>
      <c r="BE106" s="86">
        <f t="shared" si="50"/>
        <v>28.42414082145851</v>
      </c>
      <c r="BF106" s="86">
        <f t="shared" si="51"/>
        <v>121.69014084507043</v>
      </c>
      <c r="BG106" s="86">
        <f t="shared" si="52"/>
        <v>27.6</v>
      </c>
      <c r="BH106" s="86">
        <f t="shared" si="53"/>
        <v>25.672926447574337</v>
      </c>
      <c r="BI106" s="86">
        <f t="shared" si="54"/>
        <v>0</v>
      </c>
      <c r="BJ106" s="86"/>
      <c r="BK106" s="86">
        <f t="shared" si="55"/>
        <v>0</v>
      </c>
      <c r="BL106" s="86">
        <f t="shared" si="56"/>
        <v>0</v>
      </c>
      <c r="BM106" s="86">
        <f t="shared" si="57"/>
        <v>0</v>
      </c>
      <c r="BN106" s="86">
        <f t="shared" si="58"/>
        <v>0</v>
      </c>
      <c r="BO106" s="86">
        <f t="shared" si="59"/>
        <v>0</v>
      </c>
      <c r="BP106" s="86">
        <f t="shared" si="60"/>
        <v>0</v>
      </c>
      <c r="BQ106" s="86">
        <f t="shared" si="61"/>
        <v>0</v>
      </c>
      <c r="BR106" s="86">
        <f t="shared" si="62"/>
        <v>0</v>
      </c>
      <c r="BS106" s="86"/>
      <c r="BT106" s="86">
        <f t="shared" si="63"/>
        <v>8.762162162162163</v>
      </c>
      <c r="BU106" s="86">
        <f t="shared" si="64"/>
        <v>2.0170405146930968</v>
      </c>
      <c r="BV106" s="86">
        <f t="shared" si="65"/>
        <v>0</v>
      </c>
      <c r="BW106" s="86">
        <f t="shared" si="66"/>
        <v>8.034717916924984</v>
      </c>
      <c r="BX106" s="86">
        <f t="shared" si="67"/>
        <v>2.264871778602272</v>
      </c>
      <c r="BY106" s="86">
        <f t="shared" si="68"/>
        <v>161.10241697096157</v>
      </c>
      <c r="BZ106" s="86">
        <f t="shared" si="69"/>
        <v>55.5</v>
      </c>
      <c r="CA106" s="86">
        <f t="shared" si="70"/>
        <v>0</v>
      </c>
      <c r="CB106" s="86">
        <f t="shared" si="71"/>
        <v>435.84</v>
      </c>
      <c r="CC106" s="86"/>
      <c r="CD106" s="86">
        <f>+AP106*'Silver Conversion'!$B256</f>
        <v>0.8164963503649635</v>
      </c>
      <c r="CE106" s="86">
        <f>+AQ106*'Silver Conversion'!$B256</f>
        <v>6.113023821944009</v>
      </c>
      <c r="CF106" s="86">
        <f>+AR106*'Silver Conversion'!$B256</f>
        <v>2.451678247658626</v>
      </c>
      <c r="CG106" s="86">
        <f>+AS106*'Silver Conversion'!$B256</f>
        <v>2.0804711717296964</v>
      </c>
      <c r="CH106" s="86">
        <f>+AT106*'Silver Conversion'!$B256</f>
        <v>5.125434262948207</v>
      </c>
      <c r="CI106" s="86">
        <f>+AU106*'Silver Conversion'!$B256</f>
        <v>12.87412623891497</v>
      </c>
      <c r="CJ106" s="86">
        <f>+AV106*'Silver Conversion'!$B256</f>
        <v>4.9726</v>
      </c>
      <c r="CK106" s="86">
        <f>+AW106*'Silver Conversion'!$B256</f>
        <v>5.418362023995827</v>
      </c>
      <c r="CL106" s="86">
        <f>+AX106*'Silver Conversion'!$B256</f>
        <v>9.8167045047198</v>
      </c>
      <c r="CM106" s="86">
        <f>+AY106*'Silver Conversion'!$B256</f>
        <v>4.290436933402595</v>
      </c>
      <c r="CN106" s="86">
        <f>+AZ106*'Silver Conversion'!$B256</f>
        <v>47.94</v>
      </c>
      <c r="CO106" s="86"/>
      <c r="CP106" s="86">
        <f>+BB106*'Silver Conversion'!$D256</f>
        <v>1.0287583582089552</v>
      </c>
      <c r="CQ106" s="86">
        <f>+BC106*'Silver Conversion'!$B256</f>
        <v>1.2091699164345404</v>
      </c>
      <c r="CR106" s="86">
        <f>+BD106*'Silver Conversion'!$B256</f>
        <v>0.3403899721448468</v>
      </c>
      <c r="CS106" s="86">
        <f>+BE106*'Silver Conversion'!$B256</f>
        <v>2.6718692372171002</v>
      </c>
      <c r="CT106" s="86">
        <f>+BF106*'Silver Conversion'!$B256</f>
        <v>11.43887323943662</v>
      </c>
      <c r="CU106" s="86">
        <f>+BG106*'Silver Conversion'!$B256</f>
        <v>2.5944000000000003</v>
      </c>
      <c r="CV106" s="86">
        <f>+BH106*'Silver Conversion'!$B256</f>
        <v>2.4132550860719877</v>
      </c>
      <c r="CW106" s="86">
        <f>+BI106*'Silver Conversion'!$B256</f>
        <v>0</v>
      </c>
      <c r="CX106" s="86"/>
      <c r="CY106" s="86">
        <f>+BK106*'Silver Conversion'!$B256</f>
        <v>0</v>
      </c>
      <c r="CZ106" s="86">
        <f>+BL106*'Silver Conversion'!$B256</f>
        <v>0</v>
      </c>
      <c r="DA106" s="86">
        <f>+BM106*'Silver Conversion'!$B256</f>
        <v>0</v>
      </c>
      <c r="DB106" s="86">
        <f>+BN106*'Silver Conversion'!$B256</f>
        <v>0</v>
      </c>
      <c r="DC106" s="86">
        <f>+BO106*'Silver Conversion'!$B256</f>
        <v>0</v>
      </c>
      <c r="DD106" s="86">
        <f>+BP106*'Silver Conversion'!$B256</f>
        <v>0</v>
      </c>
      <c r="DE106" s="86">
        <f>+BQ106*'Silver Conversion'!$B256</f>
        <v>0</v>
      </c>
      <c r="DF106" s="86">
        <f>+BR106*'Silver Conversion'!$B256</f>
        <v>0</v>
      </c>
      <c r="DG106" s="86"/>
      <c r="DH106" s="86">
        <f>+BT106*'Silver Conversion'!$B256</f>
        <v>0.8236432432432433</v>
      </c>
      <c r="DI106" s="86">
        <f>+BU106*'Silver Conversion'!$B256</f>
        <v>0.1896018083811511</v>
      </c>
      <c r="DJ106" s="86">
        <f>+BV106*'Silver Conversion'!$B256</f>
        <v>0</v>
      </c>
      <c r="DK106" s="86">
        <f>+BW106*'Silver Conversion'!$B256</f>
        <v>0.7552634841909486</v>
      </c>
      <c r="DL106" s="86">
        <f>+BX106*'Silver Conversion'!$B256</f>
        <v>0.21289794718861355</v>
      </c>
      <c r="DM106" s="86">
        <f>+BY106*'Silver Conversion'!$B256</f>
        <v>15.143627195270387</v>
      </c>
      <c r="DN106" s="86">
        <f>+BZ106*'Silver Conversion'!$B256</f>
        <v>5.217</v>
      </c>
      <c r="DO106" s="86">
        <f>+CA106*'Silver Conversion'!$B256</f>
        <v>0</v>
      </c>
      <c r="DP106" s="86">
        <f>+CB106*'Silver Conversion'!$B256</f>
        <v>40.968959999999996</v>
      </c>
    </row>
    <row r="107" spans="1:120" ht="15.75">
      <c r="A107" s="63">
        <v>1598</v>
      </c>
      <c r="B107" s="86">
        <v>476</v>
      </c>
      <c r="C107" s="86">
        <v>841.5</v>
      </c>
      <c r="D107" s="86">
        <v>9</v>
      </c>
      <c r="E107" s="86">
        <v>420.8</v>
      </c>
      <c r="F107" s="86">
        <v>833</v>
      </c>
      <c r="G107" s="86">
        <v>1751</v>
      </c>
      <c r="H107" s="86">
        <v>51</v>
      </c>
      <c r="I107" s="86">
        <v>595.8</v>
      </c>
      <c r="J107" s="86">
        <v>87.1</v>
      </c>
      <c r="K107" s="59">
        <v>20</v>
      </c>
      <c r="L107" s="59">
        <v>515.8</v>
      </c>
      <c r="M107" s="86"/>
      <c r="N107" s="86">
        <v>1800</v>
      </c>
      <c r="O107" s="86">
        <v>2448.3</v>
      </c>
      <c r="P107" s="86">
        <v>53.5</v>
      </c>
      <c r="Q107" s="86">
        <v>387.1</v>
      </c>
      <c r="R107" s="86">
        <v>46.4</v>
      </c>
      <c r="S107" s="86">
        <v>26.4</v>
      </c>
      <c r="T107" s="86">
        <v>329.3</v>
      </c>
      <c r="U107" s="86">
        <v>54</v>
      </c>
      <c r="V107" s="86"/>
      <c r="W107" s="86">
        <v>1041.3</v>
      </c>
      <c r="X107" s="86">
        <v>32.8</v>
      </c>
      <c r="Y107" s="86">
        <v>28.8</v>
      </c>
      <c r="Z107" s="86">
        <v>181.3</v>
      </c>
      <c r="AA107" s="86">
        <v>493</v>
      </c>
      <c r="AB107" s="86">
        <v>1484</v>
      </c>
      <c r="AC107" s="86">
        <v>73.6</v>
      </c>
      <c r="AD107" s="86">
        <v>73.6</v>
      </c>
      <c r="AE107" s="86"/>
      <c r="AF107" s="86">
        <v>578</v>
      </c>
      <c r="AG107" s="86">
        <v>26.9</v>
      </c>
      <c r="AH107" s="86"/>
      <c r="AI107" s="86">
        <v>251.4</v>
      </c>
      <c r="AJ107" s="86">
        <v>612.2</v>
      </c>
      <c r="AK107" s="86">
        <v>2011.7</v>
      </c>
      <c r="AL107" s="86">
        <v>54</v>
      </c>
      <c r="AM107" s="59">
        <v>32</v>
      </c>
      <c r="AN107" s="59">
        <v>24.2</v>
      </c>
      <c r="AO107" s="86"/>
      <c r="AP107" s="86">
        <f t="shared" si="36"/>
        <v>8.686131386861314</v>
      </c>
      <c r="AQ107" s="86">
        <f t="shared" si="37"/>
        <v>73.16118935837245</v>
      </c>
      <c r="AR107" s="86">
        <f t="shared" si="38"/>
        <v>19.561262614297544</v>
      </c>
      <c r="AS107" s="86">
        <f t="shared" si="39"/>
        <v>26.088034717916926</v>
      </c>
      <c r="AT107" s="86">
        <f t="shared" si="40"/>
        <v>66.37450199203187</v>
      </c>
      <c r="AU107" s="86">
        <f t="shared" si="41"/>
        <v>152.23439401843157</v>
      </c>
      <c r="AV107" s="86">
        <f t="shared" si="42"/>
        <v>51</v>
      </c>
      <c r="AW107" s="86">
        <f t="shared" si="43"/>
        <v>51.79968701095461</v>
      </c>
      <c r="AX107" s="86">
        <f t="shared" si="44"/>
        <v>104.074560879436</v>
      </c>
      <c r="AY107" s="86">
        <f t="shared" si="45"/>
        <v>43.469472476216765</v>
      </c>
      <c r="AZ107" s="86">
        <f t="shared" si="46"/>
        <v>515.8</v>
      </c>
      <c r="BA107" s="86"/>
      <c r="BB107" s="86">
        <f t="shared" si="47"/>
        <v>8.955223880597014</v>
      </c>
      <c r="BC107" s="86">
        <f t="shared" si="48"/>
        <v>15.155060352831944</v>
      </c>
      <c r="BD107" s="86">
        <f t="shared" si="49"/>
        <v>4.967502321262767</v>
      </c>
      <c r="BE107" s="86">
        <f t="shared" si="50"/>
        <v>32.447611064543175</v>
      </c>
      <c r="BF107" s="86">
        <f t="shared" si="51"/>
        <v>130.70422535211267</v>
      </c>
      <c r="BG107" s="86">
        <f t="shared" si="52"/>
        <v>26.4</v>
      </c>
      <c r="BH107" s="86">
        <f t="shared" si="53"/>
        <v>25.76682316118936</v>
      </c>
      <c r="BI107" s="86">
        <f t="shared" si="54"/>
        <v>59.340659340659336</v>
      </c>
      <c r="BJ107" s="86"/>
      <c r="BK107" s="86">
        <f t="shared" si="55"/>
        <v>19.036563071297987</v>
      </c>
      <c r="BL107" s="86">
        <f t="shared" si="56"/>
        <v>71.28993486099549</v>
      </c>
      <c r="BM107" s="86">
        <f t="shared" si="57"/>
        <v>31.298020182876073</v>
      </c>
      <c r="BN107" s="86">
        <f t="shared" si="58"/>
        <v>11.584664536741215</v>
      </c>
      <c r="BO107" s="86">
        <f t="shared" si="59"/>
        <v>39.28286852589641</v>
      </c>
      <c r="BP107" s="86">
        <f t="shared" si="60"/>
        <v>129.02103981916187</v>
      </c>
      <c r="BQ107" s="86">
        <f t="shared" si="61"/>
        <v>73.6</v>
      </c>
      <c r="BR107" s="86">
        <f t="shared" si="62"/>
        <v>6.398887150060858</v>
      </c>
      <c r="BS107" s="86"/>
      <c r="BT107" s="86">
        <f t="shared" si="63"/>
        <v>10.414414414414415</v>
      </c>
      <c r="BU107" s="86">
        <f t="shared" si="64"/>
        <v>2.3387237002260473</v>
      </c>
      <c r="BV107" s="86">
        <f t="shared" si="65"/>
        <v>0</v>
      </c>
      <c r="BW107" s="86">
        <f t="shared" si="66"/>
        <v>15.585864848109114</v>
      </c>
      <c r="BX107" s="86">
        <f t="shared" si="67"/>
        <v>2.5854670170950733</v>
      </c>
      <c r="BY107" s="86">
        <f t="shared" si="68"/>
        <v>174.9000173882803</v>
      </c>
      <c r="BZ107" s="86">
        <f t="shared" si="69"/>
        <v>54</v>
      </c>
      <c r="CA107" s="86">
        <f t="shared" si="70"/>
        <v>69.55115596194683</v>
      </c>
      <c r="CB107" s="86">
        <f t="shared" si="71"/>
        <v>464.64</v>
      </c>
      <c r="CC107" s="86"/>
      <c r="CD107" s="86">
        <f>+AP107*'Silver Conversion'!$B257</f>
        <v>0.8164963503649635</v>
      </c>
      <c r="CE107" s="86">
        <f>+AQ107*'Silver Conversion'!$B257</f>
        <v>6.87715179968701</v>
      </c>
      <c r="CF107" s="86">
        <f>+AR107*'Silver Conversion'!$B257</f>
        <v>1.838758685743969</v>
      </c>
      <c r="CG107" s="86">
        <f>+AS107*'Silver Conversion'!$B257</f>
        <v>2.452275263484191</v>
      </c>
      <c r="CH107" s="86">
        <f>+AT107*'Silver Conversion'!$B257</f>
        <v>6.239203187250996</v>
      </c>
      <c r="CI107" s="86">
        <f>+AU107*'Silver Conversion'!$B257</f>
        <v>14.310033037732568</v>
      </c>
      <c r="CJ107" s="86">
        <f>+AV107*'Silver Conversion'!$B257</f>
        <v>4.794</v>
      </c>
      <c r="CK107" s="86">
        <f>+AW107*'Silver Conversion'!$B257</f>
        <v>4.869170579029733</v>
      </c>
      <c r="CL107" s="86">
        <f>+AX107*'Silver Conversion'!$B257</f>
        <v>9.783008722666985</v>
      </c>
      <c r="CM107" s="86">
        <f>+AY107*'Silver Conversion'!$B257</f>
        <v>4.086130412764376</v>
      </c>
      <c r="CN107" s="86">
        <f>+AZ107*'Silver Conversion'!$B257</f>
        <v>48.4852</v>
      </c>
      <c r="CO107" s="86"/>
      <c r="CP107" s="86">
        <f>+BB107*'Silver Conversion'!$D257</f>
        <v>1.2438805970149251</v>
      </c>
      <c r="CQ107" s="86">
        <f>+BC107*'Silver Conversion'!$B257</f>
        <v>1.4245756731662027</v>
      </c>
      <c r="CR107" s="86">
        <f>+BD107*'Silver Conversion'!$B257</f>
        <v>0.4669452181987001</v>
      </c>
      <c r="CS107" s="86">
        <f>+BE107*'Silver Conversion'!$B257</f>
        <v>3.0500754400670584</v>
      </c>
      <c r="CT107" s="86">
        <f>+BF107*'Silver Conversion'!$B257</f>
        <v>12.286197183098592</v>
      </c>
      <c r="CU107" s="86">
        <f>+BG107*'Silver Conversion'!$B257</f>
        <v>2.4816</v>
      </c>
      <c r="CV107" s="86">
        <f>+BH107*'Silver Conversion'!$B257</f>
        <v>2.4220813771518</v>
      </c>
      <c r="CW107" s="86">
        <f>+BI107*'Silver Conversion'!$B257</f>
        <v>5.578021978021978</v>
      </c>
      <c r="CX107" s="86"/>
      <c r="CY107" s="86">
        <f>+BK107*'Silver Conversion'!$B257</f>
        <v>1.7894369287020109</v>
      </c>
      <c r="CZ107" s="86">
        <f>+BL107*'Silver Conversion'!$B257</f>
        <v>6.701253876933576</v>
      </c>
      <c r="DA107" s="86">
        <f>+BM107*'Silver Conversion'!$B257</f>
        <v>2.9420138971903507</v>
      </c>
      <c r="DB107" s="86">
        <f>+BN107*'Silver Conversion'!$B257</f>
        <v>1.0889584664536742</v>
      </c>
      <c r="DC107" s="86">
        <f>+BO107*'Silver Conversion'!$B257</f>
        <v>3.6925896414342625</v>
      </c>
      <c r="DD107" s="86">
        <f>+BP107*'Silver Conversion'!$B257</f>
        <v>12.127977743001216</v>
      </c>
      <c r="DE107" s="86">
        <f>+BQ107*'Silver Conversion'!$B257</f>
        <v>6.918399999999999</v>
      </c>
      <c r="DF107" s="86">
        <f>+BR107*'Silver Conversion'!$B257</f>
        <v>0.6014953921057207</v>
      </c>
      <c r="DG107" s="86"/>
      <c r="DH107" s="86">
        <f>+BT107*'Silver Conversion'!$B257</f>
        <v>0.978954954954955</v>
      </c>
      <c r="DI107" s="86">
        <f>+BU107*'Silver Conversion'!$B257</f>
        <v>0.21984002782124845</v>
      </c>
      <c r="DJ107" s="86">
        <f>+BV107*'Silver Conversion'!$B257</f>
        <v>0</v>
      </c>
      <c r="DK107" s="86">
        <f>+BW107*'Silver Conversion'!$B257</f>
        <v>1.4650712957222567</v>
      </c>
      <c r="DL107" s="86">
        <f>+BX107*'Silver Conversion'!$B257</f>
        <v>0.2430338996069369</v>
      </c>
      <c r="DM107" s="86">
        <f>+BY107*'Silver Conversion'!$B257</f>
        <v>16.44060163449835</v>
      </c>
      <c r="DN107" s="86">
        <f>+BZ107*'Silver Conversion'!$B257</f>
        <v>5.076</v>
      </c>
      <c r="DO107" s="86">
        <f>+CA107*'Silver Conversion'!$B257</f>
        <v>6.537808660423003</v>
      </c>
      <c r="DP107" s="86">
        <f>+CB107*'Silver Conversion'!$B257</f>
        <v>43.676159999999996</v>
      </c>
    </row>
    <row r="108" spans="1:120" ht="15.75">
      <c r="A108" s="63">
        <v>1599</v>
      </c>
      <c r="B108" s="86">
        <v>476</v>
      </c>
      <c r="C108" s="86">
        <v>850</v>
      </c>
      <c r="D108" s="86">
        <v>10</v>
      </c>
      <c r="E108" s="86">
        <v>258.3</v>
      </c>
      <c r="F108" s="86">
        <v>892.3</v>
      </c>
      <c r="G108" s="86">
        <v>2040</v>
      </c>
      <c r="H108" s="86">
        <v>65.6</v>
      </c>
      <c r="I108" s="86">
        <v>748</v>
      </c>
      <c r="J108" s="86">
        <v>77</v>
      </c>
      <c r="L108" s="59">
        <v>493</v>
      </c>
      <c r="M108" s="86"/>
      <c r="N108" s="86">
        <v>1895</v>
      </c>
      <c r="O108" s="86">
        <v>2305</v>
      </c>
      <c r="P108" s="86">
        <v>74.2</v>
      </c>
      <c r="Q108" s="86">
        <v>463.3</v>
      </c>
      <c r="R108" s="86">
        <v>51.3</v>
      </c>
      <c r="S108" s="86">
        <v>30</v>
      </c>
      <c r="T108" s="86">
        <v>359.5</v>
      </c>
      <c r="U108" s="86">
        <v>53</v>
      </c>
      <c r="V108" s="86"/>
      <c r="W108" s="86">
        <v>986</v>
      </c>
      <c r="X108" s="86">
        <v>30.1</v>
      </c>
      <c r="Y108" s="86">
        <v>33</v>
      </c>
      <c r="Z108" s="86">
        <v>191.3</v>
      </c>
      <c r="AA108" s="86">
        <v>399.5</v>
      </c>
      <c r="AB108" s="86">
        <v>2270.8</v>
      </c>
      <c r="AC108" s="86">
        <v>94.5</v>
      </c>
      <c r="AD108" s="86">
        <v>94.5</v>
      </c>
      <c r="AE108" s="86"/>
      <c r="AF108" s="86">
        <v>908</v>
      </c>
      <c r="AG108" s="86">
        <v>26.9</v>
      </c>
      <c r="AH108" s="86"/>
      <c r="AI108" s="86">
        <v>353.2</v>
      </c>
      <c r="AJ108" s="86">
        <v>595.7</v>
      </c>
      <c r="AK108" s="86">
        <v>2181.7</v>
      </c>
      <c r="AL108" s="86">
        <v>60.5</v>
      </c>
      <c r="AM108" s="59">
        <v>30</v>
      </c>
      <c r="AN108" s="59">
        <v>25.7</v>
      </c>
      <c r="AO108" s="86"/>
      <c r="AP108" s="86">
        <f t="shared" si="36"/>
        <v>8.686131386861314</v>
      </c>
      <c r="AQ108" s="86">
        <f t="shared" si="37"/>
        <v>73.90019127108329</v>
      </c>
      <c r="AR108" s="86">
        <f t="shared" si="38"/>
        <v>21.734736238108383</v>
      </c>
      <c r="AS108" s="86">
        <f t="shared" si="39"/>
        <v>16.013639181649104</v>
      </c>
      <c r="AT108" s="86">
        <f t="shared" si="40"/>
        <v>71.0996015936255</v>
      </c>
      <c r="AU108" s="86">
        <f t="shared" si="41"/>
        <v>177.36045905059987</v>
      </c>
      <c r="AV108" s="86">
        <f t="shared" si="42"/>
        <v>65.6</v>
      </c>
      <c r="AW108" s="86">
        <f t="shared" si="43"/>
        <v>65.03216831855329</v>
      </c>
      <c r="AX108" s="86">
        <f t="shared" si="44"/>
        <v>92.00621340661966</v>
      </c>
      <c r="AY108" s="86">
        <f t="shared" si="45"/>
        <v>0</v>
      </c>
      <c r="AZ108" s="86">
        <f t="shared" si="46"/>
        <v>493</v>
      </c>
      <c r="BA108" s="86"/>
      <c r="BB108" s="86">
        <f t="shared" si="47"/>
        <v>9.427860696517413</v>
      </c>
      <c r="BC108" s="86">
        <f t="shared" si="48"/>
        <v>14.26802847415661</v>
      </c>
      <c r="BD108" s="86">
        <f t="shared" si="49"/>
        <v>6.889507892293408</v>
      </c>
      <c r="BE108" s="86">
        <f t="shared" si="50"/>
        <v>38.83487007544007</v>
      </c>
      <c r="BF108" s="86">
        <f t="shared" si="51"/>
        <v>144.50704225352112</v>
      </c>
      <c r="BG108" s="86">
        <f t="shared" si="52"/>
        <v>30</v>
      </c>
      <c r="BH108" s="86">
        <f t="shared" si="53"/>
        <v>28.12989045383412</v>
      </c>
      <c r="BI108" s="86">
        <f t="shared" si="54"/>
        <v>58.24175824175824</v>
      </c>
      <c r="BJ108" s="86"/>
      <c r="BK108" s="86">
        <f t="shared" si="55"/>
        <v>18.025594149908592</v>
      </c>
      <c r="BL108" s="86">
        <f t="shared" si="56"/>
        <v>65.42155607670624</v>
      </c>
      <c r="BM108" s="86">
        <f t="shared" si="57"/>
        <v>35.862314792878834</v>
      </c>
      <c r="BN108" s="86">
        <f t="shared" si="58"/>
        <v>12.223642172523961</v>
      </c>
      <c r="BO108" s="86">
        <f t="shared" si="59"/>
        <v>31.83266932270916</v>
      </c>
      <c r="BP108" s="86">
        <f t="shared" si="60"/>
        <v>197.4265345157364</v>
      </c>
      <c r="BQ108" s="86">
        <f t="shared" si="61"/>
        <v>94.5</v>
      </c>
      <c r="BR108" s="86">
        <f t="shared" si="62"/>
        <v>8.215962441314554</v>
      </c>
      <c r="BS108" s="86"/>
      <c r="BT108" s="86">
        <f t="shared" si="63"/>
        <v>16.36036036036036</v>
      </c>
      <c r="BU108" s="86">
        <f t="shared" si="64"/>
        <v>2.3387237002260473</v>
      </c>
      <c r="BV108" s="86">
        <f t="shared" si="65"/>
        <v>0</v>
      </c>
      <c r="BW108" s="86">
        <f t="shared" si="66"/>
        <v>21.89708617482951</v>
      </c>
      <c r="BX108" s="86">
        <f t="shared" si="67"/>
        <v>3.094411958202396</v>
      </c>
      <c r="BY108" s="86">
        <f t="shared" si="68"/>
        <v>189.68005564249694</v>
      </c>
      <c r="BZ108" s="86">
        <f t="shared" si="69"/>
        <v>60.5</v>
      </c>
      <c r="CA108" s="86">
        <f t="shared" si="70"/>
        <v>65.20420871432515</v>
      </c>
      <c r="CB108" s="86">
        <f t="shared" si="71"/>
        <v>493.44</v>
      </c>
      <c r="CC108" s="86"/>
      <c r="CD108" s="86">
        <f>+AP108*'Silver Conversion'!$B258</f>
        <v>0.8164963503649635</v>
      </c>
      <c r="CE108" s="86">
        <f>+AQ108*'Silver Conversion'!$B258</f>
        <v>6.946617979481829</v>
      </c>
      <c r="CF108" s="86">
        <f>+AR108*'Silver Conversion'!$B258</f>
        <v>2.043065206382188</v>
      </c>
      <c r="CG108" s="86">
        <f>+AS108*'Silver Conversion'!$B258</f>
        <v>1.5052820830750158</v>
      </c>
      <c r="CH108" s="86">
        <f>+AT108*'Silver Conversion'!$B258</f>
        <v>6.683362549800797</v>
      </c>
      <c r="CI108" s="86">
        <f>+AU108*'Silver Conversion'!$B258</f>
        <v>16.671883150756386</v>
      </c>
      <c r="CJ108" s="86">
        <f>+AV108*'Silver Conversion'!$B258</f>
        <v>6.166399999999999</v>
      </c>
      <c r="CK108" s="86">
        <f>+AW108*'Silver Conversion'!$B258</f>
        <v>6.113023821944009</v>
      </c>
      <c r="CL108" s="86">
        <f>+AX108*'Silver Conversion'!$B258</f>
        <v>8.648584060222248</v>
      </c>
      <c r="CM108" s="86">
        <f>+AY108*'Silver Conversion'!$B258</f>
        <v>0</v>
      </c>
      <c r="CN108" s="86">
        <f>+AZ108*'Silver Conversion'!$B258</f>
        <v>46.342</v>
      </c>
      <c r="CO108" s="86"/>
      <c r="CP108" s="86">
        <f>+BB108*'Silver Conversion'!$D258</f>
        <v>1.3095298507462687</v>
      </c>
      <c r="CQ108" s="86">
        <f>+BC108*'Silver Conversion'!$B258</f>
        <v>1.3411946765707214</v>
      </c>
      <c r="CR108" s="86">
        <f>+BD108*'Silver Conversion'!$B258</f>
        <v>0.6476137418755804</v>
      </c>
      <c r="CS108" s="86">
        <f>+BE108*'Silver Conversion'!$B258</f>
        <v>3.6504777870913667</v>
      </c>
      <c r="CT108" s="86">
        <f>+BF108*'Silver Conversion'!$B258</f>
        <v>13.583661971830985</v>
      </c>
      <c r="CU108" s="86">
        <f>+BG108*'Silver Conversion'!$B258</f>
        <v>2.82</v>
      </c>
      <c r="CV108" s="86">
        <f>+BH108*'Silver Conversion'!$B258</f>
        <v>2.6442097026604072</v>
      </c>
      <c r="CW108" s="86">
        <f>+BI108*'Silver Conversion'!$B258</f>
        <v>5.474725274725275</v>
      </c>
      <c r="CX108" s="86"/>
      <c r="CY108" s="86">
        <f>+BK108*'Silver Conversion'!$B258</f>
        <v>1.6944058500914077</v>
      </c>
      <c r="CZ108" s="86">
        <f>+BL108*'Silver Conversion'!$B258</f>
        <v>6.149626271210386</v>
      </c>
      <c r="DA108" s="86">
        <f>+BM108*'Silver Conversion'!$B258</f>
        <v>3.3710575905306106</v>
      </c>
      <c r="DB108" s="86">
        <f>+BN108*'Silver Conversion'!$B258</f>
        <v>1.1490223642172523</v>
      </c>
      <c r="DC108" s="86">
        <f>+BO108*'Silver Conversion'!$B258</f>
        <v>2.992270916334661</v>
      </c>
      <c r="DD108" s="86">
        <f>+BP108*'Silver Conversion'!$B258</f>
        <v>18.55809424447922</v>
      </c>
      <c r="DE108" s="86">
        <f>+BQ108*'Silver Conversion'!$B258</f>
        <v>8.883000000000001</v>
      </c>
      <c r="DF108" s="86">
        <f>+BR108*'Silver Conversion'!$B258</f>
        <v>0.7723004694835681</v>
      </c>
      <c r="DG108" s="86"/>
      <c r="DH108" s="86">
        <f>+BT108*'Silver Conversion'!$B258</f>
        <v>1.537873873873874</v>
      </c>
      <c r="DI108" s="86">
        <f>+BU108*'Silver Conversion'!$B258</f>
        <v>0.21984002782124845</v>
      </c>
      <c r="DJ108" s="86">
        <f>+BV108*'Silver Conversion'!$B258</f>
        <v>0</v>
      </c>
      <c r="DK108" s="86">
        <f>+BW108*'Silver Conversion'!$B258</f>
        <v>2.058326100433974</v>
      </c>
      <c r="DL108" s="86">
        <f>+BX108*'Silver Conversion'!$B258</f>
        <v>0.2908747240710252</v>
      </c>
      <c r="DM108" s="86">
        <f>+BY108*'Silver Conversion'!$B258</f>
        <v>17.82992523039471</v>
      </c>
      <c r="DN108" s="86">
        <f>+BZ108*'Silver Conversion'!$B258</f>
        <v>5.687</v>
      </c>
      <c r="DO108" s="86">
        <f>+CA108*'Silver Conversion'!$B258</f>
        <v>6.1291956191465635</v>
      </c>
      <c r="DP108" s="86">
        <f>+CB108*'Silver Conversion'!$B258</f>
        <v>46.38336</v>
      </c>
    </row>
    <row r="109" spans="1:120" ht="15.75">
      <c r="A109" s="63">
        <v>1600</v>
      </c>
      <c r="B109" s="86">
        <v>411.9</v>
      </c>
      <c r="C109" s="86">
        <v>841.5</v>
      </c>
      <c r="D109" s="86">
        <v>12</v>
      </c>
      <c r="E109" s="86">
        <v>280.4</v>
      </c>
      <c r="F109" s="86">
        <v>857.9</v>
      </c>
      <c r="G109" s="86">
        <v>1918.4</v>
      </c>
      <c r="H109" s="86"/>
      <c r="I109" s="86">
        <v>764.5</v>
      </c>
      <c r="J109" s="86">
        <v>99.9</v>
      </c>
      <c r="L109" s="59">
        <v>467.5</v>
      </c>
      <c r="M109" s="86"/>
      <c r="N109" s="86">
        <v>1684.1</v>
      </c>
      <c r="O109" s="86">
        <v>2039.3</v>
      </c>
      <c r="P109" s="86">
        <v>67.6</v>
      </c>
      <c r="Q109" s="86">
        <v>455.1</v>
      </c>
      <c r="R109" s="86">
        <v>57.7</v>
      </c>
      <c r="S109" s="86">
        <v>31</v>
      </c>
      <c r="T109" s="86">
        <v>353</v>
      </c>
      <c r="U109" s="86"/>
      <c r="V109" s="86"/>
      <c r="W109" s="86">
        <v>476</v>
      </c>
      <c r="X109" s="86">
        <v>28.8</v>
      </c>
      <c r="Y109" s="86">
        <v>37.3</v>
      </c>
      <c r="Z109" s="86">
        <v>85</v>
      </c>
      <c r="AA109" s="86">
        <v>386.4</v>
      </c>
      <c r="AB109" s="86">
        <v>2384.3</v>
      </c>
      <c r="AC109" s="86">
        <v>85.5</v>
      </c>
      <c r="AD109" s="86">
        <v>85.5</v>
      </c>
      <c r="AE109" s="86"/>
      <c r="AF109" s="86">
        <v>684.4</v>
      </c>
      <c r="AG109" s="86">
        <v>31.4</v>
      </c>
      <c r="AH109" s="86"/>
      <c r="AI109" s="86">
        <v>102.9</v>
      </c>
      <c r="AJ109" s="86">
        <v>619.9</v>
      </c>
      <c r="AK109" s="86">
        <v>2800.8</v>
      </c>
      <c r="AL109" s="86">
        <v>75</v>
      </c>
      <c r="AN109" s="59">
        <v>20</v>
      </c>
      <c r="AO109" s="86"/>
      <c r="AP109" s="86">
        <f t="shared" si="36"/>
        <v>7.516423357664234</v>
      </c>
      <c r="AQ109" s="86">
        <f t="shared" si="37"/>
        <v>73.16118935837245</v>
      </c>
      <c r="AR109" s="86">
        <f t="shared" si="38"/>
        <v>26.08168348573006</v>
      </c>
      <c r="AS109" s="86">
        <f t="shared" si="39"/>
        <v>17.383756974581523</v>
      </c>
      <c r="AT109" s="86">
        <f t="shared" si="40"/>
        <v>68.35856573705179</v>
      </c>
      <c r="AU109" s="86">
        <f t="shared" si="41"/>
        <v>166.7883846287602</v>
      </c>
      <c r="AV109" s="86">
        <f t="shared" si="42"/>
        <v>0</v>
      </c>
      <c r="AW109" s="86">
        <f t="shared" si="43"/>
        <v>66.46670144322727</v>
      </c>
      <c r="AX109" s="86">
        <f t="shared" si="44"/>
        <v>119.36910025092605</v>
      </c>
      <c r="AY109" s="86">
        <f t="shared" si="45"/>
        <v>0</v>
      </c>
      <c r="AZ109" s="86">
        <f t="shared" si="46"/>
        <v>467.5</v>
      </c>
      <c r="BA109" s="86"/>
      <c r="BB109" s="86">
        <f t="shared" si="47"/>
        <v>8.378606965174129</v>
      </c>
      <c r="BC109" s="86">
        <f t="shared" si="48"/>
        <v>12.623336428350356</v>
      </c>
      <c r="BD109" s="86">
        <f t="shared" si="49"/>
        <v>6.27669452181987</v>
      </c>
      <c r="BE109" s="86">
        <f t="shared" si="50"/>
        <v>38.14752724224644</v>
      </c>
      <c r="BF109" s="86">
        <f t="shared" si="51"/>
        <v>162.53521126760566</v>
      </c>
      <c r="BG109" s="86">
        <f t="shared" si="52"/>
        <v>31</v>
      </c>
      <c r="BH109" s="86">
        <f t="shared" si="53"/>
        <v>27.621283255086073</v>
      </c>
      <c r="BI109" s="86">
        <f t="shared" si="54"/>
        <v>0</v>
      </c>
      <c r="BJ109" s="86"/>
      <c r="BK109" s="86">
        <f t="shared" si="55"/>
        <v>8.702010968921389</v>
      </c>
      <c r="BL109" s="86">
        <f t="shared" si="56"/>
        <v>62.596040365752145</v>
      </c>
      <c r="BM109" s="86">
        <f t="shared" si="57"/>
        <v>40.535283084072134</v>
      </c>
      <c r="BN109" s="86">
        <f t="shared" si="58"/>
        <v>5.431309904153355</v>
      </c>
      <c r="BO109" s="86">
        <f t="shared" si="59"/>
        <v>30.78884462151394</v>
      </c>
      <c r="BP109" s="86">
        <f t="shared" si="60"/>
        <v>207.2943835854634</v>
      </c>
      <c r="BQ109" s="86">
        <f t="shared" si="61"/>
        <v>85.5</v>
      </c>
      <c r="BR109" s="86">
        <f t="shared" si="62"/>
        <v>7.433489827856024</v>
      </c>
      <c r="BS109" s="86"/>
      <c r="BT109" s="86">
        <f t="shared" si="63"/>
        <v>12.331531531531532</v>
      </c>
      <c r="BU109" s="86">
        <f t="shared" si="64"/>
        <v>2.729960006955312</v>
      </c>
      <c r="BV109" s="86">
        <f t="shared" si="65"/>
        <v>0</v>
      </c>
      <c r="BW109" s="86">
        <f t="shared" si="66"/>
        <v>6.379417234965903</v>
      </c>
      <c r="BX109" s="86">
        <f t="shared" si="67"/>
        <v>3.0396436049598754</v>
      </c>
      <c r="BY109" s="86">
        <f t="shared" si="68"/>
        <v>243.50547730829422</v>
      </c>
      <c r="BZ109" s="86">
        <f t="shared" si="69"/>
        <v>75</v>
      </c>
      <c r="CA109" s="86">
        <f t="shared" si="70"/>
        <v>0</v>
      </c>
      <c r="CB109" s="86">
        <f t="shared" si="71"/>
        <v>384</v>
      </c>
      <c r="CC109" s="86"/>
      <c r="CD109" s="86">
        <f>+AP109*'Silver Conversion'!$B259</f>
        <v>0.706543795620438</v>
      </c>
      <c r="CE109" s="86">
        <f>+AQ109*'Silver Conversion'!$B259</f>
        <v>6.87715179968701</v>
      </c>
      <c r="CF109" s="86">
        <f>+AR109*'Silver Conversion'!$B259</f>
        <v>2.451678247658626</v>
      </c>
      <c r="CG109" s="86">
        <f>+AS109*'Silver Conversion'!$B259</f>
        <v>1.6340731556106631</v>
      </c>
      <c r="CH109" s="86">
        <f>+AT109*'Silver Conversion'!$B259</f>
        <v>6.425705179282868</v>
      </c>
      <c r="CI109" s="86">
        <f>+AU109*'Silver Conversion'!$B259</f>
        <v>15.67810815510346</v>
      </c>
      <c r="CJ109" s="86">
        <f>+AV109*'Silver Conversion'!$B259</f>
        <v>0</v>
      </c>
      <c r="CK109" s="86">
        <f>+AW109*'Silver Conversion'!$B259</f>
        <v>6.247869935663363</v>
      </c>
      <c r="CL109" s="86">
        <f>+AX109*'Silver Conversion'!$B259</f>
        <v>11.220695423587049</v>
      </c>
      <c r="CM109" s="86">
        <f>+AY109*'Silver Conversion'!$B259</f>
        <v>0</v>
      </c>
      <c r="CN109" s="86">
        <f>+AZ109*'Silver Conversion'!$B259</f>
        <v>43.945</v>
      </c>
      <c r="CO109" s="86"/>
      <c r="CP109" s="86">
        <f>+BB109*'Silver Conversion'!$D259</f>
        <v>1.1637885074626864</v>
      </c>
      <c r="CQ109" s="86">
        <f>+BC109*'Silver Conversion'!$B259</f>
        <v>1.1865936242649335</v>
      </c>
      <c r="CR109" s="86">
        <f>+BD109*'Silver Conversion'!$B259</f>
        <v>0.5900092850510678</v>
      </c>
      <c r="CS109" s="86">
        <f>+BE109*'Silver Conversion'!$B259</f>
        <v>3.5858675607711654</v>
      </c>
      <c r="CT109" s="86">
        <f>+BF109*'Silver Conversion'!$B259</f>
        <v>15.278309859154932</v>
      </c>
      <c r="CU109" s="86">
        <f>+BG109*'Silver Conversion'!$B259</f>
        <v>2.914</v>
      </c>
      <c r="CV109" s="86">
        <f>+BH109*'Silver Conversion'!$B259</f>
        <v>2.5964006259780907</v>
      </c>
      <c r="CW109" s="86">
        <f>+BI109*'Silver Conversion'!$B259</f>
        <v>0</v>
      </c>
      <c r="CX109" s="86"/>
      <c r="CY109" s="86">
        <f>+BK109*'Silver Conversion'!$B259</f>
        <v>0.8179890310786105</v>
      </c>
      <c r="CZ109" s="86">
        <f>+BL109*'Silver Conversion'!$B259</f>
        <v>5.884027794380701</v>
      </c>
      <c r="DA109" s="86">
        <f>+BM109*'Silver Conversion'!$B259</f>
        <v>3.8103166099027805</v>
      </c>
      <c r="DB109" s="86">
        <f>+BN109*'Silver Conversion'!$B259</f>
        <v>0.5105431309904154</v>
      </c>
      <c r="DC109" s="86">
        <f>+BO109*'Silver Conversion'!$B259</f>
        <v>2.8941513944223107</v>
      </c>
      <c r="DD109" s="86">
        <f>+BP109*'Silver Conversion'!$B259</f>
        <v>19.48567205703356</v>
      </c>
      <c r="DE109" s="86">
        <f>+BQ109*'Silver Conversion'!$B259</f>
        <v>8.037</v>
      </c>
      <c r="DF109" s="86">
        <f>+BR109*'Silver Conversion'!$B259</f>
        <v>0.6987480438184663</v>
      </c>
      <c r="DG109" s="86"/>
      <c r="DH109" s="86">
        <f>+BT109*'Silver Conversion'!$B259</f>
        <v>1.159163963963964</v>
      </c>
      <c r="DI109" s="86">
        <f>+BU109*'Silver Conversion'!$B259</f>
        <v>0.25661624065379934</v>
      </c>
      <c r="DJ109" s="86">
        <f>+BV109*'Silver Conversion'!$B259</f>
        <v>0</v>
      </c>
      <c r="DK109" s="86">
        <f>+BW109*'Silver Conversion'!$B259</f>
        <v>0.5996652200867949</v>
      </c>
      <c r="DL109" s="86">
        <f>+BX109*'Silver Conversion'!$B259</f>
        <v>0.2857264988662283</v>
      </c>
      <c r="DM109" s="86">
        <f>+BY109*'Silver Conversion'!$B259</f>
        <v>22.889514866979656</v>
      </c>
      <c r="DN109" s="86">
        <f>+BZ109*'Silver Conversion'!$B259</f>
        <v>7.05</v>
      </c>
      <c r="DO109" s="86">
        <f>+CA109*'Silver Conversion'!$B259</f>
        <v>0</v>
      </c>
      <c r="DP109" s="86">
        <f>+CB109*'Silver Conversion'!$B259</f>
        <v>36.096000000000004</v>
      </c>
    </row>
    <row r="110" spans="1:120" ht="15.75">
      <c r="A110" s="63">
        <v>1601</v>
      </c>
      <c r="B110" s="86">
        <v>297.4</v>
      </c>
      <c r="C110" s="86">
        <v>748</v>
      </c>
      <c r="D110" s="86">
        <v>13.3</v>
      </c>
      <c r="E110" s="86">
        <v>274.5</v>
      </c>
      <c r="F110" s="86">
        <v>890.4</v>
      </c>
      <c r="G110" s="86">
        <v>2439.6</v>
      </c>
      <c r="H110" s="86">
        <v>55.1</v>
      </c>
      <c r="I110" s="86">
        <v>806.2</v>
      </c>
      <c r="J110" s="86">
        <v>110.5</v>
      </c>
      <c r="L110" s="59">
        <v>459</v>
      </c>
      <c r="M110" s="86"/>
      <c r="N110" s="86">
        <v>1828.6</v>
      </c>
      <c r="O110" s="86">
        <v>1809.3</v>
      </c>
      <c r="P110" s="86">
        <v>49.9</v>
      </c>
      <c r="Q110" s="86">
        <v>325.1</v>
      </c>
      <c r="R110" s="86">
        <v>64.6</v>
      </c>
      <c r="S110" s="86">
        <v>30.5</v>
      </c>
      <c r="T110" s="86">
        <v>309.8</v>
      </c>
      <c r="U110" s="86">
        <v>60</v>
      </c>
      <c r="V110" s="86"/>
      <c r="W110" s="86">
        <v>274.1</v>
      </c>
      <c r="X110" s="86">
        <v>34.4</v>
      </c>
      <c r="Y110" s="86">
        <v>36.5</v>
      </c>
      <c r="Z110" s="86">
        <v>131</v>
      </c>
      <c r="AA110" s="86">
        <v>411.2</v>
      </c>
      <c r="AB110" s="86">
        <v>2267.1</v>
      </c>
      <c r="AC110" s="86">
        <v>87</v>
      </c>
      <c r="AD110" s="86">
        <v>522.5</v>
      </c>
      <c r="AE110" s="86"/>
      <c r="AF110" s="86">
        <v>382.5</v>
      </c>
      <c r="AG110" s="86"/>
      <c r="AH110" s="86"/>
      <c r="AI110" s="86">
        <v>162.4</v>
      </c>
      <c r="AJ110" s="86">
        <v>638.5</v>
      </c>
      <c r="AK110" s="86">
        <v>2874</v>
      </c>
      <c r="AL110" s="86">
        <v>61</v>
      </c>
      <c r="AN110" s="59">
        <v>28</v>
      </c>
      <c r="AO110" s="86"/>
      <c r="AP110" s="86">
        <f t="shared" si="36"/>
        <v>5.427007299270072</v>
      </c>
      <c r="AQ110" s="86">
        <f t="shared" si="37"/>
        <v>65.03216831855329</v>
      </c>
      <c r="AR110" s="86">
        <f t="shared" si="38"/>
        <v>28.90719919668415</v>
      </c>
      <c r="AS110" s="86">
        <f t="shared" si="39"/>
        <v>17.017978921264724</v>
      </c>
      <c r="AT110" s="86">
        <f t="shared" si="40"/>
        <v>70.94820717131473</v>
      </c>
      <c r="AU110" s="86">
        <f t="shared" si="41"/>
        <v>212.10224308815856</v>
      </c>
      <c r="AV110" s="86">
        <f t="shared" si="42"/>
        <v>55.1</v>
      </c>
      <c r="AW110" s="86">
        <f t="shared" si="43"/>
        <v>70.09215788558511</v>
      </c>
      <c r="AX110" s="86">
        <f t="shared" si="44"/>
        <v>132.03489066794123</v>
      </c>
      <c r="AY110" s="86">
        <f t="shared" si="45"/>
        <v>0</v>
      </c>
      <c r="AZ110" s="86">
        <f t="shared" si="46"/>
        <v>459</v>
      </c>
      <c r="BA110" s="86"/>
      <c r="BB110" s="86">
        <f t="shared" si="47"/>
        <v>9.097512437810945</v>
      </c>
      <c r="BC110" s="86">
        <f t="shared" si="48"/>
        <v>11.19962859795729</v>
      </c>
      <c r="BD110" s="86">
        <f t="shared" si="49"/>
        <v>4.633240482822655</v>
      </c>
      <c r="BE110" s="86">
        <f t="shared" si="50"/>
        <v>27.250628667225484</v>
      </c>
      <c r="BF110" s="86">
        <f t="shared" si="51"/>
        <v>181.9718309859155</v>
      </c>
      <c r="BG110" s="86">
        <f t="shared" si="52"/>
        <v>30.5</v>
      </c>
      <c r="BH110" s="86">
        <f t="shared" si="53"/>
        <v>24.24100156494523</v>
      </c>
      <c r="BI110" s="86">
        <f t="shared" si="54"/>
        <v>65.93406593406593</v>
      </c>
      <c r="BJ110" s="86"/>
      <c r="BK110" s="86">
        <f t="shared" si="55"/>
        <v>5.010968921389397</v>
      </c>
      <c r="BL110" s="86">
        <f t="shared" si="56"/>
        <v>74.76749265909284</v>
      </c>
      <c r="BM110" s="86">
        <f t="shared" si="57"/>
        <v>39.6658936345478</v>
      </c>
      <c r="BN110" s="86">
        <f t="shared" si="58"/>
        <v>8.370607028753993</v>
      </c>
      <c r="BO110" s="86">
        <f t="shared" si="59"/>
        <v>32.764940239043824</v>
      </c>
      <c r="BP110" s="86">
        <f t="shared" si="60"/>
        <v>197.10485133020342</v>
      </c>
      <c r="BQ110" s="86">
        <f t="shared" si="61"/>
        <v>87</v>
      </c>
      <c r="BR110" s="86">
        <f t="shared" si="62"/>
        <v>45.42688228134237</v>
      </c>
      <c r="BS110" s="86"/>
      <c r="BT110" s="86">
        <f t="shared" si="63"/>
        <v>6.891891891891892</v>
      </c>
      <c r="BU110" s="86">
        <f t="shared" si="64"/>
        <v>0</v>
      </c>
      <c r="BV110" s="86">
        <f t="shared" si="65"/>
        <v>0</v>
      </c>
      <c r="BW110" s="86">
        <f t="shared" si="66"/>
        <v>10.068195908245507</v>
      </c>
      <c r="BX110" s="86">
        <f t="shared" si="67"/>
        <v>2.171364834041871</v>
      </c>
      <c r="BY110" s="86">
        <f t="shared" si="68"/>
        <v>249.8695878977569</v>
      </c>
      <c r="BZ110" s="86">
        <f t="shared" si="69"/>
        <v>61</v>
      </c>
      <c r="CA110" s="86">
        <f t="shared" si="70"/>
        <v>0</v>
      </c>
      <c r="CB110" s="86">
        <f t="shared" si="71"/>
        <v>537.6</v>
      </c>
      <c r="CC110" s="86"/>
      <c r="CD110" s="86">
        <f>+AP110*'Silver Conversion'!$B260</f>
        <v>0.5101386861313868</v>
      </c>
      <c r="CE110" s="86">
        <f>+AQ110*'Silver Conversion'!$B260</f>
        <v>6.113023821944009</v>
      </c>
      <c r="CF110" s="86">
        <f>+AR110*'Silver Conversion'!$B260</f>
        <v>2.7172767244883103</v>
      </c>
      <c r="CG110" s="86">
        <f>+AS110*'Silver Conversion'!$B260</f>
        <v>1.599690018598884</v>
      </c>
      <c r="CH110" s="86">
        <f>+AT110*'Silver Conversion'!$B260</f>
        <v>6.669131474103585</v>
      </c>
      <c r="CI110" s="86">
        <f>+AU110*'Silver Conversion'!$B260</f>
        <v>19.937610850286905</v>
      </c>
      <c r="CJ110" s="86">
        <f>+AV110*'Silver Conversion'!$B260</f>
        <v>5.1794</v>
      </c>
      <c r="CK110" s="86">
        <f>+AW110*'Silver Conversion'!$B260</f>
        <v>6.588662841245</v>
      </c>
      <c r="CL110" s="86">
        <f>+AX110*'Silver Conversion'!$B260</f>
        <v>12.411279722786475</v>
      </c>
      <c r="CM110" s="86">
        <f>+AY110*'Silver Conversion'!$B260</f>
        <v>0</v>
      </c>
      <c r="CN110" s="86">
        <f>+AZ110*'Silver Conversion'!$B260</f>
        <v>43.146</v>
      </c>
      <c r="CO110" s="86"/>
      <c r="CP110" s="86">
        <f>+BB110*'Silver Conversion'!$D260</f>
        <v>1.2636444776119402</v>
      </c>
      <c r="CQ110" s="86">
        <f>+BC110*'Silver Conversion'!$B260</f>
        <v>1.0527650882079853</v>
      </c>
      <c r="CR110" s="86">
        <f>+BD110*'Silver Conversion'!$B260</f>
        <v>0.4355246053853296</v>
      </c>
      <c r="CS110" s="86">
        <f>+BE110*'Silver Conversion'!$B260</f>
        <v>2.5615590947191955</v>
      </c>
      <c r="CT110" s="86">
        <f>+BF110*'Silver Conversion'!$B260</f>
        <v>17.105352112676055</v>
      </c>
      <c r="CU110" s="86">
        <f>+BG110*'Silver Conversion'!$B260</f>
        <v>2.867</v>
      </c>
      <c r="CV110" s="86">
        <f>+BH110*'Silver Conversion'!$B260</f>
        <v>2.2786541471048514</v>
      </c>
      <c r="CW110" s="86">
        <f>+BI110*'Silver Conversion'!$B260</f>
        <v>6.197802197802197</v>
      </c>
      <c r="CX110" s="86"/>
      <c r="CY110" s="86">
        <f>+BK110*'Silver Conversion'!$B260</f>
        <v>0.4710310786106033</v>
      </c>
      <c r="CZ110" s="86">
        <f>+BL110*'Silver Conversion'!$B260</f>
        <v>7.028144309954727</v>
      </c>
      <c r="DA110" s="86">
        <f>+BM110*'Silver Conversion'!$B260</f>
        <v>3.728594001647493</v>
      </c>
      <c r="DB110" s="86">
        <f>+BN110*'Silver Conversion'!$B260</f>
        <v>0.7868370607028753</v>
      </c>
      <c r="DC110" s="86">
        <f>+BO110*'Silver Conversion'!$B260</f>
        <v>3.0799043824701196</v>
      </c>
      <c r="DD110" s="86">
        <f>+BP110*'Silver Conversion'!$B260</f>
        <v>18.52785602503912</v>
      </c>
      <c r="DE110" s="86">
        <f>+BQ110*'Silver Conversion'!$B260</f>
        <v>8.178</v>
      </c>
      <c r="DF110" s="86">
        <f>+BR110*'Silver Conversion'!$B260</f>
        <v>4.270126934446183</v>
      </c>
      <c r="DG110" s="86"/>
      <c r="DH110" s="86">
        <f>+BT110*'Silver Conversion'!$B260</f>
        <v>0.6478378378378379</v>
      </c>
      <c r="DI110" s="86">
        <f>+BU110*'Silver Conversion'!$B260</f>
        <v>0</v>
      </c>
      <c r="DJ110" s="86">
        <f>+BV110*'Silver Conversion'!$B260</f>
        <v>0</v>
      </c>
      <c r="DK110" s="86">
        <f>+BW110*'Silver Conversion'!$B260</f>
        <v>0.9464104153750776</v>
      </c>
      <c r="DL110" s="86">
        <f>+BX110*'Silver Conversion'!$B260</f>
        <v>0.20410829439993589</v>
      </c>
      <c r="DM110" s="86">
        <f>+BY110*'Silver Conversion'!$B260</f>
        <v>23.48774126238915</v>
      </c>
      <c r="DN110" s="86">
        <f>+BZ110*'Silver Conversion'!$B260</f>
        <v>5.734</v>
      </c>
      <c r="DO110" s="86">
        <f>+CA110*'Silver Conversion'!$B260</f>
        <v>0</v>
      </c>
      <c r="DP110" s="86">
        <f>+CB110*'Silver Conversion'!$B260</f>
        <v>50.534400000000005</v>
      </c>
    </row>
    <row r="111" spans="1:120" ht="15.75">
      <c r="A111" s="63">
        <v>1602</v>
      </c>
      <c r="B111" s="86">
        <v>330</v>
      </c>
      <c r="C111" s="86">
        <v>612</v>
      </c>
      <c r="D111" s="86">
        <v>11</v>
      </c>
      <c r="E111" s="86">
        <v>423.7</v>
      </c>
      <c r="F111" s="86">
        <v>918</v>
      </c>
      <c r="G111" s="86">
        <v>2567</v>
      </c>
      <c r="H111" s="86">
        <v>46.5</v>
      </c>
      <c r="I111" s="86">
        <v>918</v>
      </c>
      <c r="J111" s="86">
        <v>98.4</v>
      </c>
      <c r="M111" s="86"/>
      <c r="N111" s="86">
        <v>1347.2</v>
      </c>
      <c r="O111" s="86"/>
      <c r="P111" s="86">
        <v>65.9</v>
      </c>
      <c r="Q111" s="86">
        <v>436.2</v>
      </c>
      <c r="R111" s="86">
        <v>78</v>
      </c>
      <c r="S111" s="86">
        <v>26.7</v>
      </c>
      <c r="T111" s="86">
        <v>327.4</v>
      </c>
      <c r="U111" s="86">
        <v>69</v>
      </c>
      <c r="V111" s="86"/>
      <c r="W111" s="86">
        <v>204</v>
      </c>
      <c r="X111" s="86">
        <v>26</v>
      </c>
      <c r="Y111" s="86">
        <v>29.7</v>
      </c>
      <c r="Z111" s="86">
        <v>252.8</v>
      </c>
      <c r="AA111" s="86">
        <v>391</v>
      </c>
      <c r="AB111" s="86">
        <v>2584</v>
      </c>
      <c r="AC111" s="86">
        <v>62.3</v>
      </c>
      <c r="AD111" s="86">
        <v>646</v>
      </c>
      <c r="AE111" s="86"/>
      <c r="AF111" s="86">
        <v>474.4</v>
      </c>
      <c r="AG111" s="86"/>
      <c r="AH111" s="86"/>
      <c r="AI111" s="86">
        <v>105.6</v>
      </c>
      <c r="AJ111" s="86">
        <v>587.8</v>
      </c>
      <c r="AK111" s="86">
        <v>2992</v>
      </c>
      <c r="AL111" s="86">
        <v>49.5</v>
      </c>
      <c r="AM111" s="59">
        <v>37.7</v>
      </c>
      <c r="AO111" s="86"/>
      <c r="AP111" s="86">
        <f t="shared" si="36"/>
        <v>6.021897810218978</v>
      </c>
      <c r="AQ111" s="86">
        <f t="shared" si="37"/>
        <v>53.208137715179966</v>
      </c>
      <c r="AR111" s="86">
        <f t="shared" si="38"/>
        <v>23.90820986191922</v>
      </c>
      <c r="AS111" s="86">
        <f t="shared" si="39"/>
        <v>26.267823930564166</v>
      </c>
      <c r="AT111" s="86">
        <f t="shared" si="40"/>
        <v>73.14741035856574</v>
      </c>
      <c r="AU111" s="86">
        <f t="shared" si="41"/>
        <v>223.17857763867153</v>
      </c>
      <c r="AV111" s="86">
        <f t="shared" si="42"/>
        <v>46.5</v>
      </c>
      <c r="AW111" s="86">
        <f t="shared" si="43"/>
        <v>79.81220657276995</v>
      </c>
      <c r="AX111" s="86">
        <f t="shared" si="44"/>
        <v>117.57677141832956</v>
      </c>
      <c r="AY111" s="86">
        <f t="shared" si="45"/>
        <v>0</v>
      </c>
      <c r="AZ111" s="86">
        <f t="shared" si="46"/>
        <v>0</v>
      </c>
      <c r="BA111" s="86"/>
      <c r="BB111" s="86">
        <f t="shared" si="47"/>
        <v>6.702487562189055</v>
      </c>
      <c r="BC111" s="86">
        <f t="shared" si="48"/>
        <v>0</v>
      </c>
      <c r="BD111" s="86">
        <f t="shared" si="49"/>
        <v>6.118848653667596</v>
      </c>
      <c r="BE111" s="86">
        <f t="shared" si="50"/>
        <v>36.56328583403185</v>
      </c>
      <c r="BF111" s="86">
        <f t="shared" si="51"/>
        <v>219.71830985915494</v>
      </c>
      <c r="BG111" s="86">
        <f t="shared" si="52"/>
        <v>26.7</v>
      </c>
      <c r="BH111" s="86">
        <f t="shared" si="53"/>
        <v>25.61815336463224</v>
      </c>
      <c r="BI111" s="86">
        <f t="shared" si="54"/>
        <v>75.82417582417582</v>
      </c>
      <c r="BJ111" s="86"/>
      <c r="BK111" s="86">
        <f t="shared" si="55"/>
        <v>3.729433272394881</v>
      </c>
      <c r="BL111" s="86">
        <f t="shared" si="56"/>
        <v>56.5103142190818</v>
      </c>
      <c r="BM111" s="86">
        <f t="shared" si="57"/>
        <v>32.27608331359095</v>
      </c>
      <c r="BN111" s="86">
        <f t="shared" si="58"/>
        <v>16.15335463258786</v>
      </c>
      <c r="BO111" s="86">
        <f t="shared" si="59"/>
        <v>31.155378486055774</v>
      </c>
      <c r="BP111" s="86">
        <f t="shared" si="60"/>
        <v>224.6565814640932</v>
      </c>
      <c r="BQ111" s="86">
        <f t="shared" si="61"/>
        <v>62.3</v>
      </c>
      <c r="BR111" s="86">
        <f t="shared" si="62"/>
        <v>56.1641453660233</v>
      </c>
      <c r="BS111" s="86"/>
      <c r="BT111" s="86">
        <f t="shared" si="63"/>
        <v>8.547747747747747</v>
      </c>
      <c r="BU111" s="86">
        <f t="shared" si="64"/>
        <v>0</v>
      </c>
      <c r="BV111" s="86">
        <f t="shared" si="65"/>
        <v>0</v>
      </c>
      <c r="BW111" s="86">
        <f t="shared" si="66"/>
        <v>6.546807191568506</v>
      </c>
      <c r="BX111" s="86">
        <f t="shared" si="67"/>
        <v>2.9134092298033347</v>
      </c>
      <c r="BY111" s="86">
        <f t="shared" si="68"/>
        <v>260.12867327421316</v>
      </c>
      <c r="BZ111" s="86">
        <f t="shared" si="69"/>
        <v>49.5</v>
      </c>
      <c r="CA111" s="86">
        <f t="shared" si="70"/>
        <v>81.93995561766862</v>
      </c>
      <c r="CB111" s="86">
        <f t="shared" si="71"/>
        <v>0</v>
      </c>
      <c r="CC111" s="86"/>
      <c r="CD111" s="86">
        <f>+AP111*'Silver Conversion'!$B261</f>
        <v>0.5660583941605839</v>
      </c>
      <c r="CE111" s="86">
        <f>+AQ111*'Silver Conversion'!$B261</f>
        <v>5.001564945226916</v>
      </c>
      <c r="CF111" s="86">
        <f>+AR111*'Silver Conversion'!$B261</f>
        <v>2.2473717270204068</v>
      </c>
      <c r="CG111" s="86">
        <f>+AS111*'Silver Conversion'!$B261</f>
        <v>2.4691754494730316</v>
      </c>
      <c r="CH111" s="86">
        <f>+AT111*'Silver Conversion'!$B261</f>
        <v>6.875856573705179</v>
      </c>
      <c r="CI111" s="86">
        <f>+AU111*'Silver Conversion'!$B261</f>
        <v>20.978786298035125</v>
      </c>
      <c r="CJ111" s="86">
        <f>+AV111*'Silver Conversion'!$B261</f>
        <v>4.371</v>
      </c>
      <c r="CK111" s="86">
        <f>+AW111*'Silver Conversion'!$B261</f>
        <v>7.502347417840376</v>
      </c>
      <c r="CL111" s="86">
        <f>+AX111*'Silver Conversion'!$B261</f>
        <v>11.052216513322978</v>
      </c>
      <c r="CM111" s="86">
        <f>+AY111*'Silver Conversion'!$B261</f>
        <v>0</v>
      </c>
      <c r="CN111" s="86">
        <f>+AZ111*'Silver Conversion'!$B261</f>
        <v>0</v>
      </c>
      <c r="CO111" s="86"/>
      <c r="CP111" s="86">
        <f>+BB111*'Silver Conversion'!$D261</f>
        <v>0.9309755223880597</v>
      </c>
      <c r="CQ111" s="86">
        <f>+BC111*'Silver Conversion'!$B261</f>
        <v>0</v>
      </c>
      <c r="CR111" s="86">
        <f>+BD111*'Silver Conversion'!$B261</f>
        <v>0.575171773444754</v>
      </c>
      <c r="CS111" s="86">
        <f>+BE111*'Silver Conversion'!$B261</f>
        <v>3.436948868398994</v>
      </c>
      <c r="CT111" s="86">
        <f>+BF111*'Silver Conversion'!$B261</f>
        <v>20.653521126760566</v>
      </c>
      <c r="CU111" s="86">
        <f>+BG111*'Silver Conversion'!$B261</f>
        <v>2.5098</v>
      </c>
      <c r="CV111" s="86">
        <f>+BH111*'Silver Conversion'!$B261</f>
        <v>2.4081064162754307</v>
      </c>
      <c r="CW111" s="86">
        <f>+BI111*'Silver Conversion'!$B261</f>
        <v>7.127472527472528</v>
      </c>
      <c r="CX111" s="86"/>
      <c r="CY111" s="86">
        <f>+BK111*'Silver Conversion'!$B261</f>
        <v>0.3505667276051188</v>
      </c>
      <c r="CZ111" s="86">
        <f>+BL111*'Silver Conversion'!$B261</f>
        <v>5.311969536593689</v>
      </c>
      <c r="DA111" s="86">
        <f>+BM111*'Silver Conversion'!$B261</f>
        <v>3.0339518314775495</v>
      </c>
      <c r="DB111" s="86">
        <f>+BN111*'Silver Conversion'!$B261</f>
        <v>1.5184153354632588</v>
      </c>
      <c r="DC111" s="86">
        <f>+BO111*'Silver Conversion'!$B261</f>
        <v>2.928605577689243</v>
      </c>
      <c r="DD111" s="86">
        <f>+BP111*'Silver Conversion'!$B261</f>
        <v>21.11771865762476</v>
      </c>
      <c r="DE111" s="86">
        <f>+BQ111*'Silver Conversion'!$B261</f>
        <v>5.856199999999999</v>
      </c>
      <c r="DF111" s="86">
        <f>+BR111*'Silver Conversion'!$B261</f>
        <v>5.27942966440619</v>
      </c>
      <c r="DG111" s="86"/>
      <c r="DH111" s="86">
        <f>+BT111*'Silver Conversion'!$B261</f>
        <v>0.8034882882882882</v>
      </c>
      <c r="DI111" s="86">
        <f>+BU111*'Silver Conversion'!$B261</f>
        <v>0</v>
      </c>
      <c r="DJ111" s="86">
        <f>+BV111*'Silver Conversion'!$B261</f>
        <v>0</v>
      </c>
      <c r="DK111" s="86">
        <f>+BW111*'Silver Conversion'!$B261</f>
        <v>0.6153998760074396</v>
      </c>
      <c r="DL111" s="86">
        <f>+BX111*'Silver Conversion'!$B261</f>
        <v>0.27386046760151345</v>
      </c>
      <c r="DM111" s="86">
        <f>+BY111*'Silver Conversion'!$B261</f>
        <v>24.452095287776036</v>
      </c>
      <c r="DN111" s="86">
        <f>+BZ111*'Silver Conversion'!$B261</f>
        <v>4.653</v>
      </c>
      <c r="DO111" s="86">
        <f>+CA111*'Silver Conversion'!$B261</f>
        <v>7.70235582806085</v>
      </c>
      <c r="DP111" s="86">
        <f>+CB111*'Silver Conversion'!$B261</f>
        <v>0</v>
      </c>
    </row>
    <row r="112" spans="1:120" ht="15.75">
      <c r="A112" s="63">
        <v>1603</v>
      </c>
      <c r="B112" s="86">
        <v>300.1</v>
      </c>
      <c r="C112" s="86">
        <v>816</v>
      </c>
      <c r="D112" s="86">
        <v>14</v>
      </c>
      <c r="E112" s="86">
        <v>569.5</v>
      </c>
      <c r="F112" s="86">
        <v>960.5</v>
      </c>
      <c r="G112" s="86">
        <v>2286.5</v>
      </c>
      <c r="H112" s="86">
        <v>49.5</v>
      </c>
      <c r="I112" s="86">
        <v>848.6</v>
      </c>
      <c r="J112" s="86">
        <v>102.5</v>
      </c>
      <c r="K112" s="59">
        <v>26</v>
      </c>
      <c r="L112" s="59">
        <v>459</v>
      </c>
      <c r="M112" s="86"/>
      <c r="N112" s="86">
        <v>1920</v>
      </c>
      <c r="O112" s="86">
        <v>2317.7</v>
      </c>
      <c r="P112" s="86">
        <v>73.6</v>
      </c>
      <c r="Q112" s="86">
        <v>488.3</v>
      </c>
      <c r="R112" s="86">
        <v>60</v>
      </c>
      <c r="S112" s="86">
        <v>28.3</v>
      </c>
      <c r="T112" s="86">
        <v>393</v>
      </c>
      <c r="U112" s="86">
        <v>60</v>
      </c>
      <c r="V112" s="86"/>
      <c r="W112" s="86">
        <v>941</v>
      </c>
      <c r="X112" s="86">
        <v>24.9</v>
      </c>
      <c r="Y112" s="86">
        <v>29.6</v>
      </c>
      <c r="Z112" s="86">
        <v>221</v>
      </c>
      <c r="AA112" s="86">
        <v>525.6</v>
      </c>
      <c r="AB112" s="86">
        <v>1799.1</v>
      </c>
      <c r="AC112" s="86">
        <v>74.8</v>
      </c>
      <c r="AD112" s="86">
        <v>612</v>
      </c>
      <c r="AE112" s="86"/>
      <c r="AF112" s="86">
        <v>438</v>
      </c>
      <c r="AG112" s="86"/>
      <c r="AH112" s="86"/>
      <c r="AI112" s="86"/>
      <c r="AJ112" s="86">
        <v>635.2</v>
      </c>
      <c r="AK112" s="86">
        <v>3094</v>
      </c>
      <c r="AL112" s="86">
        <v>52.1</v>
      </c>
      <c r="AM112" s="59">
        <v>37.9</v>
      </c>
      <c r="AN112" s="59">
        <v>24.7</v>
      </c>
      <c r="AO112" s="86"/>
      <c r="AP112" s="86">
        <f t="shared" si="36"/>
        <v>5.476277372262774</v>
      </c>
      <c r="AQ112" s="86">
        <f t="shared" si="37"/>
        <v>70.94418362023995</v>
      </c>
      <c r="AR112" s="86">
        <f t="shared" si="38"/>
        <v>30.42863073335174</v>
      </c>
      <c r="AS112" s="86">
        <f t="shared" si="39"/>
        <v>35.306881587104776</v>
      </c>
      <c r="AT112" s="86">
        <f t="shared" si="40"/>
        <v>76.53386454183267</v>
      </c>
      <c r="AU112" s="86">
        <f t="shared" si="41"/>
        <v>198.79151451921405</v>
      </c>
      <c r="AV112" s="86">
        <f t="shared" si="42"/>
        <v>49.5</v>
      </c>
      <c r="AW112" s="86">
        <f t="shared" si="43"/>
        <v>73.77847330898973</v>
      </c>
      <c r="AX112" s="86">
        <f t="shared" si="44"/>
        <v>122.47580356075996</v>
      </c>
      <c r="AY112" s="86">
        <f t="shared" si="45"/>
        <v>56.5103142190818</v>
      </c>
      <c r="AZ112" s="86">
        <f t="shared" si="46"/>
        <v>459</v>
      </c>
      <c r="BA112" s="86"/>
      <c r="BB112" s="86">
        <f t="shared" si="47"/>
        <v>9.552238805970148</v>
      </c>
      <c r="BC112" s="86">
        <f t="shared" si="48"/>
        <v>14.346641906530486</v>
      </c>
      <c r="BD112" s="86">
        <f t="shared" si="49"/>
        <v>6.833797585886722</v>
      </c>
      <c r="BE112" s="86">
        <f t="shared" si="50"/>
        <v>40.93042749371333</v>
      </c>
      <c r="BF112" s="86">
        <f t="shared" si="51"/>
        <v>169.01408450704227</v>
      </c>
      <c r="BG112" s="86">
        <f t="shared" si="52"/>
        <v>28.3</v>
      </c>
      <c r="BH112" s="86">
        <f t="shared" si="53"/>
        <v>30.751173708920188</v>
      </c>
      <c r="BI112" s="86">
        <f t="shared" si="54"/>
        <v>65.93406593406593</v>
      </c>
      <c r="BJ112" s="86"/>
      <c r="BK112" s="86">
        <f t="shared" si="55"/>
        <v>17.20292504570384</v>
      </c>
      <c r="BL112" s="86">
        <f t="shared" si="56"/>
        <v>54.11949323288987</v>
      </c>
      <c r="BM112" s="86">
        <f t="shared" si="57"/>
        <v>32.16740963240041</v>
      </c>
      <c r="BN112" s="86">
        <f t="shared" si="58"/>
        <v>14.121405750798722</v>
      </c>
      <c r="BO112" s="86">
        <f t="shared" si="59"/>
        <v>41.8804780876494</v>
      </c>
      <c r="BP112" s="86">
        <f t="shared" si="60"/>
        <v>156.41627543035992</v>
      </c>
      <c r="BQ112" s="86">
        <f t="shared" si="61"/>
        <v>74.8</v>
      </c>
      <c r="BR112" s="86">
        <f t="shared" si="62"/>
        <v>53.208137715179966</v>
      </c>
      <c r="BS112" s="86"/>
      <c r="BT112" s="86">
        <f t="shared" si="63"/>
        <v>7.891891891891892</v>
      </c>
      <c r="BU112" s="86">
        <f t="shared" si="64"/>
        <v>0</v>
      </c>
      <c r="BV112" s="86">
        <f t="shared" si="65"/>
        <v>0</v>
      </c>
      <c r="BW112" s="86">
        <f t="shared" si="66"/>
        <v>0</v>
      </c>
      <c r="BX112" s="86">
        <f t="shared" si="67"/>
        <v>3.2613886449173966</v>
      </c>
      <c r="BY112" s="86">
        <f t="shared" si="68"/>
        <v>268.99669622674315</v>
      </c>
      <c r="BZ112" s="86">
        <f t="shared" si="69"/>
        <v>52.1</v>
      </c>
      <c r="CA112" s="86">
        <f t="shared" si="70"/>
        <v>82.37465034243077</v>
      </c>
      <c r="CB112" s="86">
        <f t="shared" si="71"/>
        <v>474.24</v>
      </c>
      <c r="CC112" s="86"/>
      <c r="CD112" s="86">
        <f>+AP112*'Silver Conversion'!$B262</f>
        <v>0.5096733395967334</v>
      </c>
      <c r="CE112" s="86">
        <f>+AQ112*'Silver Conversion'!$B262</f>
        <v>6.60272600029956</v>
      </c>
      <c r="CF112" s="86">
        <f>+AR112*'Silver Conversion'!$B262</f>
        <v>2.8319715732030333</v>
      </c>
      <c r="CG112" s="86">
        <f>+AS112*'Silver Conversion'!$B262</f>
        <v>3.28598699919589</v>
      </c>
      <c r="CH112" s="86">
        <f>+AT112*'Silver Conversion'!$B262</f>
        <v>7.122953729635912</v>
      </c>
      <c r="CI112" s="86">
        <f>+AU112*'Silver Conversion'!$B262</f>
        <v>18.50138848000606</v>
      </c>
      <c r="CJ112" s="86">
        <f>+AV112*'Silver Conversion'!$B262</f>
        <v>4.606930693069307</v>
      </c>
      <c r="CK112" s="86">
        <f>+AW112*'Silver Conversion'!$B262</f>
        <v>6.866511377272311</v>
      </c>
      <c r="CL112" s="86">
        <f>+AX112*'Silver Conversion'!$B262</f>
        <v>11.39873815317964</v>
      </c>
      <c r="CM112" s="86">
        <f>+AY112*'Silver Conversion'!$B262</f>
        <v>5.259375778805633</v>
      </c>
      <c r="CN112" s="86">
        <f>+AZ112*'Silver Conversion'!$B262</f>
        <v>42.71881188118812</v>
      </c>
      <c r="CO112" s="86"/>
      <c r="CP112" s="86">
        <f>+BB112*'Silver Conversion'!$D262</f>
        <v>1.3268059701492536</v>
      </c>
      <c r="CQ112" s="86">
        <f>+BC112*'Silver Conversion'!$B262</f>
        <v>1.3352320190236293</v>
      </c>
      <c r="CR112" s="86">
        <f>+BD112*'Silver Conversion'!$B262</f>
        <v>0.6360168050231206</v>
      </c>
      <c r="CS112" s="86">
        <f>+BE112*'Silver Conversion'!$B262</f>
        <v>3.8093665192168844</v>
      </c>
      <c r="CT112" s="86">
        <f>+BF112*'Silver Conversion'!$B262</f>
        <v>15.730023706596013</v>
      </c>
      <c r="CU112" s="86">
        <f>+BG112*'Silver Conversion'!$B262</f>
        <v>2.633861386138614</v>
      </c>
      <c r="CV112" s="86">
        <f>+BH112*'Silver Conversion'!$B262</f>
        <v>2.861990424394552</v>
      </c>
      <c r="CW112" s="86">
        <f>+BI112*'Silver Conversion'!$B262</f>
        <v>6.136437819606136</v>
      </c>
      <c r="CX112" s="86"/>
      <c r="CY112" s="86">
        <f>+BK112*'Silver Conversion'!$B262</f>
        <v>1.6010643111843177</v>
      </c>
      <c r="CZ112" s="86">
        <f>+BL112*'Silver Conversion'!$B262</f>
        <v>5.036863726625394</v>
      </c>
      <c r="DA112" s="86">
        <f>+BM112*'Silver Conversion'!$B262</f>
        <v>2.9937985202432063</v>
      </c>
      <c r="DB112" s="86">
        <f>+BN112*'Silver Conversion'!$B262</f>
        <v>1.3142694461139404</v>
      </c>
      <c r="DC112" s="86">
        <f>+BO112*'Silver Conversion'!$B262</f>
        <v>3.8977870695436074</v>
      </c>
      <c r="DD112" s="86">
        <f>+BP112*'Silver Conversion'!$B262</f>
        <v>14.557554346983991</v>
      </c>
      <c r="DE112" s="86">
        <f>+BQ112*'Silver Conversion'!$B262</f>
        <v>6.9615841584158416</v>
      </c>
      <c r="DF112" s="86">
        <f>+BR112*'Silver Conversion'!$B262</f>
        <v>4.9520445002246705</v>
      </c>
      <c r="DG112" s="86"/>
      <c r="DH112" s="86">
        <f>+BT112*'Silver Conversion'!$B262</f>
        <v>0.7344929087503345</v>
      </c>
      <c r="DI112" s="86">
        <f>+BU112*'Silver Conversion'!$B262</f>
        <v>0</v>
      </c>
      <c r="DJ112" s="86">
        <f>+BV112*'Silver Conversion'!$B262</f>
        <v>0</v>
      </c>
      <c r="DK112" s="86">
        <f>+BW112*'Silver Conversion'!$B262</f>
        <v>0</v>
      </c>
      <c r="DL112" s="86">
        <f>+BX112*'Silver Conversion'!$B262</f>
        <v>0.3035351808140943</v>
      </c>
      <c r="DM112" s="86">
        <f>+BY112*'Silver Conversion'!$B262</f>
        <v>25.035336084469165</v>
      </c>
      <c r="DN112" s="86">
        <f>+BZ112*'Silver Conversion'!$B262</f>
        <v>4.848910891089109</v>
      </c>
      <c r="DO112" s="86">
        <f>+CA112*'Silver Conversion'!$B262</f>
        <v>7.66655161602821</v>
      </c>
      <c r="DP112" s="86">
        <f>+CB112*'Silver Conversion'!$B262</f>
        <v>44.137188118811885</v>
      </c>
    </row>
    <row r="113" spans="1:120" ht="15.75">
      <c r="A113" s="63">
        <v>1604</v>
      </c>
      <c r="B113" s="86">
        <v>320.4</v>
      </c>
      <c r="C113" s="86">
        <v>861.3</v>
      </c>
      <c r="D113" s="86">
        <v>12</v>
      </c>
      <c r="E113" s="86">
        <v>280</v>
      </c>
      <c r="F113" s="86">
        <v>950.3</v>
      </c>
      <c r="G113" s="86">
        <v>2040</v>
      </c>
      <c r="H113" s="86">
        <v>55.5</v>
      </c>
      <c r="I113" s="86">
        <v>867</v>
      </c>
      <c r="J113" s="86">
        <v>106.3</v>
      </c>
      <c r="L113" s="59">
        <v>481.7</v>
      </c>
      <c r="M113" s="86"/>
      <c r="N113" s="86">
        <v>1462.5</v>
      </c>
      <c r="O113" s="86">
        <v>2139.2</v>
      </c>
      <c r="P113" s="86">
        <v>84.4</v>
      </c>
      <c r="Q113" s="86">
        <v>307.3</v>
      </c>
      <c r="R113" s="86">
        <v>40</v>
      </c>
      <c r="S113" s="86">
        <v>31.1</v>
      </c>
      <c r="T113" s="86">
        <v>294</v>
      </c>
      <c r="U113" s="86">
        <v>58</v>
      </c>
      <c r="V113" s="86"/>
      <c r="W113" s="86">
        <v>119.3</v>
      </c>
      <c r="X113" s="86">
        <v>24.8</v>
      </c>
      <c r="Y113" s="86">
        <v>34.3</v>
      </c>
      <c r="Z113" s="86">
        <v>274.8</v>
      </c>
      <c r="AA113" s="86">
        <v>471.3</v>
      </c>
      <c r="AB113" s="86">
        <v>1490.3</v>
      </c>
      <c r="AC113" s="86">
        <v>97.6</v>
      </c>
      <c r="AD113" s="86">
        <v>499.7</v>
      </c>
      <c r="AE113" s="86"/>
      <c r="AF113" s="86">
        <v>539.8</v>
      </c>
      <c r="AG113" s="86"/>
      <c r="AH113" s="86"/>
      <c r="AI113" s="86">
        <v>164.6</v>
      </c>
      <c r="AJ113" s="86">
        <v>567.5</v>
      </c>
      <c r="AK113" s="86">
        <v>2643.5</v>
      </c>
      <c r="AL113" s="86">
        <v>63</v>
      </c>
      <c r="AM113" s="59">
        <v>37.5</v>
      </c>
      <c r="AN113" s="59">
        <v>26.3</v>
      </c>
      <c r="AO113" s="86"/>
      <c r="AP113" s="86">
        <f t="shared" si="36"/>
        <v>5.846715328467154</v>
      </c>
      <c r="AQ113" s="86">
        <f t="shared" si="37"/>
        <v>74.88262910798122</v>
      </c>
      <c r="AR113" s="86">
        <f t="shared" si="38"/>
        <v>26.08168348573006</v>
      </c>
      <c r="AS113" s="86">
        <f t="shared" si="39"/>
        <v>17.35895846249225</v>
      </c>
      <c r="AT113" s="86">
        <f t="shared" si="40"/>
        <v>75.7211155378486</v>
      </c>
      <c r="AU113" s="86">
        <f t="shared" si="41"/>
        <v>177.36045905059987</v>
      </c>
      <c r="AV113" s="86">
        <f t="shared" si="42"/>
        <v>55.5</v>
      </c>
      <c r="AW113" s="86">
        <f t="shared" si="43"/>
        <v>75.37819509650495</v>
      </c>
      <c r="AX113" s="86">
        <f t="shared" si="44"/>
        <v>127.01636993667105</v>
      </c>
      <c r="AY113" s="86">
        <f t="shared" si="45"/>
        <v>0</v>
      </c>
      <c r="AZ113" s="86">
        <f t="shared" si="46"/>
        <v>481.7</v>
      </c>
      <c r="BA113" s="86"/>
      <c r="BB113" s="86">
        <f t="shared" si="47"/>
        <v>7.276119402985074</v>
      </c>
      <c r="BC113" s="86">
        <f t="shared" si="48"/>
        <v>13.241720829464562</v>
      </c>
      <c r="BD113" s="86">
        <f t="shared" si="49"/>
        <v>7.836583101207057</v>
      </c>
      <c r="BE113" s="86">
        <f t="shared" si="50"/>
        <v>25.75859178541492</v>
      </c>
      <c r="BF113" s="86">
        <f t="shared" si="51"/>
        <v>112.67605633802818</v>
      </c>
      <c r="BG113" s="86">
        <f t="shared" si="52"/>
        <v>31.1</v>
      </c>
      <c r="BH113" s="86">
        <f t="shared" si="53"/>
        <v>23.004694835680752</v>
      </c>
      <c r="BI113" s="86">
        <f t="shared" si="54"/>
        <v>63.73626373626374</v>
      </c>
      <c r="BJ113" s="86"/>
      <c r="BK113" s="86">
        <f t="shared" si="55"/>
        <v>2.1809872029250457</v>
      </c>
      <c r="BL113" s="86">
        <f t="shared" si="56"/>
        <v>53.90214587050879</v>
      </c>
      <c r="BM113" s="86">
        <f t="shared" si="57"/>
        <v>37.275072648355874</v>
      </c>
      <c r="BN113" s="86">
        <f t="shared" si="58"/>
        <v>17.559105431309906</v>
      </c>
      <c r="BO113" s="86">
        <f t="shared" si="59"/>
        <v>37.55378486055777</v>
      </c>
      <c r="BP113" s="86">
        <f t="shared" si="60"/>
        <v>129.56877064858284</v>
      </c>
      <c r="BQ113" s="86">
        <f t="shared" si="61"/>
        <v>97.6</v>
      </c>
      <c r="BR113" s="86">
        <f t="shared" si="62"/>
        <v>43.44461832724743</v>
      </c>
      <c r="BS113" s="86"/>
      <c r="BT113" s="86">
        <f t="shared" si="63"/>
        <v>9.726126126126125</v>
      </c>
      <c r="BU113" s="86">
        <f t="shared" si="64"/>
        <v>0</v>
      </c>
      <c r="BV113" s="86">
        <f t="shared" si="65"/>
        <v>0</v>
      </c>
      <c r="BW113" s="86">
        <f t="shared" si="66"/>
        <v>10.204587724736516</v>
      </c>
      <c r="BX113" s="86">
        <f t="shared" si="67"/>
        <v>2.0524774331007904</v>
      </c>
      <c r="BY113" s="86">
        <f t="shared" si="68"/>
        <v>229.829594853069</v>
      </c>
      <c r="BZ113" s="86">
        <f t="shared" si="69"/>
        <v>63</v>
      </c>
      <c r="CA113" s="86">
        <f t="shared" si="70"/>
        <v>81.50526089290643</v>
      </c>
      <c r="CB113" s="86">
        <f t="shared" si="71"/>
        <v>504.96</v>
      </c>
      <c r="CC113" s="86"/>
      <c r="CD113" s="86">
        <f>+AP113*'Silver Conversion'!$B263</f>
        <v>0.5388149420352082</v>
      </c>
      <c r="CE113" s="86">
        <f>+AQ113*'Silver Conversion'!$B263</f>
        <v>6.900948172696308</v>
      </c>
      <c r="CF113" s="86">
        <f>+AR113*'Silver Conversion'!$B263</f>
        <v>2.403606125155515</v>
      </c>
      <c r="CG113" s="86">
        <f>+AS113*'Silver Conversion'!$B263</f>
        <v>1.5997471524257563</v>
      </c>
      <c r="CH113" s="86">
        <f>+AT113*'Silver Conversion'!$B263</f>
        <v>6.978220451527224</v>
      </c>
      <c r="CI113" s="86">
        <f>+AU113*'Silver Conversion'!$B263</f>
        <v>16.344983481133713</v>
      </c>
      <c r="CJ113" s="86">
        <f>+AV113*'Silver Conversion'!$B263</f>
        <v>5.114705882352941</v>
      </c>
      <c r="CK113" s="86">
        <f>+AW113*'Silver Conversion'!$B263</f>
        <v>6.946617979481829</v>
      </c>
      <c r="CL113" s="86">
        <f>+AX113*'Silver Conversion'!$B263</f>
        <v>11.70543017063439</v>
      </c>
      <c r="CM113" s="86">
        <f>+AY113*'Silver Conversion'!$B263</f>
        <v>0</v>
      </c>
      <c r="CN113" s="86">
        <f>+AZ113*'Silver Conversion'!$B263</f>
        <v>44.39196078431372</v>
      </c>
      <c r="CO113" s="86"/>
      <c r="CP113" s="86">
        <f>+BB113*'Silver Conversion'!$D263</f>
        <v>1.0106529850746269</v>
      </c>
      <c r="CQ113" s="86">
        <f>+BC113*'Silver Conversion'!$B263</f>
        <v>1.2203154489898713</v>
      </c>
      <c r="CR113" s="86">
        <f>+BD113*'Silver Conversion'!$B263</f>
        <v>0.7221949132484934</v>
      </c>
      <c r="CS113" s="86">
        <f>+BE113*'Silver Conversion'!$B263</f>
        <v>2.3738310076754927</v>
      </c>
      <c r="CT113" s="86">
        <f>+BF113*'Silver Conversion'!$B263</f>
        <v>10.383871858602596</v>
      </c>
      <c r="CU113" s="86">
        <f>+BG113*'Silver Conversion'!$B263</f>
        <v>2.8660784313725487</v>
      </c>
      <c r="CV113" s="86">
        <f>+BH113*'Silver Conversion'!$B263</f>
        <v>2.1200405044646966</v>
      </c>
      <c r="CW113" s="86">
        <f>+BI113*'Silver Conversion'!$B263</f>
        <v>5.873734109028226</v>
      </c>
      <c r="CX113" s="86"/>
      <c r="CY113" s="86">
        <f>+BK113*'Silver Conversion'!$B263</f>
        <v>0.2009929383087787</v>
      </c>
      <c r="CZ113" s="86">
        <f>+BL113*'Silver Conversion'!$B263</f>
        <v>4.967452658654731</v>
      </c>
      <c r="DA113" s="86">
        <f>+BM113*'Silver Conversion'!$B263</f>
        <v>3.43515375386809</v>
      </c>
      <c r="DB113" s="86">
        <f>+BN113*'Silver Conversion'!$B263</f>
        <v>1.6181920691599323</v>
      </c>
      <c r="DC113" s="86">
        <f>+BO113*'Silver Conversion'!$B263</f>
        <v>3.460838996953363</v>
      </c>
      <c r="DD113" s="86">
        <f>+BP113*'Silver Conversion'!$B263</f>
        <v>11.940651412712535</v>
      </c>
      <c r="DE113" s="86">
        <f>+BQ113*'Silver Conversion'!$B263</f>
        <v>8.994509803921567</v>
      </c>
      <c r="DF113" s="86">
        <f>+BR113*'Silver Conversion'!$B263</f>
        <v>4.0037197281973125</v>
      </c>
      <c r="DG113" s="86"/>
      <c r="DH113" s="86">
        <f>+BT113*'Silver Conversion'!$B263</f>
        <v>0.8963292704469173</v>
      </c>
      <c r="DI113" s="86">
        <f>+BU113*'Silver Conversion'!$B263</f>
        <v>0</v>
      </c>
      <c r="DJ113" s="86">
        <f>+BV113*'Silver Conversion'!$B263</f>
        <v>0</v>
      </c>
      <c r="DK113" s="86">
        <f>+BW113*'Silver Conversion'!$B263</f>
        <v>0.9404227903188553</v>
      </c>
      <c r="DL113" s="86">
        <f>+BX113*'Silver Conversion'!$B263</f>
        <v>0.18914988108968067</v>
      </c>
      <c r="DM113" s="86">
        <f>+BY113*'Silver Conversion'!$B263</f>
        <v>21.18037442763577</v>
      </c>
      <c r="DN113" s="86">
        <f>+BZ113*'Silver Conversion'!$B263</f>
        <v>5.805882352941176</v>
      </c>
      <c r="DO113" s="86">
        <f>+CA113*'Silver Conversion'!$B263</f>
        <v>7.511269141110985</v>
      </c>
      <c r="DP113" s="86">
        <f>+CB113*'Silver Conversion'!$B263</f>
        <v>46.5355294117647</v>
      </c>
    </row>
    <row r="114" spans="1:120" ht="15.75">
      <c r="A114" s="63">
        <v>1605</v>
      </c>
      <c r="B114" s="86">
        <v>428.8</v>
      </c>
      <c r="C114" s="86">
        <v>731</v>
      </c>
      <c r="D114" s="86">
        <v>16</v>
      </c>
      <c r="E114" s="86">
        <v>426.3</v>
      </c>
      <c r="F114" s="86">
        <v>807.5</v>
      </c>
      <c r="G114" s="86">
        <v>1955</v>
      </c>
      <c r="H114" s="86">
        <v>60</v>
      </c>
      <c r="I114" s="86">
        <v>806.2</v>
      </c>
      <c r="J114" s="86">
        <v>92.8</v>
      </c>
      <c r="K114" s="59">
        <v>30</v>
      </c>
      <c r="L114" s="59">
        <v>490.2</v>
      </c>
      <c r="M114" s="86"/>
      <c r="N114" s="86">
        <v>1820.3</v>
      </c>
      <c r="O114" s="86">
        <v>2096</v>
      </c>
      <c r="P114" s="86">
        <v>76.8</v>
      </c>
      <c r="Q114" s="86">
        <v>371.3</v>
      </c>
      <c r="R114" s="86">
        <v>44.8</v>
      </c>
      <c r="S114" s="86">
        <v>28.8</v>
      </c>
      <c r="T114" s="86">
        <v>288.3</v>
      </c>
      <c r="U114" s="86">
        <v>72</v>
      </c>
      <c r="V114" s="86"/>
      <c r="W114" s="86">
        <v>1301.5</v>
      </c>
      <c r="X114" s="86">
        <v>24.8</v>
      </c>
      <c r="Y114" s="86">
        <v>30.5</v>
      </c>
      <c r="Z114" s="86">
        <v>175.8</v>
      </c>
      <c r="AA114" s="86">
        <v>399.5</v>
      </c>
      <c r="AB114" s="86">
        <v>1659.2</v>
      </c>
      <c r="AC114" s="86">
        <v>81.9</v>
      </c>
      <c r="AD114" s="86">
        <v>490.1</v>
      </c>
      <c r="AE114" s="86"/>
      <c r="AF114" s="86"/>
      <c r="AG114" s="86"/>
      <c r="AH114" s="86"/>
      <c r="AI114" s="86">
        <v>173.8</v>
      </c>
      <c r="AJ114" s="86">
        <v>556.9</v>
      </c>
      <c r="AK114" s="86">
        <v>2554.3</v>
      </c>
      <c r="AL114" s="86">
        <v>62.6</v>
      </c>
      <c r="AM114" s="59">
        <v>37.9</v>
      </c>
      <c r="AN114" s="59">
        <v>28</v>
      </c>
      <c r="AO114" s="86"/>
      <c r="AP114" s="86">
        <f t="shared" si="36"/>
        <v>7.824817518248175</v>
      </c>
      <c r="AQ114" s="86">
        <f t="shared" si="37"/>
        <v>63.55416449313162</v>
      </c>
      <c r="AR114" s="86">
        <f t="shared" si="38"/>
        <v>34.77557798097342</v>
      </c>
      <c r="AS114" s="86">
        <f t="shared" si="39"/>
        <v>26.429014259144452</v>
      </c>
      <c r="AT114" s="86">
        <f t="shared" si="40"/>
        <v>64.34262948207171</v>
      </c>
      <c r="AU114" s="86">
        <f t="shared" si="41"/>
        <v>169.97043992349157</v>
      </c>
      <c r="AV114" s="86">
        <f t="shared" si="42"/>
        <v>60</v>
      </c>
      <c r="AW114" s="86">
        <f t="shared" si="43"/>
        <v>70.09215788558511</v>
      </c>
      <c r="AX114" s="86">
        <f t="shared" si="44"/>
        <v>110.88541044330266</v>
      </c>
      <c r="AY114" s="86">
        <f t="shared" si="45"/>
        <v>65.20420871432515</v>
      </c>
      <c r="AZ114" s="86">
        <f t="shared" si="46"/>
        <v>490.2</v>
      </c>
      <c r="BA114" s="86"/>
      <c r="BB114" s="86">
        <f t="shared" si="47"/>
        <v>9.056218905472637</v>
      </c>
      <c r="BC114" s="86">
        <f t="shared" si="48"/>
        <v>12.974311358712475</v>
      </c>
      <c r="BD114" s="86">
        <f t="shared" si="49"/>
        <v>7.13091922005571</v>
      </c>
      <c r="BE114" s="86">
        <f t="shared" si="50"/>
        <v>31.12321877619447</v>
      </c>
      <c r="BF114" s="86">
        <f t="shared" si="51"/>
        <v>126.19718309859155</v>
      </c>
      <c r="BG114" s="86">
        <f t="shared" si="52"/>
        <v>28.8</v>
      </c>
      <c r="BH114" s="86">
        <f t="shared" si="53"/>
        <v>22.55868544600939</v>
      </c>
      <c r="BI114" s="86">
        <f t="shared" si="54"/>
        <v>79.12087912087912</v>
      </c>
      <c r="BJ114" s="86"/>
      <c r="BK114" s="86">
        <f t="shared" si="55"/>
        <v>23.793418647166362</v>
      </c>
      <c r="BL114" s="86">
        <f t="shared" si="56"/>
        <v>53.90214587050879</v>
      </c>
      <c r="BM114" s="86">
        <f t="shared" si="57"/>
        <v>33.145472763115286</v>
      </c>
      <c r="BN114" s="86">
        <f t="shared" si="58"/>
        <v>11.233226837060704</v>
      </c>
      <c r="BO114" s="86">
        <f t="shared" si="59"/>
        <v>31.83266932270916</v>
      </c>
      <c r="BP114" s="86">
        <f t="shared" si="60"/>
        <v>144.25317336115458</v>
      </c>
      <c r="BQ114" s="86">
        <f t="shared" si="61"/>
        <v>81.9</v>
      </c>
      <c r="BR114" s="86">
        <f t="shared" si="62"/>
        <v>42.60998087289167</v>
      </c>
      <c r="BS114" s="86"/>
      <c r="BT114" s="86">
        <f t="shared" si="63"/>
        <v>0</v>
      </c>
      <c r="BU114" s="86">
        <f t="shared" si="64"/>
        <v>0</v>
      </c>
      <c r="BV114" s="86">
        <f t="shared" si="65"/>
        <v>0</v>
      </c>
      <c r="BW114" s="86">
        <f t="shared" si="66"/>
        <v>10.774953502789835</v>
      </c>
      <c r="BX114" s="86">
        <f t="shared" si="67"/>
        <v>2.479937751091193</v>
      </c>
      <c r="BY114" s="86">
        <f t="shared" si="68"/>
        <v>222.07442183968007</v>
      </c>
      <c r="BZ114" s="86">
        <f t="shared" si="69"/>
        <v>62.6</v>
      </c>
      <c r="CA114" s="86">
        <f t="shared" si="70"/>
        <v>82.37465034243077</v>
      </c>
      <c r="CB114" s="86">
        <f t="shared" si="71"/>
        <v>537.6</v>
      </c>
      <c r="CC114" s="86"/>
      <c r="CD114" s="86">
        <f>+AP114*'Silver Conversion'!$B264</f>
        <v>0.7211106340346357</v>
      </c>
      <c r="CE114" s="86">
        <f>+AQ114*'Silver Conversion'!$B264</f>
        <v>5.8569524140729134</v>
      </c>
      <c r="CF114" s="86">
        <f>+AR114*'Silver Conversion'!$B264</f>
        <v>3.2048081668740203</v>
      </c>
      <c r="CG114" s="86">
        <f>+AS114*'Silver Conversion'!$B264</f>
        <v>2.435615039568214</v>
      </c>
      <c r="CH114" s="86">
        <f>+AT114*'Silver Conversion'!$B264</f>
        <v>5.929614873837981</v>
      </c>
      <c r="CI114" s="86">
        <f>+AU114*'Silver Conversion'!$B264</f>
        <v>15.663942502753143</v>
      </c>
      <c r="CJ114" s="86">
        <f>+AV114*'Silver Conversion'!$B264</f>
        <v>5.529411764705882</v>
      </c>
      <c r="CK114" s="86">
        <f>+AW114*'Silver Conversion'!$B264</f>
        <v>6.459473373769607</v>
      </c>
      <c r="CL114" s="86">
        <f>+AX114*'Silver Conversion'!$B264</f>
        <v>10.218851550657304</v>
      </c>
      <c r="CM114" s="86">
        <f>+AY114*'Silver Conversion'!$B264</f>
        <v>6.0090153128887875</v>
      </c>
      <c r="CN114" s="86">
        <f>+AZ114*'Silver Conversion'!$B264</f>
        <v>45.175294117647056</v>
      </c>
      <c r="CO114" s="86"/>
      <c r="CP114" s="86">
        <f>+BB114*'Silver Conversion'!$D264</f>
        <v>1.2579088059701493</v>
      </c>
      <c r="CQ114" s="86">
        <f>+BC114*'Silver Conversion'!$B264</f>
        <v>1.195671831097032</v>
      </c>
      <c r="CR114" s="86">
        <f>+BD114*'Silver Conversion'!$B264</f>
        <v>0.6571631438090556</v>
      </c>
      <c r="CS114" s="86">
        <f>+BE114*'Silver Conversion'!$B264</f>
        <v>2.868218200943412</v>
      </c>
      <c r="CT114" s="86">
        <f>+BF114*'Silver Conversion'!$B264</f>
        <v>11.629936481634907</v>
      </c>
      <c r="CU114" s="86">
        <f>+BG114*'Silver Conversion'!$B264</f>
        <v>2.6541176470588232</v>
      </c>
      <c r="CV114" s="86">
        <f>+BH114*'Silver Conversion'!$B264</f>
        <v>2.078937678357728</v>
      </c>
      <c r="CW114" s="86">
        <f>+BI114*'Silver Conversion'!$B264</f>
        <v>7.29153199741435</v>
      </c>
      <c r="CX114" s="86"/>
      <c r="CY114" s="86">
        <f>+BK114*'Silver Conversion'!$B264</f>
        <v>2.1927268165035665</v>
      </c>
      <c r="CZ114" s="86">
        <f>+BL114*'Silver Conversion'!$B264</f>
        <v>4.967452658654731</v>
      </c>
      <c r="DA114" s="86">
        <f>+BM114*'Silver Conversion'!$B264</f>
        <v>3.0545827840518007</v>
      </c>
      <c r="DB114" s="86">
        <f>+BN114*'Silver Conversion'!$B264</f>
        <v>1.035218943807555</v>
      </c>
      <c r="DC114" s="86">
        <f>+BO114*'Silver Conversion'!$B264</f>
        <v>2.933598937583001</v>
      </c>
      <c r="DD114" s="86">
        <f>+BP114*'Silver Conversion'!$B264</f>
        <v>13.293919897988754</v>
      </c>
      <c r="DE114" s="86">
        <f>+BQ114*'Silver Conversion'!$B264</f>
        <v>7.54764705882353</v>
      </c>
      <c r="DF114" s="86">
        <f>+BR114*'Silver Conversion'!$B264</f>
        <v>3.92680215887433</v>
      </c>
      <c r="DG114" s="86"/>
      <c r="DH114" s="86">
        <f>+BT114*'Silver Conversion'!$B264</f>
        <v>0</v>
      </c>
      <c r="DI114" s="86">
        <f>+BU114*'Silver Conversion'!$B264</f>
        <v>0</v>
      </c>
      <c r="DJ114" s="86">
        <f>+BV114*'Silver Conversion'!$B264</f>
        <v>0</v>
      </c>
      <c r="DK114" s="86">
        <f>+BW114*'Silver Conversion'!$B264</f>
        <v>0.9929859110414161</v>
      </c>
      <c r="DL114" s="86">
        <f>+BX114*'Silver Conversion'!$B264</f>
        <v>0.22854328294369813</v>
      </c>
      <c r="DM114" s="86">
        <f>+BY114*'Silver Conversion'!$B264</f>
        <v>20.465682012676396</v>
      </c>
      <c r="DN114" s="86">
        <f>+BZ114*'Silver Conversion'!$B264</f>
        <v>5.769019607843137</v>
      </c>
      <c r="DO114" s="86">
        <f>+CA114*'Silver Conversion'!$B264</f>
        <v>7.591389345282835</v>
      </c>
      <c r="DP114" s="86">
        <f>+CB114*'Silver Conversion'!$B264</f>
        <v>49.5435294117647</v>
      </c>
    </row>
    <row r="115" spans="1:120" ht="15.75">
      <c r="A115" s="63">
        <v>1606</v>
      </c>
      <c r="B115" s="86">
        <v>578</v>
      </c>
      <c r="C115" s="86">
        <v>1009.1</v>
      </c>
      <c r="D115" s="86">
        <v>13.2</v>
      </c>
      <c r="E115" s="86">
        <v>365.5</v>
      </c>
      <c r="F115" s="86">
        <v>833</v>
      </c>
      <c r="G115" s="86">
        <v>1921</v>
      </c>
      <c r="H115" s="86">
        <v>62.6</v>
      </c>
      <c r="I115" s="86">
        <v>773.5</v>
      </c>
      <c r="J115" s="86">
        <v>93.5</v>
      </c>
      <c r="K115" s="59">
        <v>26</v>
      </c>
      <c r="L115" s="59">
        <v>476</v>
      </c>
      <c r="M115" s="86"/>
      <c r="N115" s="86">
        <v>1512</v>
      </c>
      <c r="O115" s="86">
        <v>2341.5</v>
      </c>
      <c r="P115" s="86">
        <v>67.5</v>
      </c>
      <c r="Q115" s="86">
        <v>441</v>
      </c>
      <c r="R115" s="86">
        <v>44.2</v>
      </c>
      <c r="S115" s="86">
        <v>32.3</v>
      </c>
      <c r="T115" s="86">
        <v>274.5</v>
      </c>
      <c r="U115" s="86"/>
      <c r="V115" s="86"/>
      <c r="W115" s="86">
        <v>790.5</v>
      </c>
      <c r="X115" s="86">
        <v>24</v>
      </c>
      <c r="Y115" s="86">
        <v>28.3</v>
      </c>
      <c r="Z115" s="86">
        <v>257.8</v>
      </c>
      <c r="AA115" s="86">
        <v>346.4</v>
      </c>
      <c r="AB115" s="86">
        <v>1700</v>
      </c>
      <c r="AC115" s="86">
        <v>84.4</v>
      </c>
      <c r="AD115" s="86">
        <v>492</v>
      </c>
      <c r="AE115" s="86"/>
      <c r="AF115" s="86">
        <v>1204.2</v>
      </c>
      <c r="AG115" s="86"/>
      <c r="AH115" s="86"/>
      <c r="AI115" s="86">
        <v>197.1</v>
      </c>
      <c r="AJ115" s="86">
        <v>504</v>
      </c>
      <c r="AK115" s="86">
        <v>2493</v>
      </c>
      <c r="AL115" s="86">
        <v>81.5</v>
      </c>
      <c r="AN115" s="59">
        <v>26</v>
      </c>
      <c r="AO115" s="86"/>
      <c r="AP115" s="86">
        <f t="shared" si="36"/>
        <v>10.547445255474454</v>
      </c>
      <c r="AQ115" s="86">
        <f t="shared" si="37"/>
        <v>87.73256824900017</v>
      </c>
      <c r="AR115" s="86">
        <f t="shared" si="38"/>
        <v>28.689851834303067</v>
      </c>
      <c r="AS115" s="86">
        <f t="shared" si="39"/>
        <v>22.659640421574707</v>
      </c>
      <c r="AT115" s="86">
        <f t="shared" si="40"/>
        <v>66.37450199203187</v>
      </c>
      <c r="AU115" s="86">
        <f t="shared" si="41"/>
        <v>167.01443227264824</v>
      </c>
      <c r="AV115" s="86">
        <f t="shared" si="42"/>
        <v>62.6</v>
      </c>
      <c r="AW115" s="86">
        <f t="shared" si="43"/>
        <v>67.24917405668579</v>
      </c>
      <c r="AX115" s="86">
        <f t="shared" si="44"/>
        <v>111.72183056518102</v>
      </c>
      <c r="AY115" s="86">
        <f t="shared" si="45"/>
        <v>56.5103142190818</v>
      </c>
      <c r="AZ115" s="86">
        <f t="shared" si="46"/>
        <v>476</v>
      </c>
      <c r="BA115" s="86"/>
      <c r="BB115" s="86">
        <f t="shared" si="47"/>
        <v>7.522388059701493</v>
      </c>
      <c r="BC115" s="86">
        <f t="shared" si="48"/>
        <v>14.493964716805944</v>
      </c>
      <c r="BD115" s="86">
        <f t="shared" si="49"/>
        <v>6.2674094707520895</v>
      </c>
      <c r="BE115" s="86">
        <f t="shared" si="50"/>
        <v>36.96563285834032</v>
      </c>
      <c r="BF115" s="86">
        <f t="shared" si="51"/>
        <v>124.50704225352113</v>
      </c>
      <c r="BG115" s="86">
        <f t="shared" si="52"/>
        <v>32.3</v>
      </c>
      <c r="BH115" s="86">
        <f t="shared" si="53"/>
        <v>21.47887323943662</v>
      </c>
      <c r="BI115" s="86">
        <f t="shared" si="54"/>
        <v>0</v>
      </c>
      <c r="BJ115" s="86"/>
      <c r="BK115" s="86">
        <f t="shared" si="55"/>
        <v>14.451553930530164</v>
      </c>
      <c r="BL115" s="86">
        <f t="shared" si="56"/>
        <v>52.16336697146012</v>
      </c>
      <c r="BM115" s="86">
        <f t="shared" si="57"/>
        <v>30.754651776923364</v>
      </c>
      <c r="BN115" s="86">
        <f t="shared" si="58"/>
        <v>16.472843450479232</v>
      </c>
      <c r="BO115" s="86">
        <f t="shared" si="59"/>
        <v>27.601593625498005</v>
      </c>
      <c r="BP115" s="86">
        <f t="shared" si="60"/>
        <v>147.80038254216657</v>
      </c>
      <c r="BQ115" s="86">
        <f t="shared" si="61"/>
        <v>84.4</v>
      </c>
      <c r="BR115" s="86">
        <f t="shared" si="62"/>
        <v>42.775169535732914</v>
      </c>
      <c r="BS115" s="86"/>
      <c r="BT115" s="86">
        <f t="shared" si="63"/>
        <v>21.697297297297297</v>
      </c>
      <c r="BU115" s="86">
        <f t="shared" si="64"/>
        <v>0</v>
      </c>
      <c r="BV115" s="86">
        <f t="shared" si="65"/>
        <v>0</v>
      </c>
      <c r="BW115" s="86">
        <f t="shared" si="66"/>
        <v>12.219466831990081</v>
      </c>
      <c r="BX115" s="86">
        <f t="shared" si="67"/>
        <v>2.945468753652615</v>
      </c>
      <c r="BY115" s="86">
        <f t="shared" si="68"/>
        <v>216.7449139280125</v>
      </c>
      <c r="BZ115" s="86">
        <f t="shared" si="69"/>
        <v>81.5</v>
      </c>
      <c r="CA115" s="86">
        <f t="shared" si="70"/>
        <v>0</v>
      </c>
      <c r="CB115" s="86">
        <f t="shared" si="71"/>
        <v>499.2</v>
      </c>
      <c r="CC115" s="86"/>
      <c r="CD115" s="86">
        <f>+AP115*'Silver Conversion'!$B265</f>
        <v>0.9720194647201946</v>
      </c>
      <c r="CE115" s="86">
        <f>+AQ115*'Silver Conversion'!$B265</f>
        <v>8.085158250398054</v>
      </c>
      <c r="CF115" s="86">
        <f>+AR115*'Silver Conversion'!$B265</f>
        <v>2.6439667376710667</v>
      </c>
      <c r="CG115" s="86">
        <f>+AS115*'Silver Conversion'!$B265</f>
        <v>2.0882413721843354</v>
      </c>
      <c r="CH115" s="86">
        <f>+AT115*'Silver Conversion'!$B265</f>
        <v>6.116865869853917</v>
      </c>
      <c r="CI115" s="86">
        <f>+AU115*'Silver Conversion'!$B265</f>
        <v>15.391526111400914</v>
      </c>
      <c r="CJ115" s="86">
        <f>+AV115*'Silver Conversion'!$B265</f>
        <v>5.769019607843137</v>
      </c>
      <c r="CK115" s="86">
        <f>+AW115*'Silver Conversion'!$B265</f>
        <v>6.1974729032632</v>
      </c>
      <c r="CL115" s="86">
        <f>+AX115*'Silver Conversion'!$B265</f>
        <v>10.295933405026485</v>
      </c>
      <c r="CM115" s="86">
        <f>+AY115*'Silver Conversion'!$B265</f>
        <v>5.207813271170283</v>
      </c>
      <c r="CN115" s="86">
        <f>+AZ115*'Silver Conversion'!$B265</f>
        <v>43.86666666666666</v>
      </c>
      <c r="CO115" s="86"/>
      <c r="CP115" s="86">
        <f>+BB115*'Silver Conversion'!$D265</f>
        <v>1.0448597014925374</v>
      </c>
      <c r="CQ115" s="86">
        <f>+BC115*'Silver Conversion'!$B265</f>
        <v>1.335718317038979</v>
      </c>
      <c r="CR115" s="86">
        <f>+BD115*'Silver Conversion'!$B265</f>
        <v>0.5775847943634278</v>
      </c>
      <c r="CS115" s="86">
        <f>+BE115*'Silver Conversion'!$B265</f>
        <v>3.4066367536117546</v>
      </c>
      <c r="CT115" s="86">
        <f>+BF115*'Silver Conversion'!$B265</f>
        <v>11.474178403755868</v>
      </c>
      <c r="CU115" s="86">
        <f>+BG115*'Silver Conversion'!$B265</f>
        <v>2.976666666666666</v>
      </c>
      <c r="CV115" s="86">
        <f>+BH115*'Silver Conversion'!$B265</f>
        <v>1.9794255730461197</v>
      </c>
      <c r="CW115" s="86">
        <f>+BI115*'Silver Conversion'!$B265</f>
        <v>0</v>
      </c>
      <c r="CX115" s="86"/>
      <c r="CY115" s="86">
        <f>+BK115*'Silver Conversion'!$B265</f>
        <v>1.3318098720292502</v>
      </c>
      <c r="CZ115" s="86">
        <f>+BL115*'Silver Conversion'!$B265</f>
        <v>4.80721225031103</v>
      </c>
      <c r="DA115" s="86">
        <f>+BM115*'Silver Conversion'!$B265</f>
        <v>2.8342522225792117</v>
      </c>
      <c r="DB115" s="86">
        <f>+BN115*'Silver Conversion'!$B265</f>
        <v>1.5180855728873017</v>
      </c>
      <c r="DC115" s="86">
        <f>+BO115*'Silver Conversion'!$B265</f>
        <v>2.5436762752909923</v>
      </c>
      <c r="DD115" s="86">
        <f>+BP115*'Silver Conversion'!$B265</f>
        <v>13.620819567611429</v>
      </c>
      <c r="DE115" s="86">
        <f>+BQ115*'Silver Conversion'!$B265</f>
        <v>7.778039215686275</v>
      </c>
      <c r="DF115" s="86">
        <f>+BR115*'Silver Conversion'!$B265</f>
        <v>3.942025427802837</v>
      </c>
      <c r="DG115" s="86"/>
      <c r="DH115" s="86">
        <f>+BT115*'Silver Conversion'!$B265</f>
        <v>1.9995548489666135</v>
      </c>
      <c r="DI115" s="86">
        <f>+BU115*'Silver Conversion'!$B265</f>
        <v>0</v>
      </c>
      <c r="DJ115" s="86">
        <f>+BV115*'Silver Conversion'!$B265</f>
        <v>0</v>
      </c>
      <c r="DK115" s="86">
        <f>+BW115*'Silver Conversion'!$B265</f>
        <v>1.1261077276539877</v>
      </c>
      <c r="DL115" s="86">
        <f>+BX115*'Silver Conversion'!$B265</f>
        <v>0.271445159650339</v>
      </c>
      <c r="DM115" s="86">
        <f>+BY115*'Silver Conversion'!$B265</f>
        <v>19.974531283561934</v>
      </c>
      <c r="DN115" s="86">
        <f>+BZ115*'Silver Conversion'!$B265</f>
        <v>7.510784313725489</v>
      </c>
      <c r="DO115" s="86">
        <f>+CA115*'Silver Conversion'!$B265</f>
        <v>0</v>
      </c>
      <c r="DP115" s="86">
        <f>+CB115*'Silver Conversion'!$B265</f>
        <v>46.00470588235294</v>
      </c>
    </row>
    <row r="116" spans="1:120" ht="15.75">
      <c r="A116" s="63">
        <v>1607</v>
      </c>
      <c r="B116" s="86">
        <v>604.9</v>
      </c>
      <c r="C116" s="86">
        <v>918</v>
      </c>
      <c r="D116" s="86">
        <v>10.8</v>
      </c>
      <c r="E116" s="86">
        <v>488</v>
      </c>
      <c r="F116" s="86">
        <v>790.5</v>
      </c>
      <c r="G116" s="86">
        <v>1958.8</v>
      </c>
      <c r="H116" s="86">
        <v>54.8</v>
      </c>
      <c r="I116" s="86">
        <v>748</v>
      </c>
      <c r="J116" s="86">
        <v>102</v>
      </c>
      <c r="K116" s="59">
        <v>19</v>
      </c>
      <c r="L116" s="59">
        <v>470.3</v>
      </c>
      <c r="M116" s="86"/>
      <c r="N116" s="86">
        <v>2043.5</v>
      </c>
      <c r="O116" s="86">
        <v>2132</v>
      </c>
      <c r="P116" s="86">
        <v>47.5</v>
      </c>
      <c r="Q116" s="86">
        <v>408.5</v>
      </c>
      <c r="R116" s="86">
        <v>35</v>
      </c>
      <c r="S116" s="86">
        <v>30.1</v>
      </c>
      <c r="T116" s="86">
        <v>295.4</v>
      </c>
      <c r="U116" s="86">
        <v>42</v>
      </c>
      <c r="V116" s="86"/>
      <c r="W116" s="86">
        <v>631.8</v>
      </c>
      <c r="X116" s="86">
        <v>24</v>
      </c>
      <c r="Y116" s="86">
        <v>31.7</v>
      </c>
      <c r="Z116" s="86">
        <v>213.3</v>
      </c>
      <c r="AA116" s="86">
        <v>289</v>
      </c>
      <c r="AB116" s="86">
        <v>1549.8</v>
      </c>
      <c r="AC116" s="86">
        <v>75.9</v>
      </c>
      <c r="AD116" s="86">
        <v>528.3</v>
      </c>
      <c r="AE116" s="86"/>
      <c r="AF116" s="86">
        <v>1123.1</v>
      </c>
      <c r="AG116" s="86"/>
      <c r="AH116" s="86"/>
      <c r="AI116" s="86">
        <v>186.4</v>
      </c>
      <c r="AJ116" s="86">
        <v>562.2</v>
      </c>
      <c r="AK116" s="86">
        <v>2061.5</v>
      </c>
      <c r="AL116" s="86">
        <v>72.8</v>
      </c>
      <c r="AM116" s="59">
        <v>34</v>
      </c>
      <c r="AN116" s="59">
        <v>25</v>
      </c>
      <c r="AO116" s="86"/>
      <c r="AP116" s="86">
        <f t="shared" si="36"/>
        <v>11.038321167883211</v>
      </c>
      <c r="AQ116" s="86">
        <f t="shared" si="37"/>
        <v>79.81220657276995</v>
      </c>
      <c r="AR116" s="86">
        <f t="shared" si="38"/>
        <v>23.473515137157055</v>
      </c>
      <c r="AS116" s="86">
        <f t="shared" si="39"/>
        <v>30.254184748915065</v>
      </c>
      <c r="AT116" s="86">
        <f t="shared" si="40"/>
        <v>62.98804780876494</v>
      </c>
      <c r="AU116" s="86">
        <f t="shared" si="41"/>
        <v>170.30081724917403</v>
      </c>
      <c r="AV116" s="86">
        <f t="shared" si="42"/>
        <v>54.8</v>
      </c>
      <c r="AW116" s="86">
        <f t="shared" si="43"/>
        <v>65.03216831855329</v>
      </c>
      <c r="AX116" s="86">
        <f t="shared" si="44"/>
        <v>121.87836061656112</v>
      </c>
      <c r="AY116" s="86">
        <f t="shared" si="45"/>
        <v>41.29599885240593</v>
      </c>
      <c r="AZ116" s="86">
        <f t="shared" si="46"/>
        <v>470.3</v>
      </c>
      <c r="BA116" s="86"/>
      <c r="BB116" s="86">
        <f t="shared" si="47"/>
        <v>10.166666666666666</v>
      </c>
      <c r="BC116" s="86">
        <f t="shared" si="48"/>
        <v>13.197152584339216</v>
      </c>
      <c r="BD116" s="86">
        <f t="shared" si="49"/>
        <v>4.410399257195915</v>
      </c>
      <c r="BE116" s="86">
        <f t="shared" si="50"/>
        <v>34.24140821458508</v>
      </c>
      <c r="BF116" s="86">
        <f t="shared" si="51"/>
        <v>98.59154929577466</v>
      </c>
      <c r="BG116" s="86">
        <f t="shared" si="52"/>
        <v>30.1</v>
      </c>
      <c r="BH116" s="86">
        <f t="shared" si="53"/>
        <v>23.114241001564945</v>
      </c>
      <c r="BI116" s="86">
        <f t="shared" si="54"/>
        <v>46.15384615384615</v>
      </c>
      <c r="BJ116" s="86"/>
      <c r="BK116" s="86">
        <f t="shared" si="55"/>
        <v>11.550274223034734</v>
      </c>
      <c r="BL116" s="86">
        <f t="shared" si="56"/>
        <v>52.16336697146012</v>
      </c>
      <c r="BM116" s="86">
        <f t="shared" si="57"/>
        <v>34.44955693740179</v>
      </c>
      <c r="BN116" s="86">
        <f t="shared" si="58"/>
        <v>13.629392971246007</v>
      </c>
      <c r="BO116" s="86">
        <f t="shared" si="59"/>
        <v>23.027888446215137</v>
      </c>
      <c r="BP116" s="86">
        <f t="shared" si="60"/>
        <v>134.7417840375587</v>
      </c>
      <c r="BQ116" s="86">
        <f t="shared" si="61"/>
        <v>75.9</v>
      </c>
      <c r="BR116" s="86">
        <f t="shared" si="62"/>
        <v>45.931142410015646</v>
      </c>
      <c r="BS116" s="86"/>
      <c r="BT116" s="86">
        <f t="shared" si="63"/>
        <v>20.236036036036033</v>
      </c>
      <c r="BU116" s="86">
        <f t="shared" si="64"/>
        <v>0</v>
      </c>
      <c r="BV116" s="86">
        <f t="shared" si="65"/>
        <v>0</v>
      </c>
      <c r="BW116" s="86">
        <f t="shared" si="66"/>
        <v>11.556106633601985</v>
      </c>
      <c r="BX116" s="86">
        <f t="shared" si="67"/>
        <v>2.7283990609231137</v>
      </c>
      <c r="BY116" s="86">
        <f t="shared" si="68"/>
        <v>179.2296991827508</v>
      </c>
      <c r="BZ116" s="86">
        <f t="shared" si="69"/>
        <v>72.8</v>
      </c>
      <c r="CA116" s="86">
        <f t="shared" si="70"/>
        <v>73.8981032095685</v>
      </c>
      <c r="CB116" s="86">
        <f t="shared" si="71"/>
        <v>480</v>
      </c>
      <c r="CC116" s="86"/>
      <c r="CD116" s="86">
        <f>+AP116*'Silver Conversion'!$B266</f>
        <v>1.0172570488049233</v>
      </c>
      <c r="CE116" s="86">
        <f>+AQ116*'Silver Conversion'!$B266</f>
        <v>7.355242566510172</v>
      </c>
      <c r="CF116" s="86">
        <f>+AR116*'Silver Conversion'!$B266</f>
        <v>2.1632455126399637</v>
      </c>
      <c r="CG116" s="86">
        <f>+AS116*'Silver Conversion'!$B266</f>
        <v>2.7881307513706037</v>
      </c>
      <c r="CH116" s="86">
        <f>+AT116*'Silver Conversion'!$B266</f>
        <v>5.804780876494023</v>
      </c>
      <c r="CI116" s="86">
        <f>+AU116*'Silver Conversion'!$B266</f>
        <v>15.694389040610154</v>
      </c>
      <c r="CJ116" s="86">
        <f>+AV116*'Silver Conversion'!$B266</f>
        <v>5.050196078431372</v>
      </c>
      <c r="CK116" s="86">
        <f>+AW116*'Silver Conversion'!$B266</f>
        <v>5.993160609749028</v>
      </c>
      <c r="CL116" s="86">
        <f>+AX116*'Silver Conversion'!$B266</f>
        <v>11.231927350937985</v>
      </c>
      <c r="CM116" s="86">
        <f>+AY116*'Silver Conversion'!$B266</f>
        <v>3.8057096981628993</v>
      </c>
      <c r="CN116" s="86">
        <f>+AZ116*'Silver Conversion'!$B266</f>
        <v>43.3413725490196</v>
      </c>
      <c r="CO116" s="86"/>
      <c r="CP116" s="86">
        <f>+BB116*'Silver Conversion'!$D266</f>
        <v>1.4121499999999998</v>
      </c>
      <c r="CQ116" s="86">
        <f>+BC116*'Silver Conversion'!$B266</f>
        <v>1.2162081793410648</v>
      </c>
      <c r="CR116" s="86">
        <f>+BD116*'Silver Conversion'!$B266</f>
        <v>0.40644855899648624</v>
      </c>
      <c r="CS116" s="86">
        <f>+BE116*'Silver Conversion'!$B266</f>
        <v>3.155580757030389</v>
      </c>
      <c r="CT116" s="86">
        <f>+BF116*'Silver Conversion'!$B266</f>
        <v>9.08588787627727</v>
      </c>
      <c r="CU116" s="86">
        <f>+BG116*'Silver Conversion'!$B266</f>
        <v>2.773921568627451</v>
      </c>
      <c r="CV116" s="86">
        <f>+BH116*'Silver Conversion'!$B266</f>
        <v>2.130135935438338</v>
      </c>
      <c r="CW116" s="86">
        <f>+BI116*'Silver Conversion'!$B266</f>
        <v>4.253393665158371</v>
      </c>
      <c r="CX116" s="86"/>
      <c r="CY116" s="86">
        <f>+BK116*'Silver Conversion'!$B266</f>
        <v>1.0644370362404558</v>
      </c>
      <c r="CZ116" s="86">
        <f>+BL116*'Silver Conversion'!$B266</f>
        <v>4.80721225031103</v>
      </c>
      <c r="DA116" s="86">
        <f>+BM116*'Silver Conversion'!$B266</f>
        <v>3.1747630903095763</v>
      </c>
      <c r="DB116" s="86">
        <f>+BN116*'Silver Conversion'!$B266</f>
        <v>1.256042097350122</v>
      </c>
      <c r="DC116" s="86">
        <f>+BO116*'Silver Conversion'!$B266</f>
        <v>2.122177954847277</v>
      </c>
      <c r="DD116" s="86">
        <f>+BP116*'Silver Conversion'!$B266</f>
        <v>12.417380097578937</v>
      </c>
      <c r="DE116" s="86">
        <f>+BQ116*'Silver Conversion'!$B266</f>
        <v>6.994705882352941</v>
      </c>
      <c r="DF116" s="86">
        <f>+BR116*'Silver Conversion'!$B266</f>
        <v>4.232869986805363</v>
      </c>
      <c r="DG116" s="86"/>
      <c r="DH116" s="86">
        <f>+BT116*'Silver Conversion'!$B266</f>
        <v>1.8648895954778304</v>
      </c>
      <c r="DI116" s="86">
        <f>+BU116*'Silver Conversion'!$B266</f>
        <v>0</v>
      </c>
      <c r="DJ116" s="86">
        <f>+BV116*'Silver Conversion'!$B266</f>
        <v>0</v>
      </c>
      <c r="DK116" s="86">
        <f>+BW116*'Silver Conversion'!$B266</f>
        <v>1.064974532900575</v>
      </c>
      <c r="DL116" s="86">
        <f>+BX116*'Silver Conversion'!$B266</f>
        <v>0.25144069777134576</v>
      </c>
      <c r="DM116" s="86">
        <f>+BY116*'Silver Conversion'!$B266</f>
        <v>16.517246787429976</v>
      </c>
      <c r="DN116" s="86">
        <f>+BZ116*'Silver Conversion'!$B266</f>
        <v>6.709019607843136</v>
      </c>
      <c r="DO116" s="86">
        <f>+CA116*'Silver Conversion'!$B266</f>
        <v>6.810217354607293</v>
      </c>
      <c r="DP116" s="86">
        <f>+CB116*'Silver Conversion'!$B266</f>
        <v>44.23529411764706</v>
      </c>
    </row>
    <row r="117" spans="1:120" ht="15.75">
      <c r="A117" s="63">
        <v>1608</v>
      </c>
      <c r="B117" s="86">
        <v>563</v>
      </c>
      <c r="C117" s="86">
        <v>850</v>
      </c>
      <c r="D117" s="86">
        <v>10</v>
      </c>
      <c r="E117" s="86">
        <v>348.5</v>
      </c>
      <c r="F117" s="86">
        <v>849.5</v>
      </c>
      <c r="G117" s="86">
        <v>2074</v>
      </c>
      <c r="H117" s="86">
        <v>57.8</v>
      </c>
      <c r="I117" s="86">
        <v>785</v>
      </c>
      <c r="J117" s="86">
        <v>71</v>
      </c>
      <c r="K117" s="59">
        <v>31</v>
      </c>
      <c r="L117" s="59">
        <v>419.3</v>
      </c>
      <c r="M117" s="86"/>
      <c r="N117" s="86">
        <v>1738.6</v>
      </c>
      <c r="O117" s="86">
        <v>1838.3</v>
      </c>
      <c r="P117" s="86">
        <v>37.6</v>
      </c>
      <c r="Q117" s="86">
        <v>402</v>
      </c>
      <c r="R117" s="86">
        <v>44.5</v>
      </c>
      <c r="S117" s="86">
        <v>31.2</v>
      </c>
      <c r="T117" s="86">
        <v>308.7</v>
      </c>
      <c r="U117" s="86">
        <v>50</v>
      </c>
      <c r="V117" s="86"/>
      <c r="W117" s="86">
        <v>680</v>
      </c>
      <c r="X117" s="86">
        <v>23.8</v>
      </c>
      <c r="Y117" s="86">
        <v>29.3</v>
      </c>
      <c r="Z117" s="86">
        <v>279</v>
      </c>
      <c r="AA117" s="86">
        <v>357</v>
      </c>
      <c r="AB117" s="86">
        <v>1635.4</v>
      </c>
      <c r="AC117" s="86">
        <v>63</v>
      </c>
      <c r="AD117" s="86">
        <v>522.8</v>
      </c>
      <c r="AE117" s="86"/>
      <c r="AF117" s="86">
        <v>828.8</v>
      </c>
      <c r="AG117" s="86"/>
      <c r="AH117" s="86"/>
      <c r="AI117" s="86">
        <v>184.3</v>
      </c>
      <c r="AJ117" s="86">
        <v>605.9</v>
      </c>
      <c r="AK117" s="86">
        <v>2065</v>
      </c>
      <c r="AL117" s="86">
        <v>63.4</v>
      </c>
      <c r="AM117" s="59">
        <v>37.9</v>
      </c>
      <c r="AN117" s="59">
        <v>24.5</v>
      </c>
      <c r="AO117" s="86"/>
      <c r="AP117" s="86">
        <f t="shared" si="36"/>
        <v>10.273722627737227</v>
      </c>
      <c r="AQ117" s="86">
        <f t="shared" si="37"/>
        <v>73.90019127108329</v>
      </c>
      <c r="AR117" s="86">
        <f t="shared" si="38"/>
        <v>21.734736238108383</v>
      </c>
      <c r="AS117" s="86">
        <f t="shared" si="39"/>
        <v>21.605703657780534</v>
      </c>
      <c r="AT117" s="86">
        <f t="shared" si="40"/>
        <v>67.68924302788844</v>
      </c>
      <c r="AU117" s="86">
        <f t="shared" si="41"/>
        <v>180.3164667014432</v>
      </c>
      <c r="AV117" s="86">
        <f t="shared" si="42"/>
        <v>57.8</v>
      </c>
      <c r="AW117" s="86">
        <f t="shared" si="43"/>
        <v>68.2490001738828</v>
      </c>
      <c r="AX117" s="86">
        <f t="shared" si="44"/>
        <v>84.83689807623372</v>
      </c>
      <c r="AY117" s="86">
        <f t="shared" si="45"/>
        <v>67.37768233813598</v>
      </c>
      <c r="AZ117" s="86">
        <f t="shared" si="46"/>
        <v>419.3</v>
      </c>
      <c r="BA117" s="86"/>
      <c r="BB117" s="86">
        <f t="shared" si="47"/>
        <v>8.649751243781093</v>
      </c>
      <c r="BC117" s="86">
        <f t="shared" si="48"/>
        <v>11.379139585267719</v>
      </c>
      <c r="BD117" s="86">
        <f t="shared" si="49"/>
        <v>3.4911792014856085</v>
      </c>
      <c r="BE117" s="86">
        <f t="shared" si="50"/>
        <v>33.69656328583403</v>
      </c>
      <c r="BF117" s="86">
        <f t="shared" si="51"/>
        <v>125.35211267605635</v>
      </c>
      <c r="BG117" s="86">
        <f t="shared" si="52"/>
        <v>31.2</v>
      </c>
      <c r="BH117" s="86">
        <f t="shared" si="53"/>
        <v>24.154929577464788</v>
      </c>
      <c r="BI117" s="86">
        <f t="shared" si="54"/>
        <v>54.94505494505494</v>
      </c>
      <c r="BJ117" s="86"/>
      <c r="BK117" s="86">
        <f t="shared" si="55"/>
        <v>12.43144424131627</v>
      </c>
      <c r="BL117" s="86">
        <f t="shared" si="56"/>
        <v>51.728672246697954</v>
      </c>
      <c r="BM117" s="86">
        <f t="shared" si="57"/>
        <v>31.84138858882878</v>
      </c>
      <c r="BN117" s="86">
        <f t="shared" si="58"/>
        <v>17.82747603833866</v>
      </c>
      <c r="BO117" s="86">
        <f t="shared" si="59"/>
        <v>28.44621513944223</v>
      </c>
      <c r="BP117" s="86">
        <f t="shared" si="60"/>
        <v>142.18396800556425</v>
      </c>
      <c r="BQ117" s="86">
        <f t="shared" si="61"/>
        <v>63</v>
      </c>
      <c r="BR117" s="86">
        <f t="shared" si="62"/>
        <v>45.45296470179099</v>
      </c>
      <c r="BS117" s="86"/>
      <c r="BT117" s="86">
        <f t="shared" si="63"/>
        <v>14.933333333333332</v>
      </c>
      <c r="BU117" s="86">
        <f t="shared" si="64"/>
        <v>0</v>
      </c>
      <c r="BV117" s="86">
        <f t="shared" si="65"/>
        <v>0</v>
      </c>
      <c r="BW117" s="86">
        <f t="shared" si="66"/>
        <v>11.425914445133293</v>
      </c>
      <c r="BX117" s="86">
        <f t="shared" si="67"/>
        <v>2.6849851223772134</v>
      </c>
      <c r="BY117" s="86">
        <f t="shared" si="68"/>
        <v>179.5339940879847</v>
      </c>
      <c r="BZ117" s="86">
        <f t="shared" si="69"/>
        <v>63.4</v>
      </c>
      <c r="CA117" s="86">
        <f t="shared" si="70"/>
        <v>82.37465034243077</v>
      </c>
      <c r="CB117" s="86">
        <f t="shared" si="71"/>
        <v>470.4</v>
      </c>
      <c r="CC117" s="86"/>
      <c r="CD117" s="86">
        <f>+AP117*'Silver Conversion'!$B267</f>
        <v>0.9467940460855875</v>
      </c>
      <c r="CE117" s="86">
        <f>+AQ117*'Silver Conversion'!$B267</f>
        <v>6.8104097838057145</v>
      </c>
      <c r="CF117" s="86">
        <f>+AR117*'Silver Conversion'!$B267</f>
        <v>2.0030051042962627</v>
      </c>
      <c r="CG117" s="86">
        <f>+AS117*'Silver Conversion'!$B267</f>
        <v>1.9911138665013433</v>
      </c>
      <c r="CH117" s="86">
        <f>+AT117*'Silver Conversion'!$B267</f>
        <v>6.238028279040699</v>
      </c>
      <c r="CI117" s="86">
        <f>+AU117*'Silver Conversion'!$B267</f>
        <v>16.61739987248594</v>
      </c>
      <c r="CJ117" s="86">
        <f>+AV117*'Silver Conversion'!$B267</f>
        <v>5.326666666666666</v>
      </c>
      <c r="CK117" s="86">
        <f>+AW117*'Silver Conversion'!$B267</f>
        <v>6.28961374151469</v>
      </c>
      <c r="CL117" s="86">
        <f>+AX117*'Silver Conversion'!$B267</f>
        <v>7.818302371731343</v>
      </c>
      <c r="CM117" s="86">
        <f>+AY117*'Silver Conversion'!$B267</f>
        <v>6.209315823318414</v>
      </c>
      <c r="CN117" s="86">
        <f>+AZ117*'Silver Conversion'!$B267</f>
        <v>38.64137254901961</v>
      </c>
      <c r="CO117" s="86"/>
      <c r="CP117" s="86">
        <f>+BB117*'Silver Conversion'!$D267</f>
        <v>1.2014504477611938</v>
      </c>
      <c r="CQ117" s="86">
        <f>+BC117*'Silver Conversion'!$B267</f>
        <v>1.048665804916829</v>
      </c>
      <c r="CR117" s="86">
        <f>+BD117*'Silver Conversion'!$B267</f>
        <v>0.3217361224898502</v>
      </c>
      <c r="CS117" s="86">
        <f>+BE117*'Silver Conversion'!$B267</f>
        <v>3.1053695577141163</v>
      </c>
      <c r="CT117" s="86">
        <f>+BF117*'Silver Conversion'!$B267</f>
        <v>11.552057442695387</v>
      </c>
      <c r="CU117" s="86">
        <f>+BG117*'Silver Conversion'!$B267</f>
        <v>2.8752941176470586</v>
      </c>
      <c r="CV117" s="86">
        <f>+BH117*'Silver Conversion'!$B267</f>
        <v>2.2260425296879314</v>
      </c>
      <c r="CW117" s="86">
        <f>+BI117*'Silver Conversion'!$B267</f>
        <v>5.063563887093298</v>
      </c>
      <c r="CX117" s="86"/>
      <c r="CY117" s="86">
        <f>+BK117*'Silver Conversion'!$B267</f>
        <v>1.1456429006703228</v>
      </c>
      <c r="CZ117" s="86">
        <f>+BL117*'Silver Conversion'!$B267</f>
        <v>4.767152148225105</v>
      </c>
      <c r="DA117" s="86">
        <f>+BM117*'Silver Conversion'!$B267</f>
        <v>2.9344024777940247</v>
      </c>
      <c r="DB117" s="86">
        <f>+BN117*'Silver Conversion'!$B267</f>
        <v>1.6429242623566997</v>
      </c>
      <c r="DC117" s="86">
        <f>+BO117*'Silver Conversion'!$B267</f>
        <v>2.6215139442231075</v>
      </c>
      <c r="DD117" s="86">
        <f>+BP117*'Silver Conversion'!$B267</f>
        <v>13.103228424042195</v>
      </c>
      <c r="DE117" s="86">
        <f>+BQ117*'Silver Conversion'!$B267</f>
        <v>5.805882352941176</v>
      </c>
      <c r="DF117" s="86">
        <f>+BR117*'Silver Conversion'!$B267</f>
        <v>4.188802629380738</v>
      </c>
      <c r="DG117" s="86"/>
      <c r="DH117" s="86">
        <f>+BT117*'Silver Conversion'!$B267</f>
        <v>1.376209150326797</v>
      </c>
      <c r="DI117" s="86">
        <f>+BU117*'Silver Conversion'!$B267</f>
        <v>0</v>
      </c>
      <c r="DJ117" s="86">
        <f>+BV117*'Silver Conversion'!$B267</f>
        <v>0</v>
      </c>
      <c r="DK117" s="86">
        <f>+BW117*'Silver Conversion'!$B267</f>
        <v>1.0529764292573818</v>
      </c>
      <c r="DL117" s="86">
        <f>+BX117*'Silver Conversion'!$B267</f>
        <v>0.2474398053955471</v>
      </c>
      <c r="DM117" s="86">
        <f>+BY117*'Silver Conversion'!$B267</f>
        <v>16.545289651245646</v>
      </c>
      <c r="DN117" s="86">
        <f>+BZ117*'Silver Conversion'!$B267</f>
        <v>5.842745098039215</v>
      </c>
      <c r="DO117" s="86">
        <f>+CA117*'Silver Conversion'!$B267</f>
        <v>7.591389345282835</v>
      </c>
      <c r="DP117" s="86">
        <f>+CB117*'Silver Conversion'!$B267</f>
        <v>43.35058823529411</v>
      </c>
    </row>
    <row r="118" spans="1:120" ht="15.75">
      <c r="A118" s="63">
        <v>1609</v>
      </c>
      <c r="B118" s="86">
        <v>472.5</v>
      </c>
      <c r="C118" s="86">
        <v>782</v>
      </c>
      <c r="D118" s="86">
        <v>8.5</v>
      </c>
      <c r="E118" s="86">
        <v>292</v>
      </c>
      <c r="F118" s="86">
        <v>818.8</v>
      </c>
      <c r="G118" s="86">
        <v>1997.5</v>
      </c>
      <c r="H118" s="86">
        <v>55.1</v>
      </c>
      <c r="I118" s="86">
        <v>748</v>
      </c>
      <c r="J118" s="86">
        <v>74.2</v>
      </c>
      <c r="K118" s="59">
        <v>23</v>
      </c>
      <c r="L118" s="59">
        <v>436.3</v>
      </c>
      <c r="M118" s="86"/>
      <c r="N118" s="86">
        <v>1698.6</v>
      </c>
      <c r="O118" s="86">
        <v>1813.7</v>
      </c>
      <c r="P118" s="86">
        <v>56.6</v>
      </c>
      <c r="Q118" s="86">
        <v>320.4</v>
      </c>
      <c r="R118" s="86">
        <v>45.6</v>
      </c>
      <c r="S118" s="86">
        <v>307</v>
      </c>
      <c r="T118" s="86">
        <v>276.6</v>
      </c>
      <c r="U118" s="86">
        <v>53</v>
      </c>
      <c r="V118" s="86"/>
      <c r="W118" s="86">
        <v>590.8</v>
      </c>
      <c r="X118" s="86">
        <v>18.1</v>
      </c>
      <c r="Y118" s="86">
        <v>30.8</v>
      </c>
      <c r="Z118" s="86">
        <v>241.2</v>
      </c>
      <c r="AA118" s="86">
        <v>384</v>
      </c>
      <c r="AB118" s="86">
        <v>1720.8</v>
      </c>
      <c r="AC118" s="86">
        <v>70</v>
      </c>
      <c r="AD118" s="86">
        <v>490.9</v>
      </c>
      <c r="AE118" s="86"/>
      <c r="AF118" s="86">
        <v>718.3</v>
      </c>
      <c r="AG118" s="86"/>
      <c r="AH118" s="86"/>
      <c r="AI118" s="86">
        <v>176.1</v>
      </c>
      <c r="AJ118" s="86">
        <v>534.1</v>
      </c>
      <c r="AK118" s="86">
        <v>2414</v>
      </c>
      <c r="AL118" s="86">
        <v>60</v>
      </c>
      <c r="AM118" s="59">
        <v>37.2</v>
      </c>
      <c r="AN118" s="59">
        <v>20</v>
      </c>
      <c r="AO118" s="86"/>
      <c r="AP118" s="86">
        <f t="shared" si="36"/>
        <v>8.622262773722628</v>
      </c>
      <c r="AQ118" s="86">
        <f t="shared" si="37"/>
        <v>67.98817596939662</v>
      </c>
      <c r="AR118" s="86">
        <f t="shared" si="38"/>
        <v>18.474525802392126</v>
      </c>
      <c r="AS118" s="86">
        <f t="shared" si="39"/>
        <v>18.10291382517049</v>
      </c>
      <c r="AT118" s="86">
        <f t="shared" si="40"/>
        <v>65.2430278884462</v>
      </c>
      <c r="AU118" s="86">
        <f t="shared" si="41"/>
        <v>173.66544948704572</v>
      </c>
      <c r="AV118" s="86">
        <f t="shared" si="42"/>
        <v>55.1</v>
      </c>
      <c r="AW118" s="86">
        <f t="shared" si="43"/>
        <v>65.03216831855329</v>
      </c>
      <c r="AX118" s="86">
        <f t="shared" si="44"/>
        <v>88.66053291910623</v>
      </c>
      <c r="AY118" s="86">
        <f t="shared" si="45"/>
        <v>49.989893347649286</v>
      </c>
      <c r="AZ118" s="86">
        <f t="shared" si="46"/>
        <v>436.3</v>
      </c>
      <c r="BA118" s="86"/>
      <c r="BB118" s="86">
        <f t="shared" si="47"/>
        <v>8.450746268656715</v>
      </c>
      <c r="BC118" s="86">
        <f t="shared" si="48"/>
        <v>11.226864747756114</v>
      </c>
      <c r="BD118" s="86">
        <f t="shared" si="49"/>
        <v>5.255338904363974</v>
      </c>
      <c r="BE118" s="86">
        <f t="shared" si="50"/>
        <v>26.856663872590108</v>
      </c>
      <c r="BF118" s="86">
        <f t="shared" si="51"/>
        <v>128.45070422535213</v>
      </c>
      <c r="BG118" s="86">
        <f t="shared" si="52"/>
        <v>307</v>
      </c>
      <c r="BH118" s="86">
        <f t="shared" si="53"/>
        <v>21.643192488262915</v>
      </c>
      <c r="BI118" s="86">
        <f t="shared" si="54"/>
        <v>58.24175824175824</v>
      </c>
      <c r="BJ118" s="86"/>
      <c r="BK118" s="86">
        <f t="shared" si="55"/>
        <v>10.800731261425959</v>
      </c>
      <c r="BL118" s="86">
        <f t="shared" si="56"/>
        <v>39.33987259097618</v>
      </c>
      <c r="BM118" s="86">
        <f t="shared" si="57"/>
        <v>33.47149380668691</v>
      </c>
      <c r="BN118" s="86">
        <f t="shared" si="58"/>
        <v>15.41214057507987</v>
      </c>
      <c r="BO118" s="86">
        <f t="shared" si="59"/>
        <v>30.597609561752986</v>
      </c>
      <c r="BP118" s="86">
        <f t="shared" si="60"/>
        <v>149.60876369327073</v>
      </c>
      <c r="BQ118" s="86">
        <f t="shared" si="61"/>
        <v>70</v>
      </c>
      <c r="BR118" s="86">
        <f t="shared" si="62"/>
        <v>42.67953399408798</v>
      </c>
      <c r="BS118" s="86"/>
      <c r="BT118" s="86">
        <f t="shared" si="63"/>
        <v>12.942342342342341</v>
      </c>
      <c r="BU118" s="86">
        <f t="shared" si="64"/>
        <v>0</v>
      </c>
      <c r="BV118" s="86">
        <f t="shared" si="65"/>
        <v>0</v>
      </c>
      <c r="BW118" s="86">
        <f t="shared" si="66"/>
        <v>10.917544947303162</v>
      </c>
      <c r="BX118" s="86">
        <f t="shared" si="67"/>
        <v>2.1399732169394508</v>
      </c>
      <c r="BY118" s="86">
        <f t="shared" si="68"/>
        <v>209.87654320987653</v>
      </c>
      <c r="BZ118" s="86">
        <f t="shared" si="69"/>
        <v>60</v>
      </c>
      <c r="CA118" s="86">
        <f t="shared" si="70"/>
        <v>80.85321880576319</v>
      </c>
      <c r="CB118" s="86">
        <f t="shared" si="71"/>
        <v>384</v>
      </c>
      <c r="CC118" s="86"/>
      <c r="CD118" s="86">
        <f>+AP118*'Silver Conversion'!$B268</f>
        <v>0.7946006869901245</v>
      </c>
      <c r="CE118" s="86">
        <f>+AQ118*'Silver Conversion'!$B268</f>
        <v>6.265577001101256</v>
      </c>
      <c r="CF118" s="86">
        <f>+AR118*'Silver Conversion'!$B268</f>
        <v>1.7025543386518232</v>
      </c>
      <c r="CG118" s="86">
        <f>+AS118*'Silver Conversion'!$B268</f>
        <v>1.6683077446725743</v>
      </c>
      <c r="CH118" s="86">
        <f>+AT118*'Silver Conversion'!$B268</f>
        <v>6.01259276619014</v>
      </c>
      <c r="CI118" s="86">
        <f>+AU118*'Silver Conversion'!$B268</f>
        <v>16.004462991943427</v>
      </c>
      <c r="CJ118" s="86">
        <f>+AV118*'Silver Conversion'!$B268</f>
        <v>5.077843137254901</v>
      </c>
      <c r="CK118" s="86">
        <f>+AW118*'Silver Conversion'!$B268</f>
        <v>5.993160609749028</v>
      </c>
      <c r="CL118" s="86">
        <f>+AX118*'Silver Conversion'!$B268</f>
        <v>8.170676563133318</v>
      </c>
      <c r="CM118" s="86">
        <f>+AY118*'Silver Conversion'!$B268</f>
        <v>4.606911739881404</v>
      </c>
      <c r="CN118" s="86">
        <f>+AZ118*'Silver Conversion'!$B268</f>
        <v>40.20803921568627</v>
      </c>
      <c r="CO118" s="86"/>
      <c r="CP118" s="86">
        <f>+BB118*'Silver Conversion'!$D268</f>
        <v>1.1738086567164177</v>
      </c>
      <c r="CQ118" s="86">
        <f>+BC118*'Silver Conversion'!$B268</f>
        <v>1.0346326336167397</v>
      </c>
      <c r="CR118" s="86">
        <f>+BD118*'Silver Conversion'!$B268</f>
        <v>0.4843155460884446</v>
      </c>
      <c r="CS118" s="86">
        <f>+BE118*'Silver Conversion'!$B268</f>
        <v>2.4750258862975194</v>
      </c>
      <c r="CT118" s="86">
        <f>+BF118*'Silver Conversion'!$B268</f>
        <v>11.83761391880696</v>
      </c>
      <c r="CU118" s="86">
        <f>+BG118*'Silver Conversion'!$B268</f>
        <v>28.292156862745095</v>
      </c>
      <c r="CV118" s="86">
        <f>+BH118*'Silver Conversion'!$B268</f>
        <v>1.9945687195065822</v>
      </c>
      <c r="CW118" s="86">
        <f>+BI118*'Silver Conversion'!$B268</f>
        <v>5.367377720318896</v>
      </c>
      <c r="CX118" s="86"/>
      <c r="CY118" s="86">
        <f>+BK118*'Silver Conversion'!$B268</f>
        <v>0.9953615084059216</v>
      </c>
      <c r="CZ118" s="86">
        <f>+BL118*'Silver Conversion'!$B268</f>
        <v>3.6254392387762358</v>
      </c>
      <c r="DA118" s="86">
        <f>+BM118*'Silver Conversion'!$B268</f>
        <v>3.0846278606162443</v>
      </c>
      <c r="DB118" s="86">
        <f>+BN118*'Silver Conversion'!$B268</f>
        <v>1.4203345235857918</v>
      </c>
      <c r="DC118" s="86">
        <f>+BO118*'Silver Conversion'!$B268</f>
        <v>2.819779704710569</v>
      </c>
      <c r="DD118" s="86">
        <f>+BP118*'Silver Conversion'!$B268</f>
        <v>13.787474301144556</v>
      </c>
      <c r="DE118" s="86">
        <f>+BQ118*'Silver Conversion'!$B268</f>
        <v>6.450980392156862</v>
      </c>
      <c r="DF118" s="86">
        <f>+BR118*'Silver Conversion'!$B268</f>
        <v>3.933211956317912</v>
      </c>
      <c r="DG118" s="86"/>
      <c r="DH118" s="86">
        <f>+BT118*'Silver Conversion'!$B268</f>
        <v>1.1927256668433137</v>
      </c>
      <c r="DI118" s="86">
        <f>+BU118*'Silver Conversion'!$B268</f>
        <v>0</v>
      </c>
      <c r="DJ118" s="86">
        <f>+BV118*'Silver Conversion'!$B268</f>
        <v>0</v>
      </c>
      <c r="DK118" s="86">
        <f>+BW118*'Silver Conversion'!$B268</f>
        <v>1.006126691222056</v>
      </c>
      <c r="DL118" s="86">
        <f>+BX118*'Silver Conversion'!$B268</f>
        <v>0.19721321803167485</v>
      </c>
      <c r="DM118" s="86">
        <f>+BY118*'Silver Conversion'!$B268</f>
        <v>19.341563786008226</v>
      </c>
      <c r="DN118" s="86">
        <f>+BZ118*'Silver Conversion'!$B268</f>
        <v>5.529411764705882</v>
      </c>
      <c r="DO118" s="86">
        <f>+CA118*'Silver Conversion'!$B268</f>
        <v>7.4511789879820975</v>
      </c>
      <c r="DP118" s="86">
        <f>+CB118*'Silver Conversion'!$B268</f>
        <v>35.38823529411764</v>
      </c>
    </row>
    <row r="119" spans="1:120" ht="15.75">
      <c r="A119" s="63">
        <v>1610</v>
      </c>
      <c r="B119" s="86">
        <v>429.9</v>
      </c>
      <c r="C119" s="86">
        <v>727.5</v>
      </c>
      <c r="D119" s="86">
        <v>9.5</v>
      </c>
      <c r="E119" s="86">
        <v>296</v>
      </c>
      <c r="F119" s="86">
        <v>893.2</v>
      </c>
      <c r="G119" s="86">
        <v>1904</v>
      </c>
      <c r="H119" s="86">
        <v>54</v>
      </c>
      <c r="I119" s="86">
        <v>782</v>
      </c>
      <c r="J119" s="86">
        <v>73.1</v>
      </c>
      <c r="K119" s="59">
        <v>24</v>
      </c>
      <c r="L119" s="59">
        <v>382.5</v>
      </c>
      <c r="M119" s="86"/>
      <c r="N119" s="86">
        <v>1581</v>
      </c>
      <c r="O119" s="86">
        <v>1773.8</v>
      </c>
      <c r="P119" s="86">
        <v>63.2</v>
      </c>
      <c r="Q119" s="86">
        <v>373.5</v>
      </c>
      <c r="R119" s="86">
        <v>41.1</v>
      </c>
      <c r="S119" s="86">
        <v>28.7</v>
      </c>
      <c r="T119" s="86">
        <v>309.9</v>
      </c>
      <c r="U119" s="86"/>
      <c r="V119" s="86"/>
      <c r="W119" s="86">
        <v>705.5</v>
      </c>
      <c r="X119" s="86"/>
      <c r="Y119" s="86"/>
      <c r="Z119" s="86">
        <v>148.8</v>
      </c>
      <c r="AA119" s="86">
        <v>380</v>
      </c>
      <c r="AB119" s="86">
        <v>1388.6</v>
      </c>
      <c r="AC119" s="86"/>
      <c r="AD119" s="86"/>
      <c r="AE119" s="86"/>
      <c r="AF119" s="86">
        <v>482.4</v>
      </c>
      <c r="AG119" s="86"/>
      <c r="AH119" s="86"/>
      <c r="AI119" s="86">
        <v>130.3</v>
      </c>
      <c r="AJ119" s="86">
        <v>670</v>
      </c>
      <c r="AK119" s="86">
        <v>2493.3</v>
      </c>
      <c r="AL119" s="86">
        <v>60.8</v>
      </c>
      <c r="AO119" s="86"/>
      <c r="AP119" s="86">
        <f t="shared" si="36"/>
        <v>7.844890510948905</v>
      </c>
      <c r="AQ119" s="86">
        <f t="shared" si="37"/>
        <v>63.249869587897756</v>
      </c>
      <c r="AR119" s="86">
        <f t="shared" si="38"/>
        <v>20.647999426202965</v>
      </c>
      <c r="AS119" s="86">
        <f t="shared" si="39"/>
        <v>18.350898946063236</v>
      </c>
      <c r="AT119" s="86">
        <f t="shared" si="40"/>
        <v>71.17131474103586</v>
      </c>
      <c r="AU119" s="86">
        <f t="shared" si="41"/>
        <v>165.53642844722657</v>
      </c>
      <c r="AV119" s="86">
        <f t="shared" si="42"/>
        <v>54</v>
      </c>
      <c r="AW119" s="86">
        <f t="shared" si="43"/>
        <v>67.98817596939662</v>
      </c>
      <c r="AX119" s="86">
        <f t="shared" si="44"/>
        <v>87.3461584418688</v>
      </c>
      <c r="AY119" s="86">
        <f t="shared" si="45"/>
        <v>52.16336697146012</v>
      </c>
      <c r="AZ119" s="86">
        <f t="shared" si="46"/>
        <v>382.5</v>
      </c>
      <c r="BA119" s="86"/>
      <c r="BB119" s="86">
        <f t="shared" si="47"/>
        <v>7.865671641791045</v>
      </c>
      <c r="BC119" s="86">
        <f t="shared" si="48"/>
        <v>10.979882389353142</v>
      </c>
      <c r="BD119" s="86">
        <f t="shared" si="49"/>
        <v>5.868152274837512</v>
      </c>
      <c r="BE119" s="86">
        <f t="shared" si="50"/>
        <v>31.307627829002517</v>
      </c>
      <c r="BF119" s="86">
        <f t="shared" si="51"/>
        <v>115.77464788732395</v>
      </c>
      <c r="BG119" s="86">
        <f t="shared" si="52"/>
        <v>28.7</v>
      </c>
      <c r="BH119" s="86">
        <f t="shared" si="53"/>
        <v>24.248826291079812</v>
      </c>
      <c r="BI119" s="86">
        <f t="shared" si="54"/>
        <v>0</v>
      </c>
      <c r="BJ119" s="86"/>
      <c r="BK119" s="86">
        <f t="shared" si="55"/>
        <v>12.89762340036563</v>
      </c>
      <c r="BL119" s="86">
        <f t="shared" si="56"/>
        <v>0</v>
      </c>
      <c r="BM119" s="86">
        <f t="shared" si="57"/>
        <v>0</v>
      </c>
      <c r="BN119" s="86">
        <f t="shared" si="58"/>
        <v>9.507987220447285</v>
      </c>
      <c r="BO119" s="86">
        <f t="shared" si="59"/>
        <v>30.278884462151392</v>
      </c>
      <c r="BP119" s="86">
        <f t="shared" si="60"/>
        <v>120.72683011650146</v>
      </c>
      <c r="BQ119" s="86">
        <f t="shared" si="61"/>
        <v>0</v>
      </c>
      <c r="BR119" s="86">
        <f t="shared" si="62"/>
        <v>0</v>
      </c>
      <c r="BS119" s="86"/>
      <c r="BT119" s="86">
        <f t="shared" si="63"/>
        <v>8.691891891891892</v>
      </c>
      <c r="BU119" s="86">
        <f t="shared" si="64"/>
        <v>0</v>
      </c>
      <c r="BV119" s="86">
        <f t="shared" si="65"/>
        <v>0</v>
      </c>
      <c r="BW119" s="86">
        <f t="shared" si="66"/>
        <v>8.078115313081216</v>
      </c>
      <c r="BX119" s="86">
        <f t="shared" si="67"/>
        <v>2.4946316995221127</v>
      </c>
      <c r="BY119" s="86">
        <f t="shared" si="68"/>
        <v>216.77099634846115</v>
      </c>
      <c r="BZ119" s="86">
        <f t="shared" si="69"/>
        <v>60.8</v>
      </c>
      <c r="CA119" s="86">
        <f t="shared" si="70"/>
        <v>0</v>
      </c>
      <c r="CB119" s="86">
        <f t="shared" si="71"/>
        <v>0</v>
      </c>
      <c r="CC119" s="86"/>
      <c r="CD119" s="86">
        <f>+AP119*'Silver Conversion'!$B269</f>
        <v>0.7229604980678402</v>
      </c>
      <c r="CE119" s="86">
        <f>+AQ119*'Silver Conversion'!$B269</f>
        <v>5.828909550257244</v>
      </c>
      <c r="CF119" s="86">
        <f>+AR119*'Silver Conversion'!$B269</f>
        <v>1.9028548490814496</v>
      </c>
      <c r="CG119" s="86">
        <f>+AS119*'Silver Conversion'!$B269</f>
        <v>1.6911612754215137</v>
      </c>
      <c r="CH119" s="86">
        <f>+AT119*'Silver Conversion'!$B269</f>
        <v>6.5589250839778135</v>
      </c>
      <c r="CI119" s="86">
        <f>+AU119*'Silver Conversion'!$B269</f>
        <v>15.2553179157248</v>
      </c>
      <c r="CJ119" s="86">
        <f>+AV119*'Silver Conversion'!$B269</f>
        <v>4.976470588235293</v>
      </c>
      <c r="CK119" s="86">
        <f>+AW119*'Silver Conversion'!$B269</f>
        <v>6.265577001101256</v>
      </c>
      <c r="CL119" s="86">
        <f>+AX119*'Silver Conversion'!$B269</f>
        <v>8.049547934838888</v>
      </c>
      <c r="CM119" s="86">
        <f>+AY119*'Silver Conversion'!$B269</f>
        <v>4.80721225031103</v>
      </c>
      <c r="CN119" s="86">
        <f>+AZ119*'Silver Conversion'!$B269</f>
        <v>35.25</v>
      </c>
      <c r="CO119" s="86"/>
      <c r="CP119" s="86">
        <f>+BB119*'Silver Conversion'!$D269</f>
        <v>1.0925417910447761</v>
      </c>
      <c r="CQ119" s="86">
        <f>+BC119*'Silver Conversion'!$B269</f>
        <v>1.0118715143129364</v>
      </c>
      <c r="CR119" s="86">
        <f>+BD119*'Silver Conversion'!$B269</f>
        <v>0.5407905037595354</v>
      </c>
      <c r="CS119" s="86">
        <f>+BE119*'Silver Conversion'!$B269</f>
        <v>2.885212760711996</v>
      </c>
      <c r="CT119" s="86">
        <f>+BF119*'Silver Conversion'!$B269</f>
        <v>10.669428334714167</v>
      </c>
      <c r="CU119" s="86">
        <f>+BG119*'Silver Conversion'!$B269</f>
        <v>2.6449019607843134</v>
      </c>
      <c r="CV119" s="86">
        <f>+BH119*'Silver Conversion'!$B269</f>
        <v>2.234695756236767</v>
      </c>
      <c r="CW119" s="86">
        <f>+BI119*'Silver Conversion'!$B269</f>
        <v>0</v>
      </c>
      <c r="CX119" s="86"/>
      <c r="CY119" s="86">
        <f>+BK119*'Silver Conversion'!$B269</f>
        <v>1.1886045094454598</v>
      </c>
      <c r="CZ119" s="86">
        <f>+BL119*'Silver Conversion'!$B269</f>
        <v>0</v>
      </c>
      <c r="DA119" s="86">
        <f>+BM119*'Silver Conversion'!$B269</f>
        <v>0</v>
      </c>
      <c r="DB119" s="86">
        <f>+BN119*'Silver Conversion'!$B269</f>
        <v>0.8762262732569066</v>
      </c>
      <c r="DC119" s="86">
        <f>+BO119*'Silver Conversion'!$B269</f>
        <v>2.7904069994531673</v>
      </c>
      <c r="DD119" s="86">
        <f>+BP119*'Silver Conversion'!$B269</f>
        <v>11.125805912697192</v>
      </c>
      <c r="DE119" s="86">
        <f>+BQ119*'Silver Conversion'!$B269</f>
        <v>0</v>
      </c>
      <c r="DF119" s="86">
        <f>+BR119*'Silver Conversion'!$B269</f>
        <v>0</v>
      </c>
      <c r="DG119" s="86"/>
      <c r="DH119" s="86">
        <f>+BT119*'Silver Conversion'!$B269</f>
        <v>0.8010174880763116</v>
      </c>
      <c r="DI119" s="86">
        <f>+BU119*'Silver Conversion'!$B269</f>
        <v>0</v>
      </c>
      <c r="DJ119" s="86">
        <f>+BV119*'Silver Conversion'!$B269</f>
        <v>0</v>
      </c>
      <c r="DK119" s="86">
        <f>+BW119*'Silver Conversion'!$B269</f>
        <v>0.7444537641467003</v>
      </c>
      <c r="DL119" s="86">
        <f>+BX119*'Silver Conversion'!$B269</f>
        <v>0.22989743113242997</v>
      </c>
      <c r="DM119" s="86">
        <f>+BY119*'Silver Conversion'!$B269</f>
        <v>19.97693495760328</v>
      </c>
      <c r="DN119" s="86">
        <f>+BZ119*'Silver Conversion'!$B269</f>
        <v>5.60313725490196</v>
      </c>
      <c r="DO119" s="86">
        <f>+CA119*'Silver Conversion'!$B269</f>
        <v>0</v>
      </c>
      <c r="DP119" s="86">
        <f>+CB119*'Silver Conversion'!$B269</f>
        <v>0</v>
      </c>
    </row>
    <row r="120" spans="1:120" ht="15.75">
      <c r="A120" s="63">
        <v>1611</v>
      </c>
      <c r="B120" s="86">
        <v>210.9</v>
      </c>
      <c r="C120" s="86">
        <v>674.8</v>
      </c>
      <c r="D120" s="86">
        <v>10.3</v>
      </c>
      <c r="E120" s="86">
        <v>278</v>
      </c>
      <c r="F120" s="86">
        <v>808.9</v>
      </c>
      <c r="G120" s="86">
        <v>1956.3</v>
      </c>
      <c r="H120" s="86">
        <v>49.5</v>
      </c>
      <c r="I120" s="86">
        <v>748</v>
      </c>
      <c r="J120" s="86">
        <v>80.5</v>
      </c>
      <c r="K120" s="59">
        <v>28</v>
      </c>
      <c r="L120" s="59">
        <v>374</v>
      </c>
      <c r="M120" s="86"/>
      <c r="N120" s="86">
        <v>1479</v>
      </c>
      <c r="O120" s="86">
        <v>1551.5</v>
      </c>
      <c r="P120" s="86">
        <v>63.1</v>
      </c>
      <c r="Q120" s="86">
        <v>311.3</v>
      </c>
      <c r="R120" s="86">
        <v>41</v>
      </c>
      <c r="S120" s="86">
        <v>29</v>
      </c>
      <c r="T120" s="86">
        <v>282.6</v>
      </c>
      <c r="U120" s="86">
        <v>64</v>
      </c>
      <c r="V120" s="86"/>
      <c r="W120" s="86">
        <v>437.8</v>
      </c>
      <c r="X120" s="86">
        <v>20</v>
      </c>
      <c r="Y120" s="86">
        <v>30.1</v>
      </c>
      <c r="Z120" s="86">
        <v>195</v>
      </c>
      <c r="AA120" s="86">
        <v>430.7</v>
      </c>
      <c r="AB120" s="86">
        <v>1445</v>
      </c>
      <c r="AC120" s="86">
        <v>65.3</v>
      </c>
      <c r="AD120" s="86">
        <v>504.3</v>
      </c>
      <c r="AE120" s="86"/>
      <c r="AF120" s="86">
        <v>392.4</v>
      </c>
      <c r="AG120" s="86"/>
      <c r="AH120" s="86"/>
      <c r="AI120" s="86">
        <v>208.6</v>
      </c>
      <c r="AJ120" s="86">
        <v>519.8</v>
      </c>
      <c r="AK120" s="86">
        <v>2337.5</v>
      </c>
      <c r="AL120" s="86">
        <v>50</v>
      </c>
      <c r="AM120" s="59">
        <v>38</v>
      </c>
      <c r="AN120" s="59">
        <v>22.8</v>
      </c>
      <c r="AO120" s="86"/>
      <c r="AP120" s="86">
        <f t="shared" si="36"/>
        <v>3.848540145985402</v>
      </c>
      <c r="AQ120" s="86">
        <f t="shared" si="37"/>
        <v>58.668057729090584</v>
      </c>
      <c r="AR120" s="86">
        <f t="shared" si="38"/>
        <v>22.386778325251637</v>
      </c>
      <c r="AS120" s="86">
        <f t="shared" si="39"/>
        <v>17.23496590204588</v>
      </c>
      <c r="AT120" s="86">
        <f t="shared" si="40"/>
        <v>64.45418326693226</v>
      </c>
      <c r="AU120" s="86">
        <f t="shared" si="41"/>
        <v>170.08346374543555</v>
      </c>
      <c r="AV120" s="86">
        <f t="shared" si="42"/>
        <v>49.5</v>
      </c>
      <c r="AW120" s="86">
        <f t="shared" si="43"/>
        <v>65.03216831855329</v>
      </c>
      <c r="AX120" s="86">
        <f t="shared" si="44"/>
        <v>96.18831401601147</v>
      </c>
      <c r="AY120" s="86">
        <f t="shared" si="45"/>
        <v>60.85726146670348</v>
      </c>
      <c r="AZ120" s="86">
        <f t="shared" si="46"/>
        <v>374</v>
      </c>
      <c r="BA120" s="86"/>
      <c r="BB120" s="86">
        <f t="shared" si="47"/>
        <v>7.358208955223881</v>
      </c>
      <c r="BC120" s="86">
        <f t="shared" si="48"/>
        <v>9.603837821108018</v>
      </c>
      <c r="BD120" s="86">
        <f t="shared" si="49"/>
        <v>5.858867223769731</v>
      </c>
      <c r="BE120" s="86">
        <f t="shared" si="50"/>
        <v>26.093880972338642</v>
      </c>
      <c r="BF120" s="86">
        <f t="shared" si="51"/>
        <v>115.49295774647888</v>
      </c>
      <c r="BG120" s="86">
        <f t="shared" si="52"/>
        <v>29</v>
      </c>
      <c r="BH120" s="86">
        <f t="shared" si="53"/>
        <v>22.11267605633803</v>
      </c>
      <c r="BI120" s="86">
        <f t="shared" si="54"/>
        <v>70.32967032967032</v>
      </c>
      <c r="BJ120" s="86"/>
      <c r="BK120" s="86">
        <f t="shared" si="55"/>
        <v>8.003656307129798</v>
      </c>
      <c r="BL120" s="86">
        <f t="shared" si="56"/>
        <v>43.469472476216765</v>
      </c>
      <c r="BM120" s="86">
        <f t="shared" si="57"/>
        <v>32.71077803835312</v>
      </c>
      <c r="BN120" s="86">
        <f t="shared" si="58"/>
        <v>12.460063897763577</v>
      </c>
      <c r="BO120" s="86">
        <f t="shared" si="59"/>
        <v>34.31872509960159</v>
      </c>
      <c r="BP120" s="86">
        <f t="shared" si="60"/>
        <v>125.63032516084158</v>
      </c>
      <c r="BQ120" s="86">
        <f t="shared" si="61"/>
        <v>65.3</v>
      </c>
      <c r="BR120" s="86">
        <f t="shared" si="62"/>
        <v>43.84454877412624</v>
      </c>
      <c r="BS120" s="86"/>
      <c r="BT120" s="86">
        <f t="shared" si="63"/>
        <v>7.07027027027027</v>
      </c>
      <c r="BU120" s="86">
        <f t="shared" si="64"/>
        <v>0</v>
      </c>
      <c r="BV120" s="86">
        <f t="shared" si="65"/>
        <v>0</v>
      </c>
      <c r="BW120" s="86">
        <f t="shared" si="66"/>
        <v>12.932424054556726</v>
      </c>
      <c r="BX120" s="86">
        <f t="shared" si="67"/>
        <v>2.0791937029751906</v>
      </c>
      <c r="BY120" s="86">
        <f t="shared" si="68"/>
        <v>203.22552599547905</v>
      </c>
      <c r="BZ120" s="86">
        <f t="shared" si="69"/>
        <v>50</v>
      </c>
      <c r="CA120" s="86">
        <f t="shared" si="70"/>
        <v>82.59199770481186</v>
      </c>
      <c r="CB120" s="86">
        <f t="shared" si="71"/>
        <v>437.76</v>
      </c>
      <c r="CC120" s="86"/>
      <c r="CD120" s="86">
        <f>+AP120*'Silver Conversion'!$B270</f>
        <v>0.3546693860025762</v>
      </c>
      <c r="CE120" s="86">
        <f>+AQ120*'Silver Conversion'!$B270</f>
        <v>5.406664143661288</v>
      </c>
      <c r="CF120" s="86">
        <f>+AR120*'Silver Conversion'!$B270</f>
        <v>2.0630952574251507</v>
      </c>
      <c r="CG120" s="86">
        <f>+AS120*'Silver Conversion'!$B270</f>
        <v>1.5883203870512868</v>
      </c>
      <c r="CH120" s="86">
        <f>+AT120*'Silver Conversion'!$B270</f>
        <v>5.939895320678071</v>
      </c>
      <c r="CI120" s="86">
        <f>+AU120*'Silver Conversion'!$B270</f>
        <v>15.674358423598962</v>
      </c>
      <c r="CJ120" s="86">
        <f>+AV120*'Silver Conversion'!$B270</f>
        <v>4.561764705882353</v>
      </c>
      <c r="CK120" s="86">
        <f>+AW120*'Silver Conversion'!$B270</f>
        <v>5.993160609749028</v>
      </c>
      <c r="CL120" s="86">
        <f>+AX120*'Silver Conversion'!$B270</f>
        <v>8.86441325245596</v>
      </c>
      <c r="CM120" s="86">
        <f>+AY120*'Silver Conversion'!$B270</f>
        <v>5.6084142920295355</v>
      </c>
      <c r="CN120" s="86">
        <f>+AZ120*'Silver Conversion'!$B270</f>
        <v>34.46666666666666</v>
      </c>
      <c r="CO120" s="86"/>
      <c r="CP120" s="86">
        <f>+BB120*'Silver Conversion'!$D270</f>
        <v>1.022055223880597</v>
      </c>
      <c r="CQ120" s="86">
        <f>+BC120*'Silver Conversion'!$B270</f>
        <v>0.8850595639060329</v>
      </c>
      <c r="CR120" s="86">
        <f>+BD120*'Silver Conversion'!$B270</f>
        <v>0.5399348225827006</v>
      </c>
      <c r="CS120" s="86">
        <f>+BE120*'Silver Conversion'!$B270</f>
        <v>2.404730207254737</v>
      </c>
      <c r="CT120" s="86">
        <f>+BF120*'Silver Conversion'!$B270</f>
        <v>10.643468655067661</v>
      </c>
      <c r="CU120" s="86">
        <f>+BG120*'Silver Conversion'!$B270</f>
        <v>2.672549019607843</v>
      </c>
      <c r="CV120" s="86">
        <f>+BH120*'Silver Conversion'!$B270</f>
        <v>2.0378348522507594</v>
      </c>
      <c r="CW120" s="86">
        <f>+BI120*'Silver Conversion'!$B270</f>
        <v>6.481361775479421</v>
      </c>
      <c r="CX120" s="86"/>
      <c r="CY120" s="86">
        <f>+BK120*'Silver Conversion'!$B270</f>
        <v>0.737591855755099</v>
      </c>
      <c r="CZ120" s="86">
        <f>+BL120*'Silver Conversion'!$B270</f>
        <v>4.006010208592525</v>
      </c>
      <c r="DA120" s="86">
        <f>+BM120*'Silver Conversion'!$B270</f>
        <v>3.0145226819658753</v>
      </c>
      <c r="DB120" s="86">
        <f>+BN120*'Silver Conversion'!$B270</f>
        <v>1.1482803984213492</v>
      </c>
      <c r="DC120" s="86">
        <f>+BO120*'Silver Conversion'!$B270</f>
        <v>3.1627060385907346</v>
      </c>
      <c r="DD120" s="86">
        <f>+BP120*'Silver Conversion'!$B270</f>
        <v>11.577696632469713</v>
      </c>
      <c r="DE120" s="86">
        <f>+BQ120*'Silver Conversion'!$B270</f>
        <v>6.017843137254901</v>
      </c>
      <c r="DF120" s="86">
        <f>+BR120*'Silver Conversion'!$B270</f>
        <v>4.040576063497908</v>
      </c>
      <c r="DG120" s="86"/>
      <c r="DH120" s="86">
        <f>+BT120*'Silver Conversion'!$B270</f>
        <v>0.6515739268680444</v>
      </c>
      <c r="DI120" s="86">
        <f>+BU120*'Silver Conversion'!$B270</f>
        <v>0</v>
      </c>
      <c r="DJ120" s="86">
        <f>+BV120*'Silver Conversion'!$B270</f>
        <v>0</v>
      </c>
      <c r="DK120" s="86">
        <f>+BW120*'Silver Conversion'!$B270</f>
        <v>1.1918116285571885</v>
      </c>
      <c r="DL120" s="86">
        <f>+BX120*'Silver Conversion'!$B270</f>
        <v>0.19161196870555677</v>
      </c>
      <c r="DM120" s="86">
        <f>+BY120*'Silver Conversion'!$B270</f>
        <v>18.728626905465713</v>
      </c>
      <c r="DN120" s="86">
        <f>+BZ120*'Silver Conversion'!$B270</f>
        <v>4.607843137254902</v>
      </c>
      <c r="DO120" s="86">
        <f>+CA120*'Silver Conversion'!$B270</f>
        <v>7.611419396325799</v>
      </c>
      <c r="DP120" s="86">
        <f>+CB120*'Silver Conversion'!$B270</f>
        <v>40.342588235294116</v>
      </c>
    </row>
    <row r="121" spans="1:120" ht="15.75">
      <c r="A121" s="63">
        <v>1612</v>
      </c>
      <c r="B121" s="86">
        <v>241.6</v>
      </c>
      <c r="C121" s="86">
        <v>544</v>
      </c>
      <c r="D121" s="86">
        <v>10</v>
      </c>
      <c r="E121" s="86">
        <v>229.5</v>
      </c>
      <c r="F121" s="86">
        <v>707.6</v>
      </c>
      <c r="G121" s="86">
        <v>1819</v>
      </c>
      <c r="H121" s="86">
        <v>41.6</v>
      </c>
      <c r="I121" s="86">
        <v>680</v>
      </c>
      <c r="J121" s="86">
        <v>85</v>
      </c>
      <c r="K121" s="59">
        <v>25.3</v>
      </c>
      <c r="L121" s="59">
        <v>374</v>
      </c>
      <c r="M121" s="86"/>
      <c r="N121" s="86">
        <v>1560</v>
      </c>
      <c r="O121" s="86">
        <v>2032.4</v>
      </c>
      <c r="P121" s="86">
        <v>68</v>
      </c>
      <c r="Q121" s="86">
        <v>330.5</v>
      </c>
      <c r="R121" s="86"/>
      <c r="S121" s="86">
        <v>29.7</v>
      </c>
      <c r="T121" s="86">
        <v>271.6</v>
      </c>
      <c r="U121" s="86"/>
      <c r="V121" s="86"/>
      <c r="W121" s="86">
        <v>452.6</v>
      </c>
      <c r="X121" s="86">
        <v>20</v>
      </c>
      <c r="Y121" s="86">
        <v>28.6</v>
      </c>
      <c r="Z121" s="86">
        <v>255</v>
      </c>
      <c r="AA121" s="86">
        <v>293.3</v>
      </c>
      <c r="AB121" s="86">
        <v>1574.6</v>
      </c>
      <c r="AC121" s="86">
        <v>64.5</v>
      </c>
      <c r="AD121" s="86">
        <v>476</v>
      </c>
      <c r="AE121" s="86"/>
      <c r="AF121" s="86">
        <v>513.1</v>
      </c>
      <c r="AG121" s="86"/>
      <c r="AH121" s="86"/>
      <c r="AI121" s="86">
        <v>247.6</v>
      </c>
      <c r="AJ121" s="86">
        <v>503.8</v>
      </c>
      <c r="AK121" s="86">
        <v>2260.9</v>
      </c>
      <c r="AL121" s="86">
        <v>52.5</v>
      </c>
      <c r="AM121" s="59">
        <v>38.2</v>
      </c>
      <c r="AO121" s="86"/>
      <c r="AP121" s="86">
        <f t="shared" si="36"/>
        <v>4.408759124087592</v>
      </c>
      <c r="AQ121" s="86">
        <f t="shared" si="37"/>
        <v>47.2961224134933</v>
      </c>
      <c r="AR121" s="86">
        <f t="shared" si="38"/>
        <v>21.734736238108383</v>
      </c>
      <c r="AS121" s="86">
        <f t="shared" si="39"/>
        <v>14.228146311221328</v>
      </c>
      <c r="AT121" s="86">
        <f t="shared" si="40"/>
        <v>56.38247011952191</v>
      </c>
      <c r="AU121" s="86">
        <f t="shared" si="41"/>
        <v>158.14640932011824</v>
      </c>
      <c r="AV121" s="86">
        <f t="shared" si="42"/>
        <v>41.6</v>
      </c>
      <c r="AW121" s="86">
        <f t="shared" si="43"/>
        <v>59.12015301686663</v>
      </c>
      <c r="AX121" s="86">
        <f t="shared" si="44"/>
        <v>101.56530051380093</v>
      </c>
      <c r="AY121" s="86">
        <f t="shared" si="45"/>
        <v>54.988882682414214</v>
      </c>
      <c r="AZ121" s="86">
        <f t="shared" si="46"/>
        <v>374</v>
      </c>
      <c r="BA121" s="86"/>
      <c r="BB121" s="86">
        <f t="shared" si="47"/>
        <v>7.7611940298507465</v>
      </c>
      <c r="BC121" s="86">
        <f t="shared" si="48"/>
        <v>12.580625193438566</v>
      </c>
      <c r="BD121" s="86">
        <f t="shared" si="49"/>
        <v>6.3138347260909935</v>
      </c>
      <c r="BE121" s="86">
        <f t="shared" si="50"/>
        <v>27.703269069572507</v>
      </c>
      <c r="BF121" s="86">
        <f t="shared" si="51"/>
        <v>0</v>
      </c>
      <c r="BG121" s="86">
        <f t="shared" si="52"/>
        <v>29.7</v>
      </c>
      <c r="BH121" s="86">
        <f t="shared" si="53"/>
        <v>21.25195618153365</v>
      </c>
      <c r="BI121" s="86">
        <f t="shared" si="54"/>
        <v>0</v>
      </c>
      <c r="BJ121" s="86"/>
      <c r="BK121" s="86">
        <f t="shared" si="55"/>
        <v>8.274223034734918</v>
      </c>
      <c r="BL121" s="86">
        <f t="shared" si="56"/>
        <v>43.469472476216765</v>
      </c>
      <c r="BM121" s="86">
        <f t="shared" si="57"/>
        <v>31.08067282049499</v>
      </c>
      <c r="BN121" s="86">
        <f t="shared" si="58"/>
        <v>16.293929712460063</v>
      </c>
      <c r="BO121" s="86">
        <f t="shared" si="59"/>
        <v>23.37051792828685</v>
      </c>
      <c r="BP121" s="86">
        <f t="shared" si="60"/>
        <v>136.8979307946444</v>
      </c>
      <c r="BQ121" s="86">
        <f t="shared" si="61"/>
        <v>64.5</v>
      </c>
      <c r="BR121" s="86">
        <f t="shared" si="62"/>
        <v>41.38410711180664</v>
      </c>
      <c r="BS121" s="86"/>
      <c r="BT121" s="86">
        <f t="shared" si="63"/>
        <v>9.245045045045046</v>
      </c>
      <c r="BU121" s="86">
        <f t="shared" si="64"/>
        <v>0</v>
      </c>
      <c r="BV121" s="86">
        <f t="shared" si="65"/>
        <v>0</v>
      </c>
      <c r="BW121" s="86">
        <f t="shared" si="66"/>
        <v>15.350278983261004</v>
      </c>
      <c r="BX121" s="86">
        <f t="shared" si="67"/>
        <v>2.207431798372311</v>
      </c>
      <c r="BY121" s="86">
        <f t="shared" si="68"/>
        <v>196.56581464093202</v>
      </c>
      <c r="BZ121" s="86">
        <f t="shared" si="69"/>
        <v>52.5</v>
      </c>
      <c r="CA121" s="86">
        <f t="shared" si="70"/>
        <v>83.02669242957403</v>
      </c>
      <c r="CB121" s="86">
        <f t="shared" si="71"/>
        <v>0</v>
      </c>
      <c r="CC121" s="86"/>
      <c r="CD121" s="86">
        <f>+AP121*'Silver Conversion'!$B271</f>
        <v>0.4062974094747388</v>
      </c>
      <c r="CE121" s="86">
        <f>+AQ121*'Silver Conversion'!$B271</f>
        <v>4.358662261635657</v>
      </c>
      <c r="CF121" s="86">
        <f>+AR121*'Silver Conversion'!$B271</f>
        <v>2.0030051042962627</v>
      </c>
      <c r="CG121" s="86">
        <f>+AS121*'Silver Conversion'!$B271</f>
        <v>1.311221326720397</v>
      </c>
      <c r="CH121" s="86">
        <f>+AT121*'Silver Conversion'!$B271</f>
        <v>5.196031560034371</v>
      </c>
      <c r="CI121" s="86">
        <f>+AU121*'Silver Conversion'!$B271</f>
        <v>14.574276937344228</v>
      </c>
      <c r="CJ121" s="86">
        <f>+AV121*'Silver Conversion'!$B271</f>
        <v>3.8337254901960782</v>
      </c>
      <c r="CK121" s="86">
        <f>+AW121*'Silver Conversion'!$B271</f>
        <v>5.448327827044571</v>
      </c>
      <c r="CL121" s="86">
        <f>+AX121*'Silver Conversion'!$B271</f>
        <v>9.359939459114987</v>
      </c>
      <c r="CM121" s="86">
        <f>+AY121*'Silver Conversion'!$B271</f>
        <v>5.067602913869544</v>
      </c>
      <c r="CN121" s="86">
        <f>+AZ121*'Silver Conversion'!$B271</f>
        <v>34.46666666666666</v>
      </c>
      <c r="CO121" s="86"/>
      <c r="CP121" s="86">
        <f>+BB121*'Silver Conversion'!$D271</f>
        <v>1.0780298507462687</v>
      </c>
      <c r="CQ121" s="86">
        <f>+BC121*'Silver Conversion'!$B271</f>
        <v>1.1593909491992402</v>
      </c>
      <c r="CR121" s="86">
        <f>+BD121*'Silver Conversion'!$B271</f>
        <v>0.5818632002476013</v>
      </c>
      <c r="CS121" s="86">
        <f>+BE121*'Silver Conversion'!$B271</f>
        <v>2.553046365235113</v>
      </c>
      <c r="CT121" s="86">
        <f>+BF121*'Silver Conversion'!$B271</f>
        <v>0</v>
      </c>
      <c r="CU121" s="86">
        <f>+BG121*'Silver Conversion'!$B271</f>
        <v>2.7370588235294115</v>
      </c>
      <c r="CV121" s="86">
        <f>+BH121*'Silver Conversion'!$B271</f>
        <v>1.9585136088864343</v>
      </c>
      <c r="CW121" s="86">
        <f>+BI121*'Silver Conversion'!$B271</f>
        <v>0</v>
      </c>
      <c r="CX121" s="86"/>
      <c r="CY121" s="86">
        <f>+BK121*'Silver Conversion'!$B271</f>
        <v>0.7625264365343943</v>
      </c>
      <c r="CZ121" s="86">
        <f>+BL121*'Silver Conversion'!$B271</f>
        <v>4.006010208592525</v>
      </c>
      <c r="DA121" s="86">
        <f>+BM121*'Silver Conversion'!$B271</f>
        <v>2.8642972991436557</v>
      </c>
      <c r="DB121" s="86">
        <f>+BN121*'Silver Conversion'!$B271</f>
        <v>1.5015974440894566</v>
      </c>
      <c r="DC121" s="86">
        <f>+BO121*'Silver Conversion'!$B271</f>
        <v>2.153753612998984</v>
      </c>
      <c r="DD121" s="86">
        <f>+BP121*'Silver Conversion'!$B271</f>
        <v>12.616083818329972</v>
      </c>
      <c r="DE121" s="86">
        <f>+BQ121*'Silver Conversion'!$B271</f>
        <v>5.944117647058823</v>
      </c>
      <c r="DF121" s="86">
        <f>+BR121*'Silver Conversion'!$B271</f>
        <v>3.8138294789312</v>
      </c>
      <c r="DG121" s="86"/>
      <c r="DH121" s="86">
        <f>+BT121*'Silver Conversion'!$B271</f>
        <v>0.8519943472884649</v>
      </c>
      <c r="DI121" s="86">
        <f>+BU121*'Silver Conversion'!$B271</f>
        <v>0</v>
      </c>
      <c r="DJ121" s="86">
        <f>+BV121*'Silver Conversion'!$B271</f>
        <v>0</v>
      </c>
      <c r="DK121" s="86">
        <f>+BW121*'Silver Conversion'!$B271</f>
        <v>1.4146335533593473</v>
      </c>
      <c r="DL121" s="86">
        <f>+BX121*'Silver Conversion'!$B271</f>
        <v>0.20342998926176198</v>
      </c>
      <c r="DM121" s="86">
        <f>+BY121*'Silver Conversion'!$B271</f>
        <v>18.114888800242753</v>
      </c>
      <c r="DN121" s="86">
        <f>+BZ121*'Silver Conversion'!$B271</f>
        <v>4.838235294117647</v>
      </c>
      <c r="DO121" s="86">
        <f>+CA121*'Silver Conversion'!$B271</f>
        <v>7.651479498411724</v>
      </c>
      <c r="DP121" s="86">
        <f>+CB121*'Silver Conversion'!$B271</f>
        <v>0</v>
      </c>
    </row>
    <row r="122" spans="1:120" ht="15.75">
      <c r="A122" s="63">
        <v>1613</v>
      </c>
      <c r="B122" s="86">
        <v>300.3</v>
      </c>
      <c r="C122" s="86">
        <v>634.1</v>
      </c>
      <c r="D122" s="86">
        <v>10</v>
      </c>
      <c r="E122" s="86">
        <v>328.5</v>
      </c>
      <c r="F122" s="86">
        <v>716.2</v>
      </c>
      <c r="G122" s="86">
        <v>1688.7</v>
      </c>
      <c r="H122" s="86">
        <v>47.6</v>
      </c>
      <c r="I122" s="86">
        <v>612</v>
      </c>
      <c r="J122" s="86">
        <v>73.7</v>
      </c>
      <c r="L122" s="59">
        <v>382.5</v>
      </c>
      <c r="M122" s="86"/>
      <c r="N122" s="86">
        <v>1621.5</v>
      </c>
      <c r="O122" s="86">
        <v>2256.8</v>
      </c>
      <c r="P122" s="86">
        <v>59</v>
      </c>
      <c r="Q122" s="86">
        <v>303.4</v>
      </c>
      <c r="R122" s="86">
        <v>39.4</v>
      </c>
      <c r="S122" s="86">
        <v>31.1</v>
      </c>
      <c r="T122" s="86">
        <v>244.5</v>
      </c>
      <c r="U122" s="86">
        <v>60</v>
      </c>
      <c r="V122" s="86"/>
      <c r="W122" s="86">
        <v>719.7</v>
      </c>
      <c r="X122" s="86">
        <v>20</v>
      </c>
      <c r="Y122" s="86">
        <v>29.2</v>
      </c>
      <c r="Z122" s="86">
        <v>255</v>
      </c>
      <c r="AA122" s="86">
        <v>408</v>
      </c>
      <c r="AB122" s="86">
        <v>1700</v>
      </c>
      <c r="AC122" s="86">
        <v>66</v>
      </c>
      <c r="AD122" s="86">
        <v>476</v>
      </c>
      <c r="AE122" s="86"/>
      <c r="AF122" s="86">
        <v>542.9</v>
      </c>
      <c r="AG122" s="86"/>
      <c r="AH122" s="86"/>
      <c r="AI122" s="86">
        <v>270.2</v>
      </c>
      <c r="AJ122" s="86">
        <v>488.8</v>
      </c>
      <c r="AK122" s="86">
        <v>2087.5</v>
      </c>
      <c r="AL122" s="86">
        <v>54.4</v>
      </c>
      <c r="AM122" s="59">
        <v>36</v>
      </c>
      <c r="AN122" s="59">
        <v>22.8</v>
      </c>
      <c r="AO122" s="86"/>
      <c r="AP122" s="86">
        <f t="shared" si="36"/>
        <v>5.4799270072992705</v>
      </c>
      <c r="AQ122" s="86">
        <f t="shared" si="37"/>
        <v>55.129542688228135</v>
      </c>
      <c r="AR122" s="86">
        <f t="shared" si="38"/>
        <v>21.734736238108383</v>
      </c>
      <c r="AS122" s="86">
        <f t="shared" si="39"/>
        <v>20.365778053316802</v>
      </c>
      <c r="AT122" s="86">
        <f t="shared" si="40"/>
        <v>57.06772908366534</v>
      </c>
      <c r="AU122" s="86">
        <f t="shared" si="41"/>
        <v>146.81794470526864</v>
      </c>
      <c r="AV122" s="86">
        <f t="shared" si="42"/>
        <v>47.6</v>
      </c>
      <c r="AW122" s="86">
        <f t="shared" si="43"/>
        <v>53.208137715179966</v>
      </c>
      <c r="AX122" s="86">
        <f t="shared" si="44"/>
        <v>88.0630899749074</v>
      </c>
      <c r="AY122" s="86">
        <f t="shared" si="45"/>
        <v>0</v>
      </c>
      <c r="AZ122" s="86">
        <f t="shared" si="46"/>
        <v>382.5</v>
      </c>
      <c r="BA122" s="86"/>
      <c r="BB122" s="86">
        <f t="shared" si="47"/>
        <v>8.067164179104477</v>
      </c>
      <c r="BC122" s="86">
        <f t="shared" si="48"/>
        <v>13.969668833178584</v>
      </c>
      <c r="BD122" s="86">
        <f t="shared" si="49"/>
        <v>5.478180129990715</v>
      </c>
      <c r="BE122" s="86">
        <f t="shared" si="50"/>
        <v>25.43168482816429</v>
      </c>
      <c r="BF122" s="86">
        <f t="shared" si="51"/>
        <v>110.98591549295774</v>
      </c>
      <c r="BG122" s="86">
        <f t="shared" si="52"/>
        <v>31.1</v>
      </c>
      <c r="BH122" s="86">
        <f t="shared" si="53"/>
        <v>19.131455399061032</v>
      </c>
      <c r="BI122" s="86">
        <f t="shared" si="54"/>
        <v>65.93406593406593</v>
      </c>
      <c r="BJ122" s="86"/>
      <c r="BK122" s="86">
        <f t="shared" si="55"/>
        <v>13.157221206581353</v>
      </c>
      <c r="BL122" s="86">
        <f t="shared" si="56"/>
        <v>43.469472476216765</v>
      </c>
      <c r="BM122" s="86">
        <f t="shared" si="57"/>
        <v>31.73271490763824</v>
      </c>
      <c r="BN122" s="86">
        <f t="shared" si="58"/>
        <v>16.293929712460063</v>
      </c>
      <c r="BO122" s="86">
        <f t="shared" si="59"/>
        <v>32.50996015936255</v>
      </c>
      <c r="BP122" s="86">
        <f t="shared" si="60"/>
        <v>147.80038254216657</v>
      </c>
      <c r="BQ122" s="86">
        <f t="shared" si="61"/>
        <v>66</v>
      </c>
      <c r="BR122" s="86">
        <f t="shared" si="62"/>
        <v>41.38410711180664</v>
      </c>
      <c r="BS122" s="86"/>
      <c r="BT122" s="86">
        <f t="shared" si="63"/>
        <v>9.781981981981982</v>
      </c>
      <c r="BU122" s="86">
        <f t="shared" si="64"/>
        <v>0</v>
      </c>
      <c r="BV122" s="86">
        <f t="shared" si="65"/>
        <v>0</v>
      </c>
      <c r="BW122" s="86">
        <f t="shared" si="66"/>
        <v>16.75139491630502</v>
      </c>
      <c r="BX122" s="86">
        <f t="shared" si="67"/>
        <v>2.02642906997325</v>
      </c>
      <c r="BY122" s="86">
        <f t="shared" si="68"/>
        <v>181.490175621631</v>
      </c>
      <c r="BZ122" s="86">
        <f t="shared" si="69"/>
        <v>54.4</v>
      </c>
      <c r="CA122" s="86">
        <f t="shared" si="70"/>
        <v>78.24505045719017</v>
      </c>
      <c r="CB122" s="86">
        <f t="shared" si="71"/>
        <v>437.76</v>
      </c>
      <c r="CC122" s="86"/>
      <c r="CD122" s="86">
        <f>+AP122*'Silver Conversion'!$B272</f>
        <v>0.5050128810648347</v>
      </c>
      <c r="CE122" s="86">
        <f>+AQ122*'Silver Conversion'!$B272</f>
        <v>5.080565698719063</v>
      </c>
      <c r="CF122" s="86">
        <f>+AR122*'Silver Conversion'!$B272</f>
        <v>2.0030051042962627</v>
      </c>
      <c r="CG122" s="86">
        <f>+AS122*'Silver Conversion'!$B272</f>
        <v>1.8768462127566463</v>
      </c>
      <c r="CH122" s="86">
        <f>+AT122*'Silver Conversion'!$B272</f>
        <v>5.2591828763377855</v>
      </c>
      <c r="CI122" s="86">
        <f>+AU122*'Silver Conversion'!$B272</f>
        <v>13.530281178720834</v>
      </c>
      <c r="CJ122" s="86">
        <f>+AV122*'Silver Conversion'!$B272</f>
        <v>4.386666666666667</v>
      </c>
      <c r="CK122" s="86">
        <f>+AW122*'Silver Conversion'!$B272</f>
        <v>4.903495044340114</v>
      </c>
      <c r="CL122" s="86">
        <f>+AX122*'Silver Conversion'!$B272</f>
        <v>8.11561809572676</v>
      </c>
      <c r="CM122" s="86">
        <f>+AY122*'Silver Conversion'!$B272</f>
        <v>0</v>
      </c>
      <c r="CN122" s="86">
        <f>+AZ122*'Silver Conversion'!$B272</f>
        <v>35.25</v>
      </c>
      <c r="CO122" s="86"/>
      <c r="CP122" s="86">
        <f>+BB122*'Silver Conversion'!$D272</f>
        <v>1.1205291044776118</v>
      </c>
      <c r="CQ122" s="86">
        <f>+BC122*'Silver Conversion'!$B272</f>
        <v>1.2874008532537125</v>
      </c>
      <c r="CR122" s="86">
        <f>+BD122*'Silver Conversion'!$B272</f>
        <v>0.5048518943324776</v>
      </c>
      <c r="CS122" s="86">
        <f>+BE122*'Silver Conversion'!$B272</f>
        <v>2.3437042880857284</v>
      </c>
      <c r="CT122" s="86">
        <f>+BF122*'Silver Conversion'!$B272</f>
        <v>10.228113780723556</v>
      </c>
      <c r="CU122" s="86">
        <f>+BG122*'Silver Conversion'!$B272</f>
        <v>2.8660784313725487</v>
      </c>
      <c r="CV122" s="86">
        <f>+BH122*'Silver Conversion'!$B272</f>
        <v>1.7630949093252322</v>
      </c>
      <c r="CW122" s="86">
        <f>+BI122*'Silver Conversion'!$B272</f>
        <v>6.0762766645119575</v>
      </c>
      <c r="CX122" s="86"/>
      <c r="CY122" s="86">
        <f>+BK122*'Silver Conversion'!$B272</f>
        <v>1.2125282288418109</v>
      </c>
      <c r="CZ122" s="86">
        <f>+BL122*'Silver Conversion'!$B272</f>
        <v>4.006010208592525</v>
      </c>
      <c r="DA122" s="86">
        <f>+BM122*'Silver Conversion'!$B272</f>
        <v>2.9243874522725433</v>
      </c>
      <c r="DB122" s="86">
        <f>+BN122*'Silver Conversion'!$B272</f>
        <v>1.5015974440894566</v>
      </c>
      <c r="DC122" s="86">
        <f>+BO122*'Silver Conversion'!$B272</f>
        <v>2.9960159362549796</v>
      </c>
      <c r="DD122" s="86">
        <f>+BP122*'Silver Conversion'!$B272</f>
        <v>13.620819567611429</v>
      </c>
      <c r="DE122" s="86">
        <f>+BQ122*'Silver Conversion'!$B272</f>
        <v>6.08235294117647</v>
      </c>
      <c r="DF122" s="86">
        <f>+BR122*'Silver Conversion'!$B272</f>
        <v>3.8138294789312</v>
      </c>
      <c r="DG122" s="86"/>
      <c r="DH122" s="86">
        <f>+BT122*'Silver Conversion'!$B272</f>
        <v>0.9014767708885355</v>
      </c>
      <c r="DI122" s="86">
        <f>+BU122*'Silver Conversion'!$B272</f>
        <v>0</v>
      </c>
      <c r="DJ122" s="86">
        <f>+BV122*'Silver Conversion'!$B272</f>
        <v>0</v>
      </c>
      <c r="DK122" s="86">
        <f>+BW122*'Silver Conversion'!$B272</f>
        <v>1.5437560020908547</v>
      </c>
      <c r="DL122" s="86">
        <f>+BX122*'Silver Conversion'!$B272</f>
        <v>0.18674934566420145</v>
      </c>
      <c r="DM122" s="86">
        <f>+BY122*'Silver Conversion'!$B272</f>
        <v>16.725565204346385</v>
      </c>
      <c r="DN122" s="86">
        <f>+BZ122*'Silver Conversion'!$B272</f>
        <v>5.013333333333333</v>
      </c>
      <c r="DO122" s="86">
        <f>+CA122*'Silver Conversion'!$B272</f>
        <v>7.210818375466545</v>
      </c>
      <c r="DP122" s="86">
        <f>+CB122*'Silver Conversion'!$B272</f>
        <v>40.342588235294116</v>
      </c>
    </row>
    <row r="123" spans="1:120" ht="15.75">
      <c r="A123" s="63">
        <v>1614</v>
      </c>
      <c r="B123" s="86">
        <v>466.4</v>
      </c>
      <c r="C123" s="86">
        <v>667.3</v>
      </c>
      <c r="D123" s="86">
        <v>10.2</v>
      </c>
      <c r="E123" s="86">
        <v>338.5</v>
      </c>
      <c r="F123" s="86">
        <v>790.5</v>
      </c>
      <c r="G123" s="86">
        <v>1581</v>
      </c>
      <c r="H123" s="86">
        <v>57.8</v>
      </c>
      <c r="I123" s="86">
        <v>731</v>
      </c>
      <c r="J123" s="86">
        <v>88.3</v>
      </c>
      <c r="K123" s="59">
        <v>24</v>
      </c>
      <c r="L123" s="59">
        <v>391</v>
      </c>
      <c r="M123" s="86"/>
      <c r="N123" s="86">
        <v>1900</v>
      </c>
      <c r="O123" s="86">
        <v>2195.5</v>
      </c>
      <c r="P123" s="86">
        <v>77.5</v>
      </c>
      <c r="Q123" s="86">
        <v>379.9</v>
      </c>
      <c r="R123" s="86">
        <v>36.9</v>
      </c>
      <c r="S123" s="86">
        <v>34.6</v>
      </c>
      <c r="T123" s="86">
        <v>270.6</v>
      </c>
      <c r="U123" s="86">
        <v>48</v>
      </c>
      <c r="V123" s="86"/>
      <c r="W123" s="86">
        <v>616.3</v>
      </c>
      <c r="X123" s="86">
        <v>22.8</v>
      </c>
      <c r="Y123" s="86">
        <v>36.4</v>
      </c>
      <c r="Z123" s="86">
        <v>314.5</v>
      </c>
      <c r="AA123" s="86">
        <v>357</v>
      </c>
      <c r="AB123" s="86">
        <v>1536.7</v>
      </c>
      <c r="AC123" s="86">
        <v>74</v>
      </c>
      <c r="AD123" s="86">
        <v>544</v>
      </c>
      <c r="AE123" s="86"/>
      <c r="AF123" s="86">
        <v>652.6</v>
      </c>
      <c r="AG123" s="86"/>
      <c r="AH123" s="86"/>
      <c r="AI123" s="86">
        <v>370.7</v>
      </c>
      <c r="AJ123" s="86">
        <v>606.4</v>
      </c>
      <c r="AK123" s="86">
        <v>1904</v>
      </c>
      <c r="AL123" s="86">
        <v>57.4</v>
      </c>
      <c r="AN123" s="59">
        <v>38</v>
      </c>
      <c r="AO123" s="86"/>
      <c r="AP123" s="86">
        <f t="shared" si="36"/>
        <v>8.510948905109489</v>
      </c>
      <c r="AQ123" s="86">
        <f t="shared" si="37"/>
        <v>58.015997217875146</v>
      </c>
      <c r="AR123" s="86">
        <f t="shared" si="38"/>
        <v>22.16943096287055</v>
      </c>
      <c r="AS123" s="86">
        <f t="shared" si="39"/>
        <v>20.98574085554867</v>
      </c>
      <c r="AT123" s="86">
        <f t="shared" si="40"/>
        <v>62.98804780876494</v>
      </c>
      <c r="AU123" s="86">
        <f t="shared" si="41"/>
        <v>137.4543557642149</v>
      </c>
      <c r="AV123" s="86">
        <f t="shared" si="42"/>
        <v>57.8</v>
      </c>
      <c r="AW123" s="86">
        <f t="shared" si="43"/>
        <v>63.55416449313162</v>
      </c>
      <c r="AX123" s="86">
        <f t="shared" si="44"/>
        <v>105.5084239455132</v>
      </c>
      <c r="AY123" s="86">
        <f t="shared" si="45"/>
        <v>52.16336697146012</v>
      </c>
      <c r="AZ123" s="86">
        <f t="shared" si="46"/>
        <v>391</v>
      </c>
      <c r="BA123" s="86"/>
      <c r="BB123" s="86">
        <f t="shared" si="47"/>
        <v>9.45273631840796</v>
      </c>
      <c r="BC123" s="86">
        <f t="shared" si="48"/>
        <v>13.590219746208605</v>
      </c>
      <c r="BD123" s="86">
        <f t="shared" si="49"/>
        <v>7.195914577530177</v>
      </c>
      <c r="BE123" s="86">
        <f t="shared" si="50"/>
        <v>31.844090528080468</v>
      </c>
      <c r="BF123" s="86">
        <f t="shared" si="51"/>
        <v>103.94366197183099</v>
      </c>
      <c r="BG123" s="86">
        <f t="shared" si="52"/>
        <v>34.6</v>
      </c>
      <c r="BH123" s="86">
        <f t="shared" si="53"/>
        <v>21.173708920187796</v>
      </c>
      <c r="BI123" s="86">
        <f t="shared" si="54"/>
        <v>52.747252747252745</v>
      </c>
      <c r="BJ123" s="86"/>
      <c r="BK123" s="86">
        <f t="shared" si="55"/>
        <v>11.266910420475318</v>
      </c>
      <c r="BL123" s="86">
        <f t="shared" si="56"/>
        <v>49.55519862288712</v>
      </c>
      <c r="BM123" s="86">
        <f t="shared" si="57"/>
        <v>39.557219953357254</v>
      </c>
      <c r="BN123" s="86">
        <f t="shared" si="58"/>
        <v>20.095846645367413</v>
      </c>
      <c r="BO123" s="86">
        <f t="shared" si="59"/>
        <v>28.44621513944223</v>
      </c>
      <c r="BP123" s="86">
        <f t="shared" si="60"/>
        <v>133.60285167796906</v>
      </c>
      <c r="BQ123" s="86">
        <f t="shared" si="61"/>
        <v>74</v>
      </c>
      <c r="BR123" s="86">
        <f t="shared" si="62"/>
        <v>47.2961224134933</v>
      </c>
      <c r="BS123" s="86"/>
      <c r="BT123" s="86">
        <f t="shared" si="63"/>
        <v>11.758558558558558</v>
      </c>
      <c r="BU123" s="86">
        <f t="shared" si="64"/>
        <v>0</v>
      </c>
      <c r="BV123" s="86">
        <f t="shared" si="65"/>
        <v>0</v>
      </c>
      <c r="BW123" s="86">
        <f t="shared" si="66"/>
        <v>22.982021078735276</v>
      </c>
      <c r="BX123" s="86">
        <f t="shared" si="67"/>
        <v>2.5373777313211527</v>
      </c>
      <c r="BY123" s="86">
        <f t="shared" si="68"/>
        <v>165.53642844722657</v>
      </c>
      <c r="BZ123" s="86">
        <f t="shared" si="69"/>
        <v>57.4</v>
      </c>
      <c r="CA123" s="86">
        <f t="shared" si="70"/>
        <v>0</v>
      </c>
      <c r="CB123" s="86">
        <f t="shared" si="71"/>
        <v>729.6</v>
      </c>
      <c r="CC123" s="86"/>
      <c r="CD123" s="86">
        <f>+AP123*'Silver Conversion'!$B273</f>
        <v>0.7843423500787176</v>
      </c>
      <c r="CE123" s="86">
        <f>+AQ123*'Silver Conversion'!$B273</f>
        <v>5.346572292627709</v>
      </c>
      <c r="CF123" s="86">
        <f>+AR123*'Silver Conversion'!$B273</f>
        <v>2.0430652063821877</v>
      </c>
      <c r="CG123" s="86">
        <f>+AS123*'Silver Conversion'!$B273</f>
        <v>1.933980039628995</v>
      </c>
      <c r="CH123" s="86">
        <f>+AT123*'Silver Conversion'!$B273</f>
        <v>5.804780876494023</v>
      </c>
      <c r="CI123" s="86">
        <f>+AU123*'Silver Conversion'!$B273</f>
        <v>12.667362197878628</v>
      </c>
      <c r="CJ123" s="86">
        <f>+AV123*'Silver Conversion'!$B273</f>
        <v>5.326666666666666</v>
      </c>
      <c r="CK123" s="86">
        <f>+AW123*'Silver Conversion'!$B273</f>
        <v>5.8569524140729134</v>
      </c>
      <c r="CL123" s="86">
        <f>+AX123*'Silver Conversion'!$B273</f>
        <v>9.723325343998274</v>
      </c>
      <c r="CM123" s="86">
        <f>+AY123*'Silver Conversion'!$B273</f>
        <v>4.80721225031103</v>
      </c>
      <c r="CN123" s="86">
        <f>+AZ123*'Silver Conversion'!$B273</f>
        <v>36.03333333333333</v>
      </c>
      <c r="CO123" s="86"/>
      <c r="CP123" s="86">
        <f>+BB123*'Silver Conversion'!$D273</f>
        <v>1.3129850746268654</v>
      </c>
      <c r="CQ123" s="86">
        <f>+BC123*'Silver Conversion'!$B273</f>
        <v>1.2524320158270674</v>
      </c>
      <c r="CR123" s="86">
        <f>+BD123*'Silver Conversion'!$B273</f>
        <v>0.6631529120468985</v>
      </c>
      <c r="CS123" s="86">
        <f>+BE123*'Silver Conversion'!$B273</f>
        <v>2.934651480038788</v>
      </c>
      <c r="CT123" s="86">
        <f>+BF123*'Silver Conversion'!$B273</f>
        <v>9.579121789560894</v>
      </c>
      <c r="CU123" s="86">
        <f>+BG123*'Silver Conversion'!$B273</f>
        <v>3.188627450980392</v>
      </c>
      <c r="CV123" s="86">
        <f>+BH123*'Silver Conversion'!$B273</f>
        <v>1.9513025867624045</v>
      </c>
      <c r="CW123" s="86">
        <f>+BI123*'Silver Conversion'!$B273</f>
        <v>4.8610213316095665</v>
      </c>
      <c r="CX123" s="86"/>
      <c r="CY123" s="86">
        <f>+BK123*'Silver Conversion'!$B273</f>
        <v>1.0383231171810585</v>
      </c>
      <c r="CZ123" s="86">
        <f>+BL123*'Silver Conversion'!$B273</f>
        <v>4.566851637795479</v>
      </c>
      <c r="DA123" s="86">
        <f>+BM123*'Silver Conversion'!$B273</f>
        <v>3.645469289819198</v>
      </c>
      <c r="DB123" s="86">
        <f>+BN123*'Silver Conversion'!$B273</f>
        <v>1.8519701810436633</v>
      </c>
      <c r="DC123" s="86">
        <f>+BO123*'Silver Conversion'!$B273</f>
        <v>2.6215139442231075</v>
      </c>
      <c r="DD123" s="86">
        <f>+BP123*'Silver Conversion'!$B273</f>
        <v>12.312419664440284</v>
      </c>
      <c r="DE123" s="86">
        <f>+BQ123*'Silver Conversion'!$B273</f>
        <v>6.819607843137255</v>
      </c>
      <c r="DF123" s="86">
        <f>+BR123*'Silver Conversion'!$B273</f>
        <v>4.358662261635657</v>
      </c>
      <c r="DG123" s="86"/>
      <c r="DH123" s="86">
        <f>+BT123*'Silver Conversion'!$B273</f>
        <v>1.0836318671612788</v>
      </c>
      <c r="DI123" s="86">
        <f>+BU123*'Silver Conversion'!$B273</f>
        <v>0</v>
      </c>
      <c r="DJ123" s="86">
        <f>+BV123*'Silver Conversion'!$B273</f>
        <v>0</v>
      </c>
      <c r="DK123" s="86">
        <f>+BW123*'Silver Conversion'!$B273</f>
        <v>2.1179509621579564</v>
      </c>
      <c r="DL123" s="86">
        <f>+BX123*'Silver Conversion'!$B273</f>
        <v>0.2338367713178317</v>
      </c>
      <c r="DM123" s="86">
        <f>+BY123*'Silver Conversion'!$B273</f>
        <v>15.2553179157248</v>
      </c>
      <c r="DN123" s="86">
        <f>+BZ123*'Silver Conversion'!$B273</f>
        <v>5.289803921568627</v>
      </c>
      <c r="DO123" s="86">
        <f>+CA123*'Silver Conversion'!$B273</f>
        <v>0</v>
      </c>
      <c r="DP123" s="86">
        <f>+CB123*'Silver Conversion'!$B273</f>
        <v>67.23764705882353</v>
      </c>
    </row>
    <row r="124" spans="1:120" ht="15.75">
      <c r="A124" s="63">
        <v>1615</v>
      </c>
      <c r="B124" s="86">
        <v>565.7</v>
      </c>
      <c r="C124" s="86">
        <v>850</v>
      </c>
      <c r="D124" s="86">
        <v>8.8</v>
      </c>
      <c r="E124" s="86">
        <v>167</v>
      </c>
      <c r="F124" s="86">
        <v>837.3</v>
      </c>
      <c r="G124" s="86">
        <v>1710</v>
      </c>
      <c r="H124" s="86">
        <v>66.2</v>
      </c>
      <c r="I124" s="86">
        <v>867.8</v>
      </c>
      <c r="J124" s="86">
        <v>94</v>
      </c>
      <c r="L124" s="59">
        <v>391</v>
      </c>
      <c r="M124" s="86"/>
      <c r="N124" s="86">
        <v>1530</v>
      </c>
      <c r="O124" s="86">
        <v>1940</v>
      </c>
      <c r="P124" s="86">
        <v>53.5</v>
      </c>
      <c r="Q124" s="86">
        <v>291.8</v>
      </c>
      <c r="R124" s="86">
        <v>38.9</v>
      </c>
      <c r="S124" s="86">
        <v>30.3</v>
      </c>
      <c r="T124" s="86">
        <v>287.6</v>
      </c>
      <c r="U124" s="86">
        <v>63.7</v>
      </c>
      <c r="V124" s="86"/>
      <c r="W124" s="86">
        <v>496.2</v>
      </c>
      <c r="X124" s="86"/>
      <c r="Y124" s="86">
        <v>40</v>
      </c>
      <c r="Z124" s="86">
        <v>247</v>
      </c>
      <c r="AA124" s="86">
        <v>438.9</v>
      </c>
      <c r="AB124" s="86">
        <v>1391.3</v>
      </c>
      <c r="AC124" s="86">
        <v>61.8</v>
      </c>
      <c r="AD124" s="86">
        <v>510</v>
      </c>
      <c r="AE124" s="86"/>
      <c r="AF124" s="86">
        <v>894.1</v>
      </c>
      <c r="AG124" s="86"/>
      <c r="AH124" s="86"/>
      <c r="AI124" s="86">
        <v>207.4</v>
      </c>
      <c r="AJ124" s="86">
        <v>560.5</v>
      </c>
      <c r="AK124" s="86">
        <v>2048.5</v>
      </c>
      <c r="AL124" s="86">
        <v>64.5</v>
      </c>
      <c r="AM124" s="59">
        <v>35</v>
      </c>
      <c r="AN124" s="59">
        <v>24</v>
      </c>
      <c r="AO124" s="86"/>
      <c r="AP124" s="86">
        <f t="shared" si="36"/>
        <v>10.322992700729928</v>
      </c>
      <c r="AQ124" s="86">
        <f t="shared" si="37"/>
        <v>73.90019127108329</v>
      </c>
      <c r="AR124" s="86">
        <f t="shared" si="38"/>
        <v>19.12656788953538</v>
      </c>
      <c r="AS124" s="86">
        <f t="shared" si="39"/>
        <v>10.353378797272164</v>
      </c>
      <c r="AT124" s="86">
        <f t="shared" si="40"/>
        <v>66.71713147410358</v>
      </c>
      <c r="AU124" s="86">
        <f t="shared" si="41"/>
        <v>148.6697965571205</v>
      </c>
      <c r="AV124" s="86">
        <f t="shared" si="42"/>
        <v>66.2</v>
      </c>
      <c r="AW124" s="86">
        <f t="shared" si="43"/>
        <v>75.44774821770126</v>
      </c>
      <c r="AX124" s="86">
        <f t="shared" si="44"/>
        <v>112.31927350937985</v>
      </c>
      <c r="AY124" s="86">
        <f t="shared" si="45"/>
        <v>0</v>
      </c>
      <c r="AZ124" s="86">
        <f t="shared" si="46"/>
        <v>391</v>
      </c>
      <c r="BA124" s="86"/>
      <c r="BB124" s="86">
        <f t="shared" si="47"/>
        <v>7.611940298507463</v>
      </c>
      <c r="BC124" s="86">
        <f t="shared" si="48"/>
        <v>12.008666047663263</v>
      </c>
      <c r="BD124" s="86">
        <f t="shared" si="49"/>
        <v>4.967502321262767</v>
      </c>
      <c r="BE124" s="86">
        <f t="shared" si="50"/>
        <v>24.4593461860855</v>
      </c>
      <c r="BF124" s="86">
        <f t="shared" si="51"/>
        <v>109.5774647887324</v>
      </c>
      <c r="BG124" s="86">
        <f t="shared" si="52"/>
        <v>30.3</v>
      </c>
      <c r="BH124" s="86">
        <f t="shared" si="53"/>
        <v>22.503912363067297</v>
      </c>
      <c r="BI124" s="86">
        <f t="shared" si="54"/>
        <v>70</v>
      </c>
      <c r="BJ124" s="86"/>
      <c r="BK124" s="86">
        <f t="shared" si="55"/>
        <v>9.071297989031079</v>
      </c>
      <c r="BL124" s="86">
        <f t="shared" si="56"/>
        <v>0</v>
      </c>
      <c r="BM124" s="86">
        <f t="shared" si="57"/>
        <v>43.469472476216765</v>
      </c>
      <c r="BN124" s="86">
        <f t="shared" si="58"/>
        <v>15.782747603833865</v>
      </c>
      <c r="BO124" s="86">
        <f t="shared" si="59"/>
        <v>34.972111553784856</v>
      </c>
      <c r="BP124" s="86">
        <f t="shared" si="60"/>
        <v>120.96157190053903</v>
      </c>
      <c r="BQ124" s="86">
        <f t="shared" si="61"/>
        <v>61.8</v>
      </c>
      <c r="BR124" s="86">
        <f t="shared" si="62"/>
        <v>44.34011476264997</v>
      </c>
      <c r="BS124" s="86"/>
      <c r="BT124" s="86">
        <f t="shared" si="63"/>
        <v>16.10990990990991</v>
      </c>
      <c r="BU124" s="86">
        <f t="shared" si="64"/>
        <v>0</v>
      </c>
      <c r="BV124" s="86">
        <f t="shared" si="65"/>
        <v>0</v>
      </c>
      <c r="BW124" s="86">
        <f t="shared" si="66"/>
        <v>12.858028518288904</v>
      </c>
      <c r="BX124" s="86">
        <f t="shared" si="67"/>
        <v>1.94895188733749</v>
      </c>
      <c r="BY124" s="86">
        <f t="shared" si="68"/>
        <v>178.09946096331072</v>
      </c>
      <c r="BZ124" s="86">
        <f t="shared" si="69"/>
        <v>64.5</v>
      </c>
      <c r="CA124" s="86">
        <f t="shared" si="70"/>
        <v>76.07157683337934</v>
      </c>
      <c r="CB124" s="86">
        <f t="shared" si="71"/>
        <v>460.8</v>
      </c>
      <c r="CC124" s="86"/>
      <c r="CD124" s="86">
        <f>+AP124*'Silver Conversion'!$B274</f>
        <v>0.9513346214398168</v>
      </c>
      <c r="CE124" s="86">
        <f>+AQ124*'Silver Conversion'!$B274</f>
        <v>6.8104097838057145</v>
      </c>
      <c r="CF124" s="86">
        <f>+AR124*'Silver Conversion'!$B274</f>
        <v>1.7626444917807114</v>
      </c>
      <c r="CG124" s="86">
        <f>+AS124*'Silver Conversion'!$B274</f>
        <v>0.9541349087682189</v>
      </c>
      <c r="CH124" s="86">
        <f>+AT124*'Silver Conversion'!$B274</f>
        <v>6.148441528005623</v>
      </c>
      <c r="CI124" s="86">
        <f>+AU124*'Silver Conversion'!$B274</f>
        <v>13.700942035656201</v>
      </c>
      <c r="CJ124" s="86">
        <f>+AV124*'Silver Conversion'!$B274</f>
        <v>6.10078431372549</v>
      </c>
      <c r="CK124" s="86">
        <f>+AW124*'Silver Conversion'!$B274</f>
        <v>6.95302777692541</v>
      </c>
      <c r="CL124" s="86">
        <f>+AX124*'Silver Conversion'!$B274</f>
        <v>10.350991872433044</v>
      </c>
      <c r="CM124" s="86">
        <f>+AY124*'Silver Conversion'!$B274</f>
        <v>0</v>
      </c>
      <c r="CN124" s="86">
        <f>+AZ124*'Silver Conversion'!$B274</f>
        <v>36.03333333333333</v>
      </c>
      <c r="CO124" s="86"/>
      <c r="CP124" s="86">
        <f>+BB124*'Silver Conversion'!$D274</f>
        <v>1.0572985074626866</v>
      </c>
      <c r="CQ124" s="86">
        <f>+BC124*'Silver Conversion'!$B274</f>
        <v>1.1066809887062221</v>
      </c>
      <c r="CR124" s="86">
        <f>+BD124*'Silver Conversion'!$B274</f>
        <v>0.4577894296065687</v>
      </c>
      <c r="CS124" s="86">
        <f>+BE124*'Silver Conversion'!$B274</f>
        <v>2.2540966093059187</v>
      </c>
      <c r="CT124" s="86">
        <f>+BF124*'Silver Conversion'!$B274</f>
        <v>10.098315382491025</v>
      </c>
      <c r="CU124" s="86">
        <f>+BG124*'Silver Conversion'!$B274</f>
        <v>2.7923529411764703</v>
      </c>
      <c r="CV124" s="86">
        <f>+BH124*'Silver Conversion'!$B274</f>
        <v>2.0738899628709078</v>
      </c>
      <c r="CW124" s="86">
        <f>+BI124*'Silver Conversion'!$B274</f>
        <v>6.450980392156862</v>
      </c>
      <c r="CX124" s="86"/>
      <c r="CY124" s="86">
        <f>+BK124*'Silver Conversion'!$B274</f>
        <v>0.8359823636950209</v>
      </c>
      <c r="CZ124" s="86">
        <f>+BL124*'Silver Conversion'!$B274</f>
        <v>0</v>
      </c>
      <c r="DA124" s="86">
        <f>+BM124*'Silver Conversion'!$B274</f>
        <v>4.006010208592525</v>
      </c>
      <c r="DB124" s="86">
        <f>+BN124*'Silver Conversion'!$B274</f>
        <v>1.4544885046670424</v>
      </c>
      <c r="DC124" s="86">
        <f>+BO124*'Silver Conversion'!$B274</f>
        <v>3.222920084368408</v>
      </c>
      <c r="DD124" s="86">
        <f>+BP124*'Silver Conversion'!$B274</f>
        <v>11.147438979069282</v>
      </c>
      <c r="DE124" s="86">
        <f>+BQ124*'Silver Conversion'!$B274</f>
        <v>5.695294117647058</v>
      </c>
      <c r="DF124" s="86">
        <f>+BR124*'Silver Conversion'!$B274</f>
        <v>4.086245870283428</v>
      </c>
      <c r="DG124" s="86"/>
      <c r="DH124" s="86">
        <f>+BT124*'Silver Conversion'!$B274</f>
        <v>1.484638756403462</v>
      </c>
      <c r="DI124" s="86">
        <f>+BU124*'Silver Conversion'!$B274</f>
        <v>0</v>
      </c>
      <c r="DJ124" s="86">
        <f>+BV124*'Silver Conversion'!$B274</f>
        <v>0</v>
      </c>
      <c r="DK124" s="86">
        <f>+BW124*'Silver Conversion'!$B274</f>
        <v>1.1849555693325067</v>
      </c>
      <c r="DL124" s="86">
        <f>+BX124*'Silver Conversion'!$B274</f>
        <v>0.17960929157816083</v>
      </c>
      <c r="DM124" s="86">
        <f>+BY124*'Silver Conversion'!$B274</f>
        <v>16.41308757897177</v>
      </c>
      <c r="DN124" s="86">
        <f>+BZ124*'Silver Conversion'!$B274</f>
        <v>5.944117647058823</v>
      </c>
      <c r="DO124" s="86">
        <f>+CA124*'Silver Conversion'!$B274</f>
        <v>7.010517865036919</v>
      </c>
      <c r="DP124" s="86">
        <f>+CB124*'Silver Conversion'!$B274</f>
        <v>42.46588235294117</v>
      </c>
    </row>
    <row r="125" spans="1:120" ht="15.75">
      <c r="A125" s="63">
        <v>1616</v>
      </c>
      <c r="B125" s="86">
        <v>571.6</v>
      </c>
      <c r="C125" s="86">
        <v>748</v>
      </c>
      <c r="D125" s="86">
        <v>10</v>
      </c>
      <c r="E125" s="86">
        <v>166</v>
      </c>
      <c r="F125" s="86">
        <v>969</v>
      </c>
      <c r="G125" s="86">
        <v>1765.2</v>
      </c>
      <c r="H125" s="86">
        <v>63</v>
      </c>
      <c r="I125" s="86">
        <v>717.1</v>
      </c>
      <c r="J125" s="86"/>
      <c r="L125" s="59">
        <v>391</v>
      </c>
      <c r="M125" s="86"/>
      <c r="N125" s="86">
        <v>1500</v>
      </c>
      <c r="O125" s="86">
        <v>1875</v>
      </c>
      <c r="P125" s="86">
        <v>59.3</v>
      </c>
      <c r="Q125" s="86">
        <v>351.6</v>
      </c>
      <c r="R125" s="86">
        <v>41.1</v>
      </c>
      <c r="S125" s="86"/>
      <c r="T125" s="86">
        <v>287.5</v>
      </c>
      <c r="U125" s="86"/>
      <c r="V125" s="86"/>
      <c r="W125" s="86">
        <v>905.3</v>
      </c>
      <c r="X125" s="86">
        <v>20</v>
      </c>
      <c r="Y125" s="86">
        <v>33.1</v>
      </c>
      <c r="Z125" s="86">
        <v>175.7</v>
      </c>
      <c r="AA125" s="86">
        <v>314.5</v>
      </c>
      <c r="AB125" s="86">
        <v>1056.1</v>
      </c>
      <c r="AC125" s="86">
        <v>62.9</v>
      </c>
      <c r="AD125" s="86">
        <v>487.3</v>
      </c>
      <c r="AE125" s="86"/>
      <c r="AF125" s="86">
        <v>864.1</v>
      </c>
      <c r="AG125" s="86"/>
      <c r="AH125" s="86"/>
      <c r="AI125" s="86">
        <v>227.4</v>
      </c>
      <c r="AJ125" s="86">
        <v>645.7</v>
      </c>
      <c r="AK125" s="86">
        <v>2479.2</v>
      </c>
      <c r="AL125" s="86">
        <v>69.8</v>
      </c>
      <c r="AM125" s="59">
        <v>45.2</v>
      </c>
      <c r="AN125" s="59">
        <v>24</v>
      </c>
      <c r="AO125" s="86"/>
      <c r="AP125" s="86">
        <f t="shared" si="36"/>
        <v>10.43065693430657</v>
      </c>
      <c r="AQ125" s="86">
        <f t="shared" si="37"/>
        <v>65.03216831855329</v>
      </c>
      <c r="AR125" s="86">
        <f t="shared" si="38"/>
        <v>21.734736238108383</v>
      </c>
      <c r="AS125" s="86">
        <f t="shared" si="39"/>
        <v>10.291382517048978</v>
      </c>
      <c r="AT125" s="86">
        <f t="shared" si="40"/>
        <v>77.21115537848605</v>
      </c>
      <c r="AU125" s="86">
        <f t="shared" si="41"/>
        <v>153.46896191966613</v>
      </c>
      <c r="AV125" s="86">
        <f t="shared" si="42"/>
        <v>63</v>
      </c>
      <c r="AW125" s="86">
        <f t="shared" si="43"/>
        <v>62.34567901234568</v>
      </c>
      <c r="AX125" s="86">
        <f t="shared" si="44"/>
        <v>0</v>
      </c>
      <c r="AY125" s="86">
        <f t="shared" si="45"/>
        <v>0</v>
      </c>
      <c r="AZ125" s="86">
        <f t="shared" si="46"/>
        <v>391</v>
      </c>
      <c r="BA125" s="86"/>
      <c r="BB125" s="86">
        <f t="shared" si="47"/>
        <v>7.462686567164179</v>
      </c>
      <c r="BC125" s="86">
        <f t="shared" si="48"/>
        <v>11.606313834726093</v>
      </c>
      <c r="BD125" s="86">
        <f t="shared" si="49"/>
        <v>5.506035283194057</v>
      </c>
      <c r="BE125" s="86">
        <f t="shared" si="50"/>
        <v>29.47191953059514</v>
      </c>
      <c r="BF125" s="86">
        <f t="shared" si="51"/>
        <v>115.77464788732395</v>
      </c>
      <c r="BG125" s="86">
        <f t="shared" si="52"/>
        <v>0</v>
      </c>
      <c r="BH125" s="86">
        <f t="shared" si="53"/>
        <v>22.496087636932707</v>
      </c>
      <c r="BI125" s="86">
        <f t="shared" si="54"/>
        <v>0</v>
      </c>
      <c r="BJ125" s="86"/>
      <c r="BK125" s="86">
        <f t="shared" si="55"/>
        <v>16.550274223034734</v>
      </c>
      <c r="BL125" s="86">
        <f t="shared" si="56"/>
        <v>43.469472476216765</v>
      </c>
      <c r="BM125" s="86">
        <f t="shared" si="57"/>
        <v>35.97098847406938</v>
      </c>
      <c r="BN125" s="86">
        <f t="shared" si="58"/>
        <v>11.226837060702874</v>
      </c>
      <c r="BO125" s="86">
        <f t="shared" si="59"/>
        <v>25.059760956175296</v>
      </c>
      <c r="BP125" s="86">
        <f t="shared" si="60"/>
        <v>91.81881411928359</v>
      </c>
      <c r="BQ125" s="86">
        <f t="shared" si="61"/>
        <v>62.9</v>
      </c>
      <c r="BR125" s="86">
        <f t="shared" si="62"/>
        <v>42.36654494870457</v>
      </c>
      <c r="BS125" s="86"/>
      <c r="BT125" s="86">
        <f t="shared" si="63"/>
        <v>15.56936936936937</v>
      </c>
      <c r="BU125" s="86">
        <f t="shared" si="64"/>
        <v>0</v>
      </c>
      <c r="BV125" s="86">
        <f t="shared" si="65"/>
        <v>0</v>
      </c>
      <c r="BW125" s="86">
        <f t="shared" si="66"/>
        <v>14.097954122752636</v>
      </c>
      <c r="BX125" s="86">
        <f t="shared" si="67"/>
        <v>2.348360121959772</v>
      </c>
      <c r="BY125" s="86">
        <f t="shared" si="68"/>
        <v>215.54512258737608</v>
      </c>
      <c r="BZ125" s="86">
        <f t="shared" si="69"/>
        <v>69.8</v>
      </c>
      <c r="CA125" s="86">
        <f t="shared" si="70"/>
        <v>98.2410077962499</v>
      </c>
      <c r="CB125" s="86">
        <f t="shared" si="71"/>
        <v>460.8</v>
      </c>
      <c r="CC125" s="86"/>
      <c r="CD125" s="86">
        <f>+AP125*'Silver Conversion'!$B275</f>
        <v>0.9707740117077402</v>
      </c>
      <c r="CE125" s="86">
        <f>+AQ125*'Silver Conversion'!$B275</f>
        <v>6.05249883360793</v>
      </c>
      <c r="CF125" s="86">
        <f>+AR125*'Silver Conversion'!$B275</f>
        <v>2.022836838002166</v>
      </c>
      <c r="CG125" s="86">
        <f>+AS125*'Silver Conversion'!$B275</f>
        <v>0.9578118382204</v>
      </c>
      <c r="CH125" s="86">
        <f>+AT125*'Silver Conversion'!$B275</f>
        <v>7.185988718393752</v>
      </c>
      <c r="CI125" s="86">
        <f>+AU125*'Silver Conversion'!$B275</f>
        <v>14.283249921236253</v>
      </c>
      <c r="CJ125" s="86">
        <f>+AV125*'Silver Conversion'!$B275</f>
        <v>5.863366336633663</v>
      </c>
      <c r="CK125" s="86">
        <f>+AW125*'Silver Conversion'!$B275</f>
        <v>5.802469135802469</v>
      </c>
      <c r="CL125" s="86">
        <f>+AX125*'Silver Conversion'!$B275</f>
        <v>0</v>
      </c>
      <c r="CM125" s="86">
        <f>+AY125*'Silver Conversion'!$B275</f>
        <v>0</v>
      </c>
      <c r="CN125" s="86">
        <f>+AZ125*'Silver Conversion'!$B275</f>
        <v>36.39009900990099</v>
      </c>
      <c r="CO125" s="86"/>
      <c r="CP125" s="86">
        <f>+BB125*'Silver Conversion'!$D275</f>
        <v>1.0365671641791045</v>
      </c>
      <c r="CQ125" s="86">
        <f>+BC125*'Silver Conversion'!$B275</f>
        <v>1.080191584618072</v>
      </c>
      <c r="CR125" s="86">
        <f>+BD125*'Silver Conversion'!$B275</f>
        <v>0.5124428877428132</v>
      </c>
      <c r="CS125" s="86">
        <f>+BE125*'Silver Conversion'!$B275</f>
        <v>2.7429311246296466</v>
      </c>
      <c r="CT125" s="86">
        <f>+BF125*'Silver Conversion'!$B275</f>
        <v>10.775066239018269</v>
      </c>
      <c r="CU125" s="86">
        <f>+BG125*'Silver Conversion'!$B275</f>
        <v>0</v>
      </c>
      <c r="CV125" s="86">
        <f>+BH125*'Silver Conversion'!$B275</f>
        <v>2.0936952850214596</v>
      </c>
      <c r="CW125" s="86">
        <f>+BI125*'Silver Conversion'!$B275</f>
        <v>0</v>
      </c>
      <c r="CX125" s="86"/>
      <c r="CY125" s="86">
        <f>+BK125*'Silver Conversion'!$B275</f>
        <v>1.5403225514507575</v>
      </c>
      <c r="CZ125" s="86">
        <f>+BL125*'Silver Conversion'!$B275</f>
        <v>4.045673676004332</v>
      </c>
      <c r="DA125" s="86">
        <f>+BM125*'Silver Conversion'!$B275</f>
        <v>3.3477949668935856</v>
      </c>
      <c r="DB125" s="86">
        <f>+BN125*'Silver Conversion'!$B275</f>
        <v>1.0448739442634358</v>
      </c>
      <c r="DC125" s="86">
        <f>+BO125*'Silver Conversion'!$B275</f>
        <v>2.332294584040077</v>
      </c>
      <c r="DD125" s="86">
        <f>+BP125*'Silver Conversion'!$B275</f>
        <v>8.545513393279858</v>
      </c>
      <c r="DE125" s="86">
        <f>+BQ125*'Silver Conversion'!$B275</f>
        <v>5.8540594059405935</v>
      </c>
      <c r="DF125" s="86">
        <f>+BR125*'Silver Conversion'!$B275</f>
        <v>3.94302497542399</v>
      </c>
      <c r="DG125" s="86"/>
      <c r="DH125" s="86">
        <f>+BT125*'Silver Conversion'!$B275</f>
        <v>1.449030416555169</v>
      </c>
      <c r="DI125" s="86">
        <f>+BU125*'Silver Conversion'!$B275</f>
        <v>0</v>
      </c>
      <c r="DJ125" s="86">
        <f>+BV125*'Silver Conversion'!$B275</f>
        <v>0</v>
      </c>
      <c r="DK125" s="86">
        <f>+BW125*'Silver Conversion'!$B275</f>
        <v>1.3120868193452948</v>
      </c>
      <c r="DL125" s="86">
        <f>+BX125*'Silver Conversion'!$B275</f>
        <v>0.21856024897447385</v>
      </c>
      <c r="DM125" s="86">
        <f>+BY125*'Silver Conversion'!$B275</f>
        <v>20.06063517149837</v>
      </c>
      <c r="DN125" s="86">
        <f>+BZ125*'Silver Conversion'!$B275</f>
        <v>6.496237623762376</v>
      </c>
      <c r="DO125" s="86">
        <f>+CA125*'Silver Conversion'!$B275</f>
        <v>9.143222507769792</v>
      </c>
      <c r="DP125" s="86">
        <f>+CB125*'Silver Conversion'!$B275</f>
        <v>42.88633663366337</v>
      </c>
    </row>
    <row r="126" spans="1:120" ht="15.75">
      <c r="A126" s="63">
        <v>1617</v>
      </c>
      <c r="B126" s="86">
        <v>400.9</v>
      </c>
      <c r="C126" s="86">
        <v>1190</v>
      </c>
      <c r="D126" s="86">
        <v>12.5</v>
      </c>
      <c r="E126" s="86">
        <v>153</v>
      </c>
      <c r="F126" s="86">
        <v>1042.7</v>
      </c>
      <c r="G126" s="86">
        <v>1496</v>
      </c>
      <c r="H126" s="86">
        <v>50.8</v>
      </c>
      <c r="I126" s="86">
        <v>1060.8</v>
      </c>
      <c r="J126" s="86">
        <v>94</v>
      </c>
      <c r="K126" s="59">
        <v>24</v>
      </c>
      <c r="L126" s="59">
        <v>386.8</v>
      </c>
      <c r="M126" s="86"/>
      <c r="N126" s="86">
        <v>1878</v>
      </c>
      <c r="O126" s="86">
        <v>2094</v>
      </c>
      <c r="P126" s="86">
        <v>70.1</v>
      </c>
      <c r="Q126" s="86">
        <v>423.8</v>
      </c>
      <c r="R126" s="86">
        <v>41.1</v>
      </c>
      <c r="S126" s="86">
        <v>28.5</v>
      </c>
      <c r="T126" s="86">
        <v>322.1</v>
      </c>
      <c r="U126" s="86">
        <v>48</v>
      </c>
      <c r="V126" s="86"/>
      <c r="W126" s="86">
        <v>1125</v>
      </c>
      <c r="X126" s="86">
        <v>20</v>
      </c>
      <c r="Y126" s="86">
        <v>33.8</v>
      </c>
      <c r="Z126" s="86">
        <v>221</v>
      </c>
      <c r="AA126" s="86"/>
      <c r="AB126" s="86">
        <v>1428</v>
      </c>
      <c r="AC126" s="86">
        <v>66.7</v>
      </c>
      <c r="AD126" s="86">
        <v>544</v>
      </c>
      <c r="AE126" s="86"/>
      <c r="AF126" s="86">
        <v>872.3</v>
      </c>
      <c r="AG126" s="86"/>
      <c r="AH126" s="86"/>
      <c r="AI126" s="86">
        <v>248.6</v>
      </c>
      <c r="AJ126" s="86">
        <v>871.8</v>
      </c>
      <c r="AK126" s="86">
        <v>2261</v>
      </c>
      <c r="AL126" s="86">
        <v>72</v>
      </c>
      <c r="AN126" s="59">
        <v>24</v>
      </c>
      <c r="AO126" s="86"/>
      <c r="AP126" s="86">
        <f t="shared" si="36"/>
        <v>7.315693430656935</v>
      </c>
      <c r="AQ126" s="86">
        <f t="shared" si="37"/>
        <v>103.4602677795166</v>
      </c>
      <c r="AR126" s="86">
        <f t="shared" si="38"/>
        <v>27.16842029763548</v>
      </c>
      <c r="AS126" s="86">
        <f t="shared" si="39"/>
        <v>9.485430874147552</v>
      </c>
      <c r="AT126" s="86">
        <f t="shared" si="40"/>
        <v>83.08366533864542</v>
      </c>
      <c r="AU126" s="86">
        <f t="shared" si="41"/>
        <v>130.06433663710658</v>
      </c>
      <c r="AV126" s="86">
        <f t="shared" si="42"/>
        <v>50.8</v>
      </c>
      <c r="AW126" s="86">
        <f t="shared" si="43"/>
        <v>92.22743870631194</v>
      </c>
      <c r="AX126" s="86">
        <f t="shared" si="44"/>
        <v>112.31927350937985</v>
      </c>
      <c r="AY126" s="86">
        <f t="shared" si="45"/>
        <v>52.16336697146012</v>
      </c>
      <c r="AZ126" s="86">
        <f t="shared" si="46"/>
        <v>386.8</v>
      </c>
      <c r="BA126" s="86"/>
      <c r="BB126" s="86">
        <f t="shared" si="47"/>
        <v>9.343283582089553</v>
      </c>
      <c r="BC126" s="86">
        <f t="shared" si="48"/>
        <v>12.9619312906221</v>
      </c>
      <c r="BD126" s="86">
        <f t="shared" si="49"/>
        <v>6.5088207985143915</v>
      </c>
      <c r="BE126" s="86">
        <f t="shared" si="50"/>
        <v>35.52388935456832</v>
      </c>
      <c r="BF126" s="86">
        <f t="shared" si="51"/>
        <v>115.77464788732395</v>
      </c>
      <c r="BG126" s="86">
        <f t="shared" si="52"/>
        <v>28.5</v>
      </c>
      <c r="BH126" s="86">
        <f t="shared" si="53"/>
        <v>25.20344287949922</v>
      </c>
      <c r="BI126" s="86">
        <f t="shared" si="54"/>
        <v>52.747252747252745</v>
      </c>
      <c r="BJ126" s="86"/>
      <c r="BK126" s="86">
        <f t="shared" si="55"/>
        <v>20.566727605118828</v>
      </c>
      <c r="BL126" s="86">
        <f t="shared" si="56"/>
        <v>43.469472476216765</v>
      </c>
      <c r="BM126" s="86">
        <f t="shared" si="57"/>
        <v>36.73170424240317</v>
      </c>
      <c r="BN126" s="86">
        <f t="shared" si="58"/>
        <v>14.121405750798722</v>
      </c>
      <c r="BO126" s="86">
        <f t="shared" si="59"/>
        <v>0</v>
      </c>
      <c r="BP126" s="86">
        <f t="shared" si="60"/>
        <v>124.15232133541991</v>
      </c>
      <c r="BQ126" s="86">
        <f t="shared" si="61"/>
        <v>66.7</v>
      </c>
      <c r="BR126" s="86">
        <f t="shared" si="62"/>
        <v>47.2961224134933</v>
      </c>
      <c r="BS126" s="86"/>
      <c r="BT126" s="86">
        <f t="shared" si="63"/>
        <v>15.717117117117116</v>
      </c>
      <c r="BU126" s="86">
        <f t="shared" si="64"/>
        <v>0</v>
      </c>
      <c r="BV126" s="86">
        <f t="shared" si="65"/>
        <v>0</v>
      </c>
      <c r="BW126" s="86">
        <f t="shared" si="66"/>
        <v>15.412275263484192</v>
      </c>
      <c r="BX126" s="86">
        <f t="shared" si="67"/>
        <v>2.8305887931926947</v>
      </c>
      <c r="BY126" s="86">
        <f t="shared" si="68"/>
        <v>196.57450878108153</v>
      </c>
      <c r="BZ126" s="86">
        <f t="shared" si="69"/>
        <v>72</v>
      </c>
      <c r="CA126" s="86">
        <f t="shared" si="70"/>
        <v>0</v>
      </c>
      <c r="CB126" s="86">
        <f t="shared" si="71"/>
        <v>460.8</v>
      </c>
      <c r="CC126" s="86"/>
      <c r="CD126" s="86">
        <f>+AP126*'Silver Conversion'!$B276</f>
        <v>0.6741913553742664</v>
      </c>
      <c r="CE126" s="86">
        <f>+AQ126*'Silver Conversion'!$B276</f>
        <v>9.534573697328</v>
      </c>
      <c r="CF126" s="86">
        <f>+AR126*'Silver Conversion'!$B276</f>
        <v>2.503756380370328</v>
      </c>
      <c r="CG126" s="86">
        <f>+AS126*'Silver Conversion'!$B276</f>
        <v>0.8741475511469312</v>
      </c>
      <c r="CH126" s="86">
        <f>+AT126*'Silver Conversion'!$B276</f>
        <v>7.656729942973205</v>
      </c>
      <c r="CI126" s="86">
        <f>+AU126*'Silver Conversion'!$B276</f>
        <v>11.986321219498056</v>
      </c>
      <c r="CJ126" s="86">
        <f>+AV126*'Silver Conversion'!$B276</f>
        <v>4.68156862745098</v>
      </c>
      <c r="CK126" s="86">
        <f>+AW126*'Silver Conversion'!$B276</f>
        <v>8.499391410189531</v>
      </c>
      <c r="CL126" s="86">
        <f>+AX126*'Silver Conversion'!$B276</f>
        <v>10.350991872433044</v>
      </c>
      <c r="CM126" s="86">
        <f>+AY126*'Silver Conversion'!$B276</f>
        <v>4.80721225031103</v>
      </c>
      <c r="CN126" s="86">
        <f>+AZ126*'Silver Conversion'!$B276</f>
        <v>35.646274509803916</v>
      </c>
      <c r="CO126" s="86"/>
      <c r="CP126" s="86">
        <f>+BB126*'Silver Conversion'!$D276</f>
        <v>1.297782089552239</v>
      </c>
      <c r="CQ126" s="86">
        <f>+BC126*'Silver Conversion'!$B276</f>
        <v>1.1945309228612524</v>
      </c>
      <c r="CR126" s="86">
        <f>+BD126*'Silver Conversion'!$B276</f>
        <v>0.5998325049611302</v>
      </c>
      <c r="CS126" s="86">
        <f>+BE126*'Silver Conversion'!$B276</f>
        <v>3.2737701954210014</v>
      </c>
      <c r="CT126" s="86">
        <f>+BF126*'Silver Conversion'!$B276</f>
        <v>10.669428334714167</v>
      </c>
      <c r="CU126" s="86">
        <f>+BG126*'Silver Conversion'!$B276</f>
        <v>2.6264705882352937</v>
      </c>
      <c r="CV126" s="86">
        <f>+BH126*'Silver Conversion'!$B276</f>
        <v>2.322670226149928</v>
      </c>
      <c r="CW126" s="86">
        <f>+BI126*'Silver Conversion'!$B276</f>
        <v>4.8610213316095665</v>
      </c>
      <c r="CX126" s="86"/>
      <c r="CY126" s="86">
        <f>+BK126*'Silver Conversion'!$B276</f>
        <v>1.8953650930207546</v>
      </c>
      <c r="CZ126" s="86">
        <f>+BL126*'Silver Conversion'!$B276</f>
        <v>4.006010208592525</v>
      </c>
      <c r="DA126" s="86">
        <f>+BM126*'Silver Conversion'!$B276</f>
        <v>3.385078626260684</v>
      </c>
      <c r="DB126" s="86">
        <f>+BN126*'Silver Conversion'!$B276</f>
        <v>1.301384451544196</v>
      </c>
      <c r="DC126" s="86">
        <f>+BO126*'Silver Conversion'!$B276</f>
        <v>0</v>
      </c>
      <c r="DD126" s="86">
        <f>+BP126*'Silver Conversion'!$B276</f>
        <v>11.441488436793598</v>
      </c>
      <c r="DE126" s="86">
        <f>+BQ126*'Silver Conversion'!$B276</f>
        <v>6.146862745098039</v>
      </c>
      <c r="DF126" s="86">
        <f>+BR126*'Silver Conversion'!$B276</f>
        <v>4.358662261635657</v>
      </c>
      <c r="DG126" s="86"/>
      <c r="DH126" s="86">
        <f>+BT126*'Silver Conversion'!$B276</f>
        <v>1.448440204910793</v>
      </c>
      <c r="DI126" s="86">
        <f>+BU126*'Silver Conversion'!$B276</f>
        <v>0</v>
      </c>
      <c r="DJ126" s="86">
        <f>+BV126*'Silver Conversion'!$B276</f>
        <v>0</v>
      </c>
      <c r="DK126" s="86">
        <f>+BW126*'Silver Conversion'!$B276</f>
        <v>1.4203469360465824</v>
      </c>
      <c r="DL126" s="86">
        <f>+BX126*'Silver Conversion'!$B276</f>
        <v>0.26085818290207186</v>
      </c>
      <c r="DM126" s="86">
        <f>+BY126*'Silver Conversion'!$B276</f>
        <v>18.1156900249232</v>
      </c>
      <c r="DN126" s="86">
        <f>+BZ126*'Silver Conversion'!$B276</f>
        <v>6.635294117647058</v>
      </c>
      <c r="DO126" s="86">
        <f>+CA126*'Silver Conversion'!$B276</f>
        <v>0</v>
      </c>
      <c r="DP126" s="86">
        <f>+CB126*'Silver Conversion'!$B276</f>
        <v>42.46588235294117</v>
      </c>
    </row>
    <row r="127" spans="1:120" ht="15.75">
      <c r="A127" s="63">
        <v>1618</v>
      </c>
      <c r="B127" s="86">
        <v>282.6</v>
      </c>
      <c r="C127" s="86">
        <v>722.4</v>
      </c>
      <c r="D127" s="86">
        <v>12.6</v>
      </c>
      <c r="E127" s="86">
        <v>316</v>
      </c>
      <c r="F127" s="86">
        <v>991.7</v>
      </c>
      <c r="G127" s="86">
        <v>1598</v>
      </c>
      <c r="H127" s="86">
        <v>55.5</v>
      </c>
      <c r="I127" s="86">
        <v>918</v>
      </c>
      <c r="J127" s="86">
        <v>110.5</v>
      </c>
      <c r="K127" s="59">
        <v>24</v>
      </c>
      <c r="L127" s="59">
        <v>416.5</v>
      </c>
      <c r="M127" s="86"/>
      <c r="N127" s="86">
        <v>1755</v>
      </c>
      <c r="O127" s="86">
        <v>2097</v>
      </c>
      <c r="P127" s="86">
        <v>78.1</v>
      </c>
      <c r="Q127" s="86">
        <v>482</v>
      </c>
      <c r="R127" s="86">
        <v>41</v>
      </c>
      <c r="S127" s="86">
        <v>28.6</v>
      </c>
      <c r="T127" s="86">
        <v>358.5</v>
      </c>
      <c r="U127" s="86">
        <v>45.9</v>
      </c>
      <c r="V127" s="86"/>
      <c r="W127" s="86">
        <v>843.6</v>
      </c>
      <c r="X127" s="86">
        <v>22.1</v>
      </c>
      <c r="Y127" s="86">
        <v>36</v>
      </c>
      <c r="Z127" s="86">
        <v>201.2</v>
      </c>
      <c r="AA127" s="86">
        <v>535.5</v>
      </c>
      <c r="AB127" s="86">
        <v>1394</v>
      </c>
      <c r="AC127" s="86">
        <v>71.7</v>
      </c>
      <c r="AD127" s="86">
        <v>566.7</v>
      </c>
      <c r="AE127" s="86"/>
      <c r="AF127" s="86">
        <v>512</v>
      </c>
      <c r="AG127" s="86"/>
      <c r="AH127" s="86"/>
      <c r="AI127" s="86">
        <v>309.6</v>
      </c>
      <c r="AJ127" s="86">
        <v>830.2</v>
      </c>
      <c r="AK127" s="86">
        <v>2130.7</v>
      </c>
      <c r="AL127" s="86">
        <v>72</v>
      </c>
      <c r="AM127" s="59">
        <v>34</v>
      </c>
      <c r="AN127" s="59">
        <v>24</v>
      </c>
      <c r="AO127" s="86"/>
      <c r="AP127" s="86">
        <f t="shared" si="36"/>
        <v>5.156934306569344</v>
      </c>
      <c r="AQ127" s="86">
        <f t="shared" si="37"/>
        <v>62.80646844027125</v>
      </c>
      <c r="AR127" s="86">
        <f t="shared" si="38"/>
        <v>27.385767660016562</v>
      </c>
      <c r="AS127" s="86">
        <f t="shared" si="39"/>
        <v>19.59082455052697</v>
      </c>
      <c r="AT127" s="86">
        <f t="shared" si="40"/>
        <v>79.0199203187251</v>
      </c>
      <c r="AU127" s="86">
        <f t="shared" si="41"/>
        <v>138.93235958963658</v>
      </c>
      <c r="AV127" s="86">
        <f t="shared" si="42"/>
        <v>55.5</v>
      </c>
      <c r="AW127" s="86">
        <f t="shared" si="43"/>
        <v>79.81220657276995</v>
      </c>
      <c r="AX127" s="86">
        <f t="shared" si="44"/>
        <v>132.03489066794123</v>
      </c>
      <c r="AY127" s="86">
        <f t="shared" si="45"/>
        <v>52.16336697146012</v>
      </c>
      <c r="AZ127" s="86">
        <f t="shared" si="46"/>
        <v>416.5</v>
      </c>
      <c r="BA127" s="86"/>
      <c r="BB127" s="86">
        <f t="shared" si="47"/>
        <v>8.73134328358209</v>
      </c>
      <c r="BC127" s="86">
        <f t="shared" si="48"/>
        <v>12.980501392757661</v>
      </c>
      <c r="BD127" s="86">
        <f t="shared" si="49"/>
        <v>7.251624883936861</v>
      </c>
      <c r="BE127" s="86">
        <f t="shared" si="50"/>
        <v>40.40234702430847</v>
      </c>
      <c r="BF127" s="86">
        <f t="shared" si="51"/>
        <v>115.49295774647888</v>
      </c>
      <c r="BG127" s="86">
        <f t="shared" si="52"/>
        <v>28.6</v>
      </c>
      <c r="BH127" s="86">
        <f t="shared" si="53"/>
        <v>28.051643192488264</v>
      </c>
      <c r="BI127" s="86">
        <f t="shared" si="54"/>
        <v>50.43956043956044</v>
      </c>
      <c r="BJ127" s="86"/>
      <c r="BK127" s="86">
        <f t="shared" si="55"/>
        <v>15.422303473491773</v>
      </c>
      <c r="BL127" s="86">
        <f t="shared" si="56"/>
        <v>48.033767086219534</v>
      </c>
      <c r="BM127" s="86">
        <f t="shared" si="57"/>
        <v>39.12252522859509</v>
      </c>
      <c r="BN127" s="86">
        <f t="shared" si="58"/>
        <v>12.856230031948881</v>
      </c>
      <c r="BO127" s="86">
        <f t="shared" si="59"/>
        <v>42.669322709163346</v>
      </c>
      <c r="BP127" s="86">
        <f t="shared" si="60"/>
        <v>121.1963136845766</v>
      </c>
      <c r="BQ127" s="86">
        <f t="shared" si="61"/>
        <v>71.7</v>
      </c>
      <c r="BR127" s="86">
        <f t="shared" si="62"/>
        <v>49.26969222743871</v>
      </c>
      <c r="BS127" s="86"/>
      <c r="BT127" s="86">
        <f t="shared" si="63"/>
        <v>9.225225225225225</v>
      </c>
      <c r="BU127" s="86">
        <f t="shared" si="64"/>
        <v>0</v>
      </c>
      <c r="BV127" s="86">
        <f t="shared" si="65"/>
        <v>0</v>
      </c>
      <c r="BW127" s="86">
        <f t="shared" si="66"/>
        <v>19.194048357098577</v>
      </c>
      <c r="BX127" s="86">
        <f t="shared" si="67"/>
        <v>3.2193105198652163</v>
      </c>
      <c r="BY127" s="86">
        <f t="shared" si="68"/>
        <v>185.24604416623194</v>
      </c>
      <c r="BZ127" s="86">
        <f t="shared" si="69"/>
        <v>72</v>
      </c>
      <c r="CA127" s="86">
        <f t="shared" si="70"/>
        <v>73.8981032095685</v>
      </c>
      <c r="CB127" s="86">
        <f t="shared" si="71"/>
        <v>460.8</v>
      </c>
      <c r="CC127" s="86"/>
      <c r="CD127" s="86">
        <f>+AP127*'Silver Conversion'!$B277</f>
        <v>0.4752468870759983</v>
      </c>
      <c r="CE127" s="86">
        <f>+AQ127*'Silver Conversion'!$B277</f>
        <v>5.788047091554409</v>
      </c>
      <c r="CF127" s="86">
        <f>+AR127*'Silver Conversion'!$B277</f>
        <v>2.5237864314132907</v>
      </c>
      <c r="CG127" s="86">
        <f>+AS127*'Silver Conversion'!$B277</f>
        <v>1.805428929166211</v>
      </c>
      <c r="CH127" s="86">
        <f>+AT127*'Silver Conversion'!$B277</f>
        <v>7.282227950941332</v>
      </c>
      <c r="CI127" s="86">
        <f>+AU127*'Silver Conversion'!$B277</f>
        <v>12.803570393554741</v>
      </c>
      <c r="CJ127" s="86">
        <f>+AV127*'Silver Conversion'!$B277</f>
        <v>5.114705882352941</v>
      </c>
      <c r="CK127" s="86">
        <f>+AW127*'Silver Conversion'!$B277</f>
        <v>7.355242566510172</v>
      </c>
      <c r="CL127" s="86">
        <f>+AX127*'Silver Conversion'!$B277</f>
        <v>12.167921296849485</v>
      </c>
      <c r="CM127" s="86">
        <f>+AY127*'Silver Conversion'!$B277</f>
        <v>4.80721225031103</v>
      </c>
      <c r="CN127" s="86">
        <f>+AZ127*'Silver Conversion'!$B277</f>
        <v>38.38333333333333</v>
      </c>
      <c r="CO127" s="86"/>
      <c r="CP127" s="86">
        <f>+BB127*'Silver Conversion'!$D277</f>
        <v>1.2127835820895523</v>
      </c>
      <c r="CQ127" s="86">
        <f>+BC127*'Silver Conversion'!$B277</f>
        <v>1.1962422852149217</v>
      </c>
      <c r="CR127" s="86">
        <f>+BD127*'Silver Conversion'!$B277</f>
        <v>0.6682869991079068</v>
      </c>
      <c r="CS127" s="86">
        <f>+BE127*'Silver Conversion'!$B277</f>
        <v>3.7233535492990155</v>
      </c>
      <c r="CT127" s="86">
        <f>+BF127*'Silver Conversion'!$B277</f>
        <v>10.643468655067661</v>
      </c>
      <c r="CU127" s="86">
        <f>+BG127*'Silver Conversion'!$B277</f>
        <v>2.635686274509804</v>
      </c>
      <c r="CV127" s="86">
        <f>+BH127*'Silver Conversion'!$B277</f>
        <v>2.5851514314646047</v>
      </c>
      <c r="CW127" s="86">
        <f>+BI127*'Silver Conversion'!$B277</f>
        <v>4.648351648351648</v>
      </c>
      <c r="CX127" s="86"/>
      <c r="CY127" s="86">
        <f>+BK127*'Silver Conversion'!$B277</f>
        <v>1.4212711044198298</v>
      </c>
      <c r="CZ127" s="86">
        <f>+BL127*'Silver Conversion'!$B277</f>
        <v>4.426641280494741</v>
      </c>
      <c r="DA127" s="86">
        <f>+BM127*'Silver Conversion'!$B277</f>
        <v>3.6054091877332723</v>
      </c>
      <c r="DB127" s="86">
        <f>+BN127*'Silver Conversion'!$B277</f>
        <v>1.1847898264737202</v>
      </c>
      <c r="DC127" s="86">
        <f>+BO127*'Silver Conversion'!$B277</f>
        <v>3.932270916334661</v>
      </c>
      <c r="DD127" s="86">
        <f>+BP127*'Silver Conversion'!$B277</f>
        <v>11.169072045441371</v>
      </c>
      <c r="DE127" s="86">
        <f>+BQ127*'Silver Conversion'!$B277</f>
        <v>6.607647058823529</v>
      </c>
      <c r="DF127" s="86">
        <f>+BR127*'Silver Conversion'!$B277</f>
        <v>4.5405402640972925</v>
      </c>
      <c r="DG127" s="86"/>
      <c r="DH127" s="86">
        <f>+BT127*'Silver Conversion'!$B277</f>
        <v>0.8501678148736972</v>
      </c>
      <c r="DI127" s="86">
        <f>+BU127*'Silver Conversion'!$B277</f>
        <v>0</v>
      </c>
      <c r="DJ127" s="86">
        <f>+BV127*'Silver Conversion'!$B277</f>
        <v>0</v>
      </c>
      <c r="DK127" s="86">
        <f>+BW127*'Silver Conversion'!$B277</f>
        <v>1.7688632799679078</v>
      </c>
      <c r="DL127" s="86">
        <f>+BX127*'Silver Conversion'!$B277</f>
        <v>0.2966815577130689</v>
      </c>
      <c r="DM127" s="86">
        <f>+BY127*'Silver Conversion'!$B277</f>
        <v>17.071694266299804</v>
      </c>
      <c r="DN127" s="86">
        <f>+BZ127*'Silver Conversion'!$B277</f>
        <v>6.635294117647058</v>
      </c>
      <c r="DO127" s="86">
        <f>+CA127*'Silver Conversion'!$B277</f>
        <v>6.810217354607293</v>
      </c>
      <c r="DP127" s="86">
        <f>+CB127*'Silver Conversion'!$B277</f>
        <v>42.46588235294117</v>
      </c>
    </row>
    <row r="128" spans="1:120" ht="15.75">
      <c r="A128" s="63">
        <v>1619</v>
      </c>
      <c r="B128" s="86">
        <v>279.8</v>
      </c>
      <c r="C128" s="86">
        <v>751.9</v>
      </c>
      <c r="D128" s="86">
        <v>12.6</v>
      </c>
      <c r="E128" s="86">
        <v>287.6</v>
      </c>
      <c r="F128" s="86">
        <v>785.2</v>
      </c>
      <c r="G128" s="86">
        <v>1700</v>
      </c>
      <c r="H128" s="86">
        <v>47.6</v>
      </c>
      <c r="I128" s="86">
        <v>748</v>
      </c>
      <c r="J128" s="86">
        <v>85</v>
      </c>
      <c r="K128" s="59">
        <v>22</v>
      </c>
      <c r="L128" s="59">
        <v>382.5</v>
      </c>
      <c r="M128" s="86"/>
      <c r="N128" s="86">
        <v>1656</v>
      </c>
      <c r="O128" s="86">
        <v>2025.8</v>
      </c>
      <c r="P128" s="86">
        <v>56.2</v>
      </c>
      <c r="Q128" s="86">
        <v>375</v>
      </c>
      <c r="R128" s="86">
        <v>40.7</v>
      </c>
      <c r="S128" s="86">
        <v>28.6</v>
      </c>
      <c r="T128" s="86">
        <v>312.7</v>
      </c>
      <c r="U128" s="86">
        <v>45</v>
      </c>
      <c r="V128" s="86"/>
      <c r="W128" s="86">
        <v>833</v>
      </c>
      <c r="X128" s="86">
        <v>21.3</v>
      </c>
      <c r="Y128" s="86">
        <v>36.8</v>
      </c>
      <c r="Z128" s="86">
        <v>306</v>
      </c>
      <c r="AA128" s="86">
        <v>412</v>
      </c>
      <c r="AB128" s="86">
        <v>1377</v>
      </c>
      <c r="AC128" s="86">
        <v>61.8</v>
      </c>
      <c r="AD128" s="86">
        <v>552.5</v>
      </c>
      <c r="AE128" s="86"/>
      <c r="AF128" s="86">
        <v>539.8</v>
      </c>
      <c r="AG128" s="86"/>
      <c r="AH128" s="86"/>
      <c r="AI128" s="86">
        <v>258.5</v>
      </c>
      <c r="AJ128" s="86">
        <v>559.9</v>
      </c>
      <c r="AK128" s="86">
        <v>2048.5</v>
      </c>
      <c r="AL128" s="86">
        <v>72</v>
      </c>
      <c r="AM128" s="59">
        <v>36</v>
      </c>
      <c r="AN128" s="59">
        <v>24</v>
      </c>
      <c r="AO128" s="86"/>
      <c r="AP128" s="86">
        <f t="shared" si="36"/>
        <v>5.105839416058394</v>
      </c>
      <c r="AQ128" s="86">
        <f t="shared" si="37"/>
        <v>65.37123978438532</v>
      </c>
      <c r="AR128" s="86">
        <f t="shared" si="38"/>
        <v>27.385767660016562</v>
      </c>
      <c r="AS128" s="86">
        <f t="shared" si="39"/>
        <v>17.83013019218847</v>
      </c>
      <c r="AT128" s="86">
        <f t="shared" si="40"/>
        <v>62.56573705179283</v>
      </c>
      <c r="AU128" s="86">
        <f t="shared" si="41"/>
        <v>147.80038254216657</v>
      </c>
      <c r="AV128" s="86">
        <f t="shared" si="42"/>
        <v>47.6</v>
      </c>
      <c r="AW128" s="86">
        <f t="shared" si="43"/>
        <v>65.03216831855329</v>
      </c>
      <c r="AX128" s="86">
        <f t="shared" si="44"/>
        <v>101.56530051380093</v>
      </c>
      <c r="AY128" s="86">
        <f t="shared" si="45"/>
        <v>47.81641972383844</v>
      </c>
      <c r="AZ128" s="86">
        <f t="shared" si="46"/>
        <v>382.5</v>
      </c>
      <c r="BA128" s="86"/>
      <c r="BB128" s="86">
        <f t="shared" si="47"/>
        <v>8.238805970149254</v>
      </c>
      <c r="BC128" s="86">
        <f t="shared" si="48"/>
        <v>12.53977096874033</v>
      </c>
      <c r="BD128" s="86">
        <f t="shared" si="49"/>
        <v>5.218198700092851</v>
      </c>
      <c r="BE128" s="86">
        <f t="shared" si="50"/>
        <v>31.43336127409891</v>
      </c>
      <c r="BF128" s="86">
        <f t="shared" si="51"/>
        <v>114.64788732394368</v>
      </c>
      <c r="BG128" s="86">
        <f t="shared" si="52"/>
        <v>28.6</v>
      </c>
      <c r="BH128" s="86">
        <f t="shared" si="53"/>
        <v>24.467918622848202</v>
      </c>
      <c r="BI128" s="86">
        <f t="shared" si="54"/>
        <v>49.450549450549445</v>
      </c>
      <c r="BJ128" s="86"/>
      <c r="BK128" s="86">
        <f t="shared" si="55"/>
        <v>15.228519195612432</v>
      </c>
      <c r="BL128" s="86">
        <f t="shared" si="56"/>
        <v>46.29498818717086</v>
      </c>
      <c r="BM128" s="86">
        <f t="shared" si="57"/>
        <v>39.99191467811942</v>
      </c>
      <c r="BN128" s="86">
        <f t="shared" si="58"/>
        <v>19.552715654952078</v>
      </c>
      <c r="BO128" s="86">
        <f t="shared" si="59"/>
        <v>32.82868525896414</v>
      </c>
      <c r="BP128" s="86">
        <f t="shared" si="60"/>
        <v>119.71830985915493</v>
      </c>
      <c r="BQ128" s="86">
        <f t="shared" si="61"/>
        <v>61.8</v>
      </c>
      <c r="BR128" s="86">
        <f t="shared" si="62"/>
        <v>48.035124326204134</v>
      </c>
      <c r="BS128" s="86"/>
      <c r="BT128" s="86">
        <f t="shared" si="63"/>
        <v>9.726126126126125</v>
      </c>
      <c r="BU128" s="86">
        <f t="shared" si="64"/>
        <v>0</v>
      </c>
      <c r="BV128" s="86">
        <f t="shared" si="65"/>
        <v>0</v>
      </c>
      <c r="BW128" s="86">
        <f t="shared" si="66"/>
        <v>16.02603843769374</v>
      </c>
      <c r="BX128" s="86">
        <f t="shared" si="67"/>
        <v>2.5046503007250127</v>
      </c>
      <c r="BY128" s="86">
        <f t="shared" si="68"/>
        <v>178.09946096331072</v>
      </c>
      <c r="BZ128" s="86">
        <f t="shared" si="69"/>
        <v>72</v>
      </c>
      <c r="CA128" s="86">
        <f t="shared" si="70"/>
        <v>78.24505045719017</v>
      </c>
      <c r="CB128" s="86">
        <f t="shared" si="71"/>
        <v>460.8</v>
      </c>
      <c r="CC128" s="86"/>
      <c r="CD128" s="86">
        <f>+AP128*'Silver Conversion'!$B278</f>
        <v>0.4659698107859117</v>
      </c>
      <c r="CE128" s="86">
        <f>+AQ128*'Silver Conversion'!$B278</f>
        <v>5.9659189706138065</v>
      </c>
      <c r="CF128" s="86">
        <f>+AR128*'Silver Conversion'!$B278</f>
        <v>2.499283650525783</v>
      </c>
      <c r="CG128" s="86">
        <f>+AS128*'Silver Conversion'!$B278</f>
        <v>1.6272157651123458</v>
      </c>
      <c r="CH128" s="86">
        <f>+AT128*'Silver Conversion'!$B278</f>
        <v>5.709882798901481</v>
      </c>
      <c r="CI128" s="86">
        <f>+AU128*'Silver Conversion'!$B278</f>
        <v>13.48857860093559</v>
      </c>
      <c r="CJ128" s="86">
        <f>+AV128*'Silver Conversion'!$B278</f>
        <v>4.344077669902913</v>
      </c>
      <c r="CK128" s="86">
        <f>+AW128*'Silver Conversion'!$B278</f>
        <v>5.934974584411659</v>
      </c>
      <c r="CL128" s="86">
        <f>+AX128*'Silver Conversion'!$B278</f>
        <v>9.269066260482804</v>
      </c>
      <c r="CM128" s="86">
        <f>+AY128*'Silver Conversion'!$B278</f>
        <v>4.36382859615613</v>
      </c>
      <c r="CN128" s="86">
        <f>+AZ128*'Silver Conversion'!$B278</f>
        <v>34.907766990291265</v>
      </c>
      <c r="CO128" s="86"/>
      <c r="CP128" s="86">
        <f>+BB128*'Silver Conversion'!$D278</f>
        <v>1.1443701492537315</v>
      </c>
      <c r="CQ128" s="86">
        <f>+BC128*'Silver Conversion'!$B278</f>
        <v>1.1444062825840688</v>
      </c>
      <c r="CR128" s="86">
        <f>+BD128*'Silver Conversion'!$B278</f>
        <v>0.4762239590376</v>
      </c>
      <c r="CS128" s="86">
        <f>+BE128*'Silver Conversion'!$B278</f>
        <v>2.868675689092522</v>
      </c>
      <c r="CT128" s="86">
        <f>+BF128*'Silver Conversion'!$B278</f>
        <v>10.463011076165733</v>
      </c>
      <c r="CU128" s="86">
        <f>+BG128*'Silver Conversion'!$B278</f>
        <v>2.610097087378641</v>
      </c>
      <c r="CV128" s="86">
        <f>+BH128*'Silver Conversion'!$B278</f>
        <v>2.2329945150948847</v>
      </c>
      <c r="CW128" s="86">
        <f>+BI128*'Silver Conversion'!$B278</f>
        <v>4.51296276538995</v>
      </c>
      <c r="CX128" s="86"/>
      <c r="CY128" s="86">
        <f>+BK128*'Silver Conversion'!$B278</f>
        <v>1.3897871887257947</v>
      </c>
      <c r="CZ128" s="86">
        <f>+BL128*'Silver Conversion'!$B278</f>
        <v>4.224979504460253</v>
      </c>
      <c r="DA128" s="86">
        <f>+BM128*'Silver Conversion'!$B278</f>
        <v>3.649747553148763</v>
      </c>
      <c r="DB128" s="86">
        <f>+BN128*'Silver Conversion'!$B278</f>
        <v>1.784422593752908</v>
      </c>
      <c r="DC128" s="86">
        <f>+BO128*'Silver Conversion'!$B278</f>
        <v>2.99601593625498</v>
      </c>
      <c r="DD128" s="86">
        <f>+BP128*'Silver Conversion'!$B278</f>
        <v>10.925748666757828</v>
      </c>
      <c r="DE128" s="86">
        <f>+BQ128*'Silver Conversion'!$B278</f>
        <v>5.64</v>
      </c>
      <c r="DF128" s="86">
        <f>+BR128*'Silver Conversion'!$B278</f>
        <v>4.383788045304066</v>
      </c>
      <c r="DG128" s="86"/>
      <c r="DH128" s="86">
        <f>+BT128*'Silver Conversion'!$B278</f>
        <v>0.8876270445202483</v>
      </c>
      <c r="DI128" s="86">
        <f>+BU128*'Silver Conversion'!$B278</f>
        <v>0</v>
      </c>
      <c r="DJ128" s="86">
        <f>+BV128*'Silver Conversion'!$B278</f>
        <v>0</v>
      </c>
      <c r="DK128" s="86">
        <f>+BW128*'Silver Conversion'!$B278</f>
        <v>1.4625704981972927</v>
      </c>
      <c r="DL128" s="86">
        <f>+BX128*'Silver Conversion'!$B278</f>
        <v>0.22857973618267105</v>
      </c>
      <c r="DM128" s="86">
        <f>+BY128*'Silver Conversion'!$B278</f>
        <v>16.253737214127387</v>
      </c>
      <c r="DN128" s="86">
        <f>+BZ128*'Silver Conversion'!$B278</f>
        <v>6.570873786407767</v>
      </c>
      <c r="DO128" s="86">
        <f>+CA128*'Silver Conversion'!$B278</f>
        <v>7.140810430073667</v>
      </c>
      <c r="DP128" s="86">
        <f>+CB128*'Silver Conversion'!$B278</f>
        <v>42.05359223300971</v>
      </c>
    </row>
    <row r="129" spans="1:120" ht="15.75">
      <c r="A129" s="63">
        <v>1620</v>
      </c>
      <c r="B129" s="86">
        <v>401.6</v>
      </c>
      <c r="C129" s="86">
        <v>738.6</v>
      </c>
      <c r="D129" s="86">
        <v>13.3</v>
      </c>
      <c r="E129" s="86">
        <v>289</v>
      </c>
      <c r="F129" s="86">
        <v>761.3</v>
      </c>
      <c r="G129" s="86">
        <v>1615</v>
      </c>
      <c r="H129" s="86">
        <v>54</v>
      </c>
      <c r="I129" s="86">
        <v>629</v>
      </c>
      <c r="J129" s="86">
        <v>88</v>
      </c>
      <c r="K129" s="59">
        <v>22</v>
      </c>
      <c r="L129" s="59">
        <v>408</v>
      </c>
      <c r="M129" s="86"/>
      <c r="N129" s="86">
        <v>1272</v>
      </c>
      <c r="O129" s="86">
        <v>2181</v>
      </c>
      <c r="P129" s="86">
        <v>51.2</v>
      </c>
      <c r="Q129" s="86">
        <v>281.8</v>
      </c>
      <c r="R129" s="86">
        <v>39.2</v>
      </c>
      <c r="S129" s="86">
        <v>29.7</v>
      </c>
      <c r="T129" s="86">
        <v>262.5</v>
      </c>
      <c r="U129" s="86">
        <v>48</v>
      </c>
      <c r="V129" s="86"/>
      <c r="W129" s="86">
        <v>777.8</v>
      </c>
      <c r="X129" s="86">
        <v>21.9</v>
      </c>
      <c r="Y129" s="86">
        <v>36.7</v>
      </c>
      <c r="Z129" s="86">
        <v>198.3</v>
      </c>
      <c r="AA129" s="86">
        <v>399.5</v>
      </c>
      <c r="AB129" s="86">
        <v>1346.4</v>
      </c>
      <c r="AC129" s="86">
        <v>75.2</v>
      </c>
      <c r="AD129" s="86">
        <v>490.9</v>
      </c>
      <c r="AE129" s="86"/>
      <c r="AF129" s="86">
        <v>496.5</v>
      </c>
      <c r="AG129" s="86"/>
      <c r="AH129" s="86"/>
      <c r="AI129" s="86">
        <v>241.6</v>
      </c>
      <c r="AJ129" s="86">
        <v>491.6</v>
      </c>
      <c r="AK129" s="86">
        <v>2051.3</v>
      </c>
      <c r="AL129" s="86">
        <v>72</v>
      </c>
      <c r="AO129" s="86"/>
      <c r="AP129" s="86">
        <f t="shared" si="36"/>
        <v>7.328467153284672</v>
      </c>
      <c r="AQ129" s="86">
        <f t="shared" si="37"/>
        <v>64.2149191444966</v>
      </c>
      <c r="AR129" s="86">
        <f t="shared" si="38"/>
        <v>28.90719919668415</v>
      </c>
      <c r="AS129" s="86">
        <f t="shared" si="39"/>
        <v>17.91692498450093</v>
      </c>
      <c r="AT129" s="86">
        <f t="shared" si="40"/>
        <v>60.6613545816733</v>
      </c>
      <c r="AU129" s="86">
        <f t="shared" si="41"/>
        <v>140.41036341505824</v>
      </c>
      <c r="AV129" s="86">
        <f t="shared" si="42"/>
        <v>54</v>
      </c>
      <c r="AW129" s="86">
        <f t="shared" si="43"/>
        <v>54.68614154060163</v>
      </c>
      <c r="AX129" s="86">
        <f t="shared" si="44"/>
        <v>105.14995817899391</v>
      </c>
      <c r="AY129" s="86">
        <f t="shared" si="45"/>
        <v>47.81641972383844</v>
      </c>
      <c r="AZ129" s="86">
        <f t="shared" si="46"/>
        <v>408</v>
      </c>
      <c r="BA129" s="86"/>
      <c r="BB129" s="86">
        <f t="shared" si="47"/>
        <v>6.3283582089552235</v>
      </c>
      <c r="BC129" s="86">
        <f t="shared" si="48"/>
        <v>13.50046425255339</v>
      </c>
      <c r="BD129" s="86">
        <f t="shared" si="49"/>
        <v>4.753946146703807</v>
      </c>
      <c r="BE129" s="86">
        <f t="shared" si="50"/>
        <v>23.621123218776194</v>
      </c>
      <c r="BF129" s="86">
        <f t="shared" si="51"/>
        <v>110.42253521126761</v>
      </c>
      <c r="BG129" s="86">
        <f t="shared" si="52"/>
        <v>29.7</v>
      </c>
      <c r="BH129" s="86">
        <f t="shared" si="53"/>
        <v>20.539906103286388</v>
      </c>
      <c r="BI129" s="86">
        <f t="shared" si="54"/>
        <v>52.747252747252745</v>
      </c>
      <c r="BJ129" s="86"/>
      <c r="BK129" s="86">
        <f t="shared" si="55"/>
        <v>14.219378427787932</v>
      </c>
      <c r="BL129" s="86">
        <f t="shared" si="56"/>
        <v>47.59907236145736</v>
      </c>
      <c r="BM129" s="86">
        <f t="shared" si="57"/>
        <v>39.88324099692889</v>
      </c>
      <c r="BN129" s="86">
        <f t="shared" si="58"/>
        <v>12.670926517571885</v>
      </c>
      <c r="BO129" s="86">
        <f t="shared" si="59"/>
        <v>31.83266932270916</v>
      </c>
      <c r="BP129" s="86">
        <f t="shared" si="60"/>
        <v>117.05790297339593</v>
      </c>
      <c r="BQ129" s="86">
        <f t="shared" si="61"/>
        <v>75.2</v>
      </c>
      <c r="BR129" s="86">
        <f t="shared" si="62"/>
        <v>42.67953399408798</v>
      </c>
      <c r="BS129" s="86"/>
      <c r="BT129" s="86">
        <f t="shared" si="63"/>
        <v>8.945945945945946</v>
      </c>
      <c r="BU129" s="86">
        <f t="shared" si="64"/>
        <v>0</v>
      </c>
      <c r="BV129" s="86">
        <f t="shared" si="65"/>
        <v>0</v>
      </c>
      <c r="BW129" s="86">
        <f t="shared" si="66"/>
        <v>14.978301301921885</v>
      </c>
      <c r="BX129" s="86">
        <f t="shared" si="67"/>
        <v>1.8821612126514895</v>
      </c>
      <c r="BY129" s="86">
        <f t="shared" si="68"/>
        <v>178.34289688749783</v>
      </c>
      <c r="BZ129" s="86">
        <f t="shared" si="69"/>
        <v>72</v>
      </c>
      <c r="CA129" s="86">
        <f t="shared" si="70"/>
        <v>0</v>
      </c>
      <c r="CB129" s="86">
        <f t="shared" si="71"/>
        <v>0</v>
      </c>
      <c r="CC129" s="86"/>
      <c r="CD129" s="86">
        <f>+AP129*'Silver Conversion'!$B279</f>
        <v>0.6635930184074359</v>
      </c>
      <c r="CE129" s="86">
        <f>+AQ129*'Silver Conversion'!$B279</f>
        <v>5.814663712149774</v>
      </c>
      <c r="CF129" s="86">
        <f>+AR129*'Silver Conversion'!$B279</f>
        <v>2.6175481403413063</v>
      </c>
      <c r="CG129" s="86">
        <f>+AS129*'Silver Conversion'!$B279</f>
        <v>1.6223783340170383</v>
      </c>
      <c r="CH129" s="86">
        <f>+AT129*'Silver Conversion'!$B279</f>
        <v>5.492888286944697</v>
      </c>
      <c r="CI129" s="86">
        <f>+AU129*'Silver Conversion'!$B279</f>
        <v>12.714164493801633</v>
      </c>
      <c r="CJ129" s="86">
        <f>+AV129*'Silver Conversion'!$B279</f>
        <v>4.88970234081495</v>
      </c>
      <c r="CK129" s="86">
        <f>+AW129*'Silver Conversion'!$B279</f>
        <v>4.951832487059583</v>
      </c>
      <c r="CL129" s="86">
        <f>+AX129*'Silver Conversion'!$B279</f>
        <v>9.521333271192976</v>
      </c>
      <c r="CM129" s="86">
        <f>+AY129*'Silver Conversion'!$B279</f>
        <v>4.329778878760056</v>
      </c>
      <c r="CN129" s="86">
        <f>+AZ129*'Silver Conversion'!$B279</f>
        <v>36.9444176861574</v>
      </c>
      <c r="CO129" s="86"/>
      <c r="CP129" s="86">
        <f>+BB129*'Silver Conversion'!$D279</f>
        <v>0.8790089552238806</v>
      </c>
      <c r="CQ129" s="86">
        <f>+BC129*'Silver Conversion'!$B279</f>
        <v>1.2224676232925717</v>
      </c>
      <c r="CR129" s="86">
        <f>+BD129*'Silver Conversion'!$B279</f>
        <v>0.4304700296601078</v>
      </c>
      <c r="CS129" s="86">
        <f>+BE129*'Silver Conversion'!$B279</f>
        <v>2.1388937313986727</v>
      </c>
      <c r="CT129" s="86">
        <f>+BF129*'Silver Conversion'!$B279</f>
        <v>9.99876535002327</v>
      </c>
      <c r="CU129" s="86">
        <f>+BG129*'Silver Conversion'!$B279</f>
        <v>2.6893362874482225</v>
      </c>
      <c r="CV129" s="86">
        <f>+BH129*'Silver Conversion'!$B279</f>
        <v>1.8598893880251617</v>
      </c>
      <c r="CW129" s="86">
        <f>+BI129*'Silver Conversion'!$B279</f>
        <v>4.776266022774066</v>
      </c>
      <c r="CX129" s="86"/>
      <c r="CY129" s="86">
        <f>+BK129*'Silver Conversion'!$B279</f>
        <v>1.2875653330238568</v>
      </c>
      <c r="CZ129" s="86">
        <f>+BL129*'Silver Conversion'!$B279</f>
        <v>4.310098065674783</v>
      </c>
      <c r="DA129" s="86">
        <f>+BM129*'Silver Conversion'!$B279</f>
        <v>3.6114292011475926</v>
      </c>
      <c r="DB129" s="86">
        <f>+BN129*'Silver Conversion'!$B279</f>
        <v>1.1473529454308422</v>
      </c>
      <c r="DC129" s="86">
        <f>+BO129*'Silver Conversion'!$B279</f>
        <v>2.8824495870673936</v>
      </c>
      <c r="DD129" s="86">
        <f>+BP129*'Silver Conversion'!$B279</f>
        <v>10.59959818851673</v>
      </c>
      <c r="DE129" s="86">
        <f>+BQ129*'Silver Conversion'!$B279</f>
        <v>6.809363259801561</v>
      </c>
      <c r="DF129" s="86">
        <f>+BR129*'Silver Conversion'!$B279</f>
        <v>3.8646336532552454</v>
      </c>
      <c r="DG129" s="86"/>
      <c r="DH129" s="86">
        <f>+BT129*'Silver Conversion'!$B279</f>
        <v>0.8100557931980723</v>
      </c>
      <c r="DI129" s="86">
        <f>+BU129*'Silver Conversion'!$B279</f>
        <v>0</v>
      </c>
      <c r="DJ129" s="86">
        <f>+BV129*'Silver Conversion'!$B279</f>
        <v>0</v>
      </c>
      <c r="DK129" s="86">
        <f>+BW129*'Silver Conversion'!$B279</f>
        <v>1.3562858321747975</v>
      </c>
      <c r="DL129" s="86">
        <f>+BX129*'Silver Conversion'!$B279</f>
        <v>0.17042977939431656</v>
      </c>
      <c r="DM129" s="86">
        <f>+BY129*'Silver Conversion'!$B279</f>
        <v>16.148957044046618</v>
      </c>
      <c r="DN129" s="86">
        <f>+BZ129*'Silver Conversion'!$B279</f>
        <v>6.5196031210866</v>
      </c>
      <c r="DO129" s="86">
        <f>+CA129*'Silver Conversion'!$B279</f>
        <v>0</v>
      </c>
      <c r="DP129" s="86">
        <f>+CB129*'Silver Conversion'!$B279</f>
        <v>0</v>
      </c>
    </row>
    <row r="130" spans="1:120" ht="15.75">
      <c r="A130" s="63">
        <v>1621</v>
      </c>
      <c r="B130" s="86">
        <v>403.8</v>
      </c>
      <c r="C130" s="86">
        <v>751.9</v>
      </c>
      <c r="D130" s="86">
        <v>10.9</v>
      </c>
      <c r="E130" s="86">
        <v>256.3</v>
      </c>
      <c r="F130" s="86">
        <v>760.4</v>
      </c>
      <c r="G130" s="86">
        <v>1564</v>
      </c>
      <c r="H130" s="86">
        <v>63.8</v>
      </c>
      <c r="I130" s="86">
        <v>678.9</v>
      </c>
      <c r="J130" s="86">
        <v>68</v>
      </c>
      <c r="K130" s="59">
        <v>25</v>
      </c>
      <c r="L130" s="59">
        <v>391</v>
      </c>
      <c r="M130" s="86"/>
      <c r="N130" s="86">
        <v>1371.8</v>
      </c>
      <c r="O130" s="86">
        <v>2127.2</v>
      </c>
      <c r="P130" s="86">
        <v>57.4</v>
      </c>
      <c r="Q130" s="86">
        <v>363.7</v>
      </c>
      <c r="R130" s="86">
        <v>38.2</v>
      </c>
      <c r="S130" s="86">
        <v>30</v>
      </c>
      <c r="T130" s="86">
        <v>284.5</v>
      </c>
      <c r="U130" s="86">
        <v>53.3</v>
      </c>
      <c r="V130" s="86"/>
      <c r="W130" s="86"/>
      <c r="X130" s="86"/>
      <c r="Y130" s="86"/>
      <c r="Z130" s="86"/>
      <c r="AA130" s="86"/>
      <c r="AB130" s="86"/>
      <c r="AC130" s="86"/>
      <c r="AD130" s="86"/>
      <c r="AE130" s="86"/>
      <c r="AF130" s="86">
        <v>554.6</v>
      </c>
      <c r="AG130" s="86"/>
      <c r="AH130" s="86"/>
      <c r="AI130" s="86">
        <v>251</v>
      </c>
      <c r="AJ130" s="86">
        <v>502.8</v>
      </c>
      <c r="AK130" s="86">
        <v>2125</v>
      </c>
      <c r="AL130" s="86">
        <v>72</v>
      </c>
      <c r="AN130" s="59">
        <v>24</v>
      </c>
      <c r="AO130" s="86"/>
      <c r="AP130" s="86">
        <f t="shared" si="36"/>
        <v>7.368613138686132</v>
      </c>
      <c r="AQ130" s="86">
        <f t="shared" si="37"/>
        <v>65.37123978438532</v>
      </c>
      <c r="AR130" s="86">
        <f t="shared" si="38"/>
        <v>23.690862499538138</v>
      </c>
      <c r="AS130" s="86">
        <f t="shared" si="39"/>
        <v>15.88964662120273</v>
      </c>
      <c r="AT130" s="86">
        <f t="shared" si="40"/>
        <v>60.589641434262944</v>
      </c>
      <c r="AU130" s="86">
        <f t="shared" si="41"/>
        <v>135.97635193879324</v>
      </c>
      <c r="AV130" s="86">
        <f t="shared" si="42"/>
        <v>63.8</v>
      </c>
      <c r="AW130" s="86">
        <f t="shared" si="43"/>
        <v>59.02451747522169</v>
      </c>
      <c r="AX130" s="86">
        <f t="shared" si="44"/>
        <v>81.25224041104075</v>
      </c>
      <c r="AY130" s="86">
        <f t="shared" si="45"/>
        <v>54.33684059527096</v>
      </c>
      <c r="AZ130" s="86">
        <f t="shared" si="46"/>
        <v>391</v>
      </c>
      <c r="BA130" s="86"/>
      <c r="BB130" s="86">
        <f t="shared" si="47"/>
        <v>6.824875621890547</v>
      </c>
      <c r="BC130" s="86">
        <f t="shared" si="48"/>
        <v>13.167440420922315</v>
      </c>
      <c r="BD130" s="86">
        <f t="shared" si="49"/>
        <v>5.329619312906221</v>
      </c>
      <c r="BE130" s="86">
        <f t="shared" si="50"/>
        <v>30.486169321039398</v>
      </c>
      <c r="BF130" s="86">
        <f t="shared" si="51"/>
        <v>107.60563380281691</v>
      </c>
      <c r="BG130" s="86">
        <f t="shared" si="52"/>
        <v>30</v>
      </c>
      <c r="BH130" s="86">
        <f t="shared" si="53"/>
        <v>22.26134585289515</v>
      </c>
      <c r="BI130" s="86">
        <f t="shared" si="54"/>
        <v>58.57142857142857</v>
      </c>
      <c r="BJ130" s="86"/>
      <c r="BK130" s="86">
        <f t="shared" si="55"/>
        <v>0</v>
      </c>
      <c r="BL130" s="86">
        <f t="shared" si="56"/>
        <v>0</v>
      </c>
      <c r="BM130" s="86">
        <f t="shared" si="57"/>
        <v>0</v>
      </c>
      <c r="BN130" s="86">
        <f t="shared" si="58"/>
        <v>0</v>
      </c>
      <c r="BO130" s="86">
        <f t="shared" si="59"/>
        <v>0</v>
      </c>
      <c r="BP130" s="86">
        <f t="shared" si="60"/>
        <v>0</v>
      </c>
      <c r="BQ130" s="86">
        <f t="shared" si="61"/>
        <v>0</v>
      </c>
      <c r="BR130" s="86">
        <f t="shared" si="62"/>
        <v>0</v>
      </c>
      <c r="BS130" s="86"/>
      <c r="BT130" s="86">
        <f t="shared" si="63"/>
        <v>9.992792792792793</v>
      </c>
      <c r="BU130" s="86">
        <f t="shared" si="64"/>
        <v>0</v>
      </c>
      <c r="BV130" s="86">
        <f t="shared" si="65"/>
        <v>0</v>
      </c>
      <c r="BW130" s="86">
        <f t="shared" si="66"/>
        <v>15.56106633601984</v>
      </c>
      <c r="BX130" s="86">
        <f t="shared" si="67"/>
        <v>2.429176838329832</v>
      </c>
      <c r="BY130" s="86">
        <f t="shared" si="68"/>
        <v>184.7504781777082</v>
      </c>
      <c r="BZ130" s="86">
        <f t="shared" si="69"/>
        <v>72</v>
      </c>
      <c r="CA130" s="86">
        <f t="shared" si="70"/>
        <v>0</v>
      </c>
      <c r="CB130" s="86">
        <f t="shared" si="71"/>
        <v>460.8</v>
      </c>
      <c r="CC130" s="86"/>
      <c r="CD130" s="86">
        <f>+AP130*'Silver Conversion'!$B280</f>
        <v>0.6599177163076375</v>
      </c>
      <c r="CE130" s="86">
        <f>+AQ130*'Silver Conversion'!$B280</f>
        <v>5.8545127093485325</v>
      </c>
      <c r="CF130" s="86">
        <f>+AR130*'Silver Conversion'!$B280</f>
        <v>2.121704530255893</v>
      </c>
      <c r="CG130" s="86">
        <f>+AS130*'Silver Conversion'!$B280</f>
        <v>1.423043809444604</v>
      </c>
      <c r="CH130" s="86">
        <f>+AT130*'Silver Conversion'!$B280</f>
        <v>5.426282674181323</v>
      </c>
      <c r="CI130" s="86">
        <f>+AU130*'Silver Conversion'!$B280</f>
        <v>12.177760177445279</v>
      </c>
      <c r="CJ130" s="86">
        <f>+AV130*'Silver Conversion'!$B280</f>
        <v>5.713795731707316</v>
      </c>
      <c r="CK130" s="86">
        <f>+AW130*'Silver Conversion'!$B280</f>
        <v>5.286113417178772</v>
      </c>
      <c r="CL130" s="86">
        <f>+AX130*'Silver Conversion'!$B280</f>
        <v>7.276782201446103</v>
      </c>
      <c r="CM130" s="86">
        <f>+AY130*'Silver Conversion'!$B280</f>
        <v>4.866294794164891</v>
      </c>
      <c r="CN130" s="86">
        <f>+AZ130*'Silver Conversion'!$B280</f>
        <v>35.0171493902439</v>
      </c>
      <c r="CO130" s="86"/>
      <c r="CP130" s="86">
        <f>+BB130*'Silver Conversion'!$D280</f>
        <v>0.9479752238805969</v>
      </c>
      <c r="CQ130" s="86">
        <f>+BC130*'Silver Conversion'!$B280</f>
        <v>1.1792486657457104</v>
      </c>
      <c r="CR130" s="86">
        <f>+BD130*'Silver Conversion'!$B280</f>
        <v>0.47730965645311046</v>
      </c>
      <c r="CS130" s="86">
        <f>+BE130*'Silver Conversion'!$B280</f>
        <v>2.7302781213583303</v>
      </c>
      <c r="CT130" s="86">
        <f>+BF130*'Silver Conversion'!$B280</f>
        <v>9.636937478529715</v>
      </c>
      <c r="CU130" s="86">
        <f>+BG130*'Silver Conversion'!$B280</f>
        <v>2.6867378048780486</v>
      </c>
      <c r="CV130" s="86">
        <f>+BH130*'Silver Conversion'!$B280</f>
        <v>1.993679983014619</v>
      </c>
      <c r="CW130" s="86">
        <f>+BI130*'Silver Conversion'!$B280</f>
        <v>5.2455357142857135</v>
      </c>
      <c r="CX130" s="86"/>
      <c r="CY130" s="86">
        <f>+BK130*'Silver Conversion'!$B280</f>
        <v>0</v>
      </c>
      <c r="CZ130" s="86">
        <f>+BL130*'Silver Conversion'!$B280</f>
        <v>0</v>
      </c>
      <c r="DA130" s="86">
        <f>+BM130*'Silver Conversion'!$B280</f>
        <v>0</v>
      </c>
      <c r="DB130" s="86">
        <f>+BN130*'Silver Conversion'!$B280</f>
        <v>0</v>
      </c>
      <c r="DC130" s="86">
        <f>+BO130*'Silver Conversion'!$B280</f>
        <v>0</v>
      </c>
      <c r="DD130" s="86">
        <f>+BP130*'Silver Conversion'!$B280</f>
        <v>0</v>
      </c>
      <c r="DE130" s="86">
        <f>+BQ130*'Silver Conversion'!$B280</f>
        <v>0</v>
      </c>
      <c r="DF130" s="86">
        <f>+BR130*'Silver Conversion'!$B280</f>
        <v>0</v>
      </c>
      <c r="DG130" s="86"/>
      <c r="DH130" s="86">
        <f>+BT130*'Silver Conversion'!$B280</f>
        <v>0.8949338057569765</v>
      </c>
      <c r="DI130" s="86">
        <f>+BU130*'Silver Conversion'!$B280</f>
        <v>0</v>
      </c>
      <c r="DJ130" s="86">
        <f>+BV130*'Silver Conversion'!$B280</f>
        <v>0</v>
      </c>
      <c r="DK130" s="86">
        <f>+BW130*'Silver Conversion'!$B280</f>
        <v>1.393616840306655</v>
      </c>
      <c r="DL130" s="86">
        <f>+BX130*'Silver Conversion'!$B280</f>
        <v>0.2175520415424964</v>
      </c>
      <c r="DM130" s="86">
        <f>+BY130*'Silver Conversion'!$B280</f>
        <v>16.54586980631152</v>
      </c>
      <c r="DN130" s="86">
        <f>+BZ130*'Silver Conversion'!$B280</f>
        <v>6.448170731707317</v>
      </c>
      <c r="DO130" s="86">
        <f>+CA130*'Silver Conversion'!$B280</f>
        <v>0</v>
      </c>
      <c r="DP130" s="86">
        <f>+CB130*'Silver Conversion'!$B280</f>
        <v>41.26829268292683</v>
      </c>
    </row>
    <row r="131" spans="1:120" ht="15.75">
      <c r="A131" s="63">
        <v>1622</v>
      </c>
      <c r="B131" s="86">
        <v>399.2</v>
      </c>
      <c r="C131" s="86">
        <v>718.7</v>
      </c>
      <c r="D131" s="86">
        <v>12.5</v>
      </c>
      <c r="E131" s="86">
        <v>192</v>
      </c>
      <c r="F131" s="86">
        <v>852.6</v>
      </c>
      <c r="G131" s="86">
        <v>1530</v>
      </c>
      <c r="H131" s="86">
        <v>56.5</v>
      </c>
      <c r="I131" s="86">
        <v>66.2</v>
      </c>
      <c r="J131" s="86"/>
      <c r="L131" s="59">
        <v>442</v>
      </c>
      <c r="M131" s="86"/>
      <c r="N131" s="86">
        <v>1756.5</v>
      </c>
      <c r="O131" s="86">
        <v>2125.5</v>
      </c>
      <c r="P131" s="86">
        <v>40.3</v>
      </c>
      <c r="Q131" s="86">
        <v>321.5</v>
      </c>
      <c r="R131" s="86">
        <v>38.5</v>
      </c>
      <c r="S131" s="86">
        <v>30.3</v>
      </c>
      <c r="T131" s="86">
        <v>274.3</v>
      </c>
      <c r="U131" s="86"/>
      <c r="V131" s="86"/>
      <c r="W131" s="86">
        <v>871.3</v>
      </c>
      <c r="X131" s="86">
        <v>24</v>
      </c>
      <c r="Y131" s="86">
        <v>36.5</v>
      </c>
      <c r="Z131" s="86">
        <v>221</v>
      </c>
      <c r="AA131" s="86">
        <v>481.2</v>
      </c>
      <c r="AB131" s="86">
        <v>1292</v>
      </c>
      <c r="AC131" s="86">
        <v>74.1</v>
      </c>
      <c r="AD131" s="86">
        <v>532.7</v>
      </c>
      <c r="AE131" s="86"/>
      <c r="AF131" s="86">
        <v>510</v>
      </c>
      <c r="AG131" s="86"/>
      <c r="AH131" s="86"/>
      <c r="AI131" s="86">
        <v>265.5</v>
      </c>
      <c r="AJ131" s="86">
        <v>633.2</v>
      </c>
      <c r="AK131" s="86">
        <v>1824.7</v>
      </c>
      <c r="AL131" s="86">
        <v>72</v>
      </c>
      <c r="AM131" s="59">
        <v>34</v>
      </c>
      <c r="AN131" s="59">
        <v>24</v>
      </c>
      <c r="AO131" s="86"/>
      <c r="AP131" s="86">
        <f t="shared" si="36"/>
        <v>7.2846715328467155</v>
      </c>
      <c r="AQ131" s="86">
        <f t="shared" si="37"/>
        <v>62.484785254738306</v>
      </c>
      <c r="AR131" s="86">
        <f t="shared" si="38"/>
        <v>27.16842029763548</v>
      </c>
      <c r="AS131" s="86">
        <f t="shared" si="39"/>
        <v>11.90328580285183</v>
      </c>
      <c r="AT131" s="86">
        <f t="shared" si="40"/>
        <v>67.93625498007968</v>
      </c>
      <c r="AU131" s="86">
        <f t="shared" si="41"/>
        <v>133.0203442879499</v>
      </c>
      <c r="AV131" s="86">
        <f t="shared" si="42"/>
        <v>56.5</v>
      </c>
      <c r="AW131" s="86">
        <f t="shared" si="43"/>
        <v>5.755520778994957</v>
      </c>
      <c r="AX131" s="86">
        <f t="shared" si="44"/>
        <v>0</v>
      </c>
      <c r="AY131" s="86">
        <f t="shared" si="45"/>
        <v>0</v>
      </c>
      <c r="AZ131" s="86">
        <f t="shared" si="46"/>
        <v>442</v>
      </c>
      <c r="BA131" s="86"/>
      <c r="BB131" s="86">
        <f t="shared" si="47"/>
        <v>8.738805970149254</v>
      </c>
      <c r="BC131" s="86">
        <f t="shared" si="48"/>
        <v>13.156917363045498</v>
      </c>
      <c r="BD131" s="86">
        <f t="shared" si="49"/>
        <v>3.741875580315692</v>
      </c>
      <c r="BE131" s="86">
        <f t="shared" si="50"/>
        <v>26.948868398994133</v>
      </c>
      <c r="BF131" s="86">
        <f t="shared" si="51"/>
        <v>108.45070422535211</v>
      </c>
      <c r="BG131" s="86">
        <f t="shared" si="52"/>
        <v>30.3</v>
      </c>
      <c r="BH131" s="86">
        <f t="shared" si="53"/>
        <v>21.46322378716745</v>
      </c>
      <c r="BI131" s="86">
        <f t="shared" si="54"/>
        <v>0</v>
      </c>
      <c r="BJ131" s="86"/>
      <c r="BK131" s="86">
        <f t="shared" si="55"/>
        <v>15.92870201096892</v>
      </c>
      <c r="BL131" s="86">
        <f t="shared" si="56"/>
        <v>52.16336697146012</v>
      </c>
      <c r="BM131" s="86">
        <f t="shared" si="57"/>
        <v>39.6658936345478</v>
      </c>
      <c r="BN131" s="86">
        <f t="shared" si="58"/>
        <v>14.121405750798722</v>
      </c>
      <c r="BO131" s="86">
        <f t="shared" si="59"/>
        <v>38.34262948207171</v>
      </c>
      <c r="BP131" s="86">
        <f t="shared" si="60"/>
        <v>112.3282907320466</v>
      </c>
      <c r="BQ131" s="86">
        <f t="shared" si="61"/>
        <v>74.1</v>
      </c>
      <c r="BR131" s="86">
        <f t="shared" si="62"/>
        <v>46.31368457659538</v>
      </c>
      <c r="BS131" s="86"/>
      <c r="BT131" s="86">
        <f t="shared" si="63"/>
        <v>9.18918918918919</v>
      </c>
      <c r="BU131" s="86">
        <f t="shared" si="64"/>
        <v>0</v>
      </c>
      <c r="BV131" s="86">
        <f t="shared" si="65"/>
        <v>0</v>
      </c>
      <c r="BW131" s="86">
        <f t="shared" si="66"/>
        <v>16.460012399256044</v>
      </c>
      <c r="BX131" s="86">
        <f t="shared" si="67"/>
        <v>2.1473201911549107</v>
      </c>
      <c r="BY131" s="86">
        <f t="shared" si="68"/>
        <v>158.64197530864197</v>
      </c>
      <c r="BZ131" s="86">
        <f t="shared" si="69"/>
        <v>72</v>
      </c>
      <c r="CA131" s="86">
        <f t="shared" si="70"/>
        <v>73.8981032095685</v>
      </c>
      <c r="CB131" s="86">
        <f t="shared" si="71"/>
        <v>460.8</v>
      </c>
      <c r="CC131" s="86"/>
      <c r="CD131" s="86">
        <f>+AP131*'Silver Conversion'!$B281</f>
        <v>0.6472815238563108</v>
      </c>
      <c r="CE131" s="86">
        <f>+AQ131*'Silver Conversion'!$B281</f>
        <v>5.552103047495415</v>
      </c>
      <c r="CF131" s="86">
        <f>+AR131*'Silver Conversion'!$B281</f>
        <v>2.4140575744188815</v>
      </c>
      <c r="CG131" s="86">
        <f>+AS131*'Silver Conversion'!$B281</f>
        <v>1.057669784921138</v>
      </c>
      <c r="CH131" s="86">
        <f>+AT131*'Silver Conversion'!$B281</f>
        <v>6.036494912683136</v>
      </c>
      <c r="CI131" s="86">
        <f>+AU131*'Silver Conversion'!$B281</f>
        <v>11.819559847875311</v>
      </c>
      <c r="CJ131" s="86">
        <f>+AV131*'Silver Conversion'!$B281</f>
        <v>5.020323281973721</v>
      </c>
      <c r="CK131" s="86">
        <f>+AW131*'Silver Conversion'!$B281</f>
        <v>0.5114084064897684</v>
      </c>
      <c r="CL131" s="86">
        <f>+AX131*'Silver Conversion'!$B281</f>
        <v>0</v>
      </c>
      <c r="CM131" s="86">
        <f>+AY131*'Silver Conversion'!$B281</f>
        <v>0</v>
      </c>
      <c r="CN131" s="86">
        <f>+AZ131*'Silver Conversion'!$B281</f>
        <v>39.27403346252009</v>
      </c>
      <c r="CO131" s="86"/>
      <c r="CP131" s="86">
        <f>+BB131*'Silver Conversion'!$D281</f>
        <v>1.2138201492537315</v>
      </c>
      <c r="CQ131" s="86">
        <f>+BC131*'Silver Conversion'!$B281</f>
        <v>1.1690615673752498</v>
      </c>
      <c r="CR131" s="86">
        <f>+BD131*'Silver Conversion'!$B281</f>
        <v>0.3324853998957132</v>
      </c>
      <c r="CS131" s="86">
        <f>+BE131*'Silver Conversion'!$B281</f>
        <v>2.3945492291383386</v>
      </c>
      <c r="CT131" s="86">
        <f>+BF131*'Silver Conversion'!$B281</f>
        <v>9.636417617150107</v>
      </c>
      <c r="CU131" s="86">
        <f>+BG131*'Silver Conversion'!$B281</f>
        <v>2.692314963607146</v>
      </c>
      <c r="CV131" s="86">
        <f>+BH131*'Silver Conversion'!$B281</f>
        <v>1.9071207448659988</v>
      </c>
      <c r="CW131" s="86">
        <f>+BI131*'Silver Conversion'!$B281</f>
        <v>0</v>
      </c>
      <c r="CX131" s="86"/>
      <c r="CY131" s="86">
        <f>+BK131*'Silver Conversion'!$B281</f>
        <v>1.4153492665006884</v>
      </c>
      <c r="CZ131" s="86">
        <f>+BL131*'Silver Conversion'!$B281</f>
        <v>4.634990542884253</v>
      </c>
      <c r="DA131" s="86">
        <f>+BM131*'Silver Conversion'!$B281</f>
        <v>3.524524058651567</v>
      </c>
      <c r="DB131" s="86">
        <f>+BN131*'Silver Conversion'!$B281</f>
        <v>1.25476145247668</v>
      </c>
      <c r="DC131" s="86">
        <f>+BO131*'Silver Conversion'!$B281</f>
        <v>3.40694505275994</v>
      </c>
      <c r="DD131" s="86">
        <f>+BP131*'Silver Conversion'!$B281</f>
        <v>9.98096164931693</v>
      </c>
      <c r="DE131" s="86">
        <f>+BQ131*'Silver Conversion'!$B281</f>
        <v>6.584176198128366</v>
      </c>
      <c r="DF131" s="86">
        <f>+BR131*'Silver Conversion'!$B281</f>
        <v>4.115215379714496</v>
      </c>
      <c r="DG131" s="86"/>
      <c r="DH131" s="86">
        <f>+BT131*'Silver Conversion'!$B281</f>
        <v>0.8165079721937648</v>
      </c>
      <c r="DI131" s="86">
        <f>+BU131*'Silver Conversion'!$B281</f>
        <v>0</v>
      </c>
      <c r="DJ131" s="86">
        <f>+BV131*'Silver Conversion'!$B281</f>
        <v>0</v>
      </c>
      <c r="DK131" s="86">
        <f>+BW131*'Silver Conversion'!$B281</f>
        <v>1.4625589994612611</v>
      </c>
      <c r="DL131" s="86">
        <f>+BX131*'Silver Conversion'!$B281</f>
        <v>0.190800735389509</v>
      </c>
      <c r="DM131" s="86">
        <f>+BY131*'Silver Conversion'!$B281</f>
        <v>14.096177029031425</v>
      </c>
      <c r="DN131" s="86">
        <f>+BZ131*'Silver Conversion'!$B281</f>
        <v>6.397580111541734</v>
      </c>
      <c r="DO131" s="86">
        <f>+CA131*'Silver Conversion'!$B281</f>
        <v>6.566236602419358</v>
      </c>
      <c r="DP131" s="86">
        <f>+CB131*'Silver Conversion'!$B281</f>
        <v>40.94451271386709</v>
      </c>
    </row>
    <row r="132" spans="1:120" ht="15.75">
      <c r="A132" s="63">
        <v>1623</v>
      </c>
      <c r="B132" s="86">
        <v>295.3</v>
      </c>
      <c r="C132" s="86">
        <v>612</v>
      </c>
      <c r="D132" s="86">
        <v>13.5</v>
      </c>
      <c r="E132" s="86">
        <v>250</v>
      </c>
      <c r="F132" s="86">
        <v>936.8</v>
      </c>
      <c r="G132" s="86">
        <v>1343</v>
      </c>
      <c r="H132" s="86">
        <v>57.3</v>
      </c>
      <c r="I132" s="86">
        <v>8571</v>
      </c>
      <c r="J132" s="86">
        <v>89.7</v>
      </c>
      <c r="K132" s="59">
        <v>24</v>
      </c>
      <c r="L132" s="59">
        <v>442</v>
      </c>
      <c r="M132" s="86"/>
      <c r="N132" s="86">
        <v>1993.5</v>
      </c>
      <c r="O132" s="86">
        <v>2131</v>
      </c>
      <c r="P132" s="86">
        <v>48.8</v>
      </c>
      <c r="Q132" s="86">
        <v>408</v>
      </c>
      <c r="R132" s="86">
        <v>31.8</v>
      </c>
      <c r="S132" s="86">
        <v>30.9</v>
      </c>
      <c r="T132" s="86">
        <v>318.6</v>
      </c>
      <c r="U132" s="86">
        <v>57</v>
      </c>
      <c r="V132" s="86"/>
      <c r="W132" s="86">
        <v>633.3</v>
      </c>
      <c r="X132" s="86">
        <v>23.6</v>
      </c>
      <c r="Y132" s="86">
        <v>41</v>
      </c>
      <c r="Z132" s="86">
        <v>237.8</v>
      </c>
      <c r="AA132" s="86">
        <v>389.7</v>
      </c>
      <c r="AB132" s="86">
        <v>1258</v>
      </c>
      <c r="AC132" s="86">
        <v>77.3</v>
      </c>
      <c r="AD132" s="86">
        <v>546.2</v>
      </c>
      <c r="AE132" s="86"/>
      <c r="AF132" s="86">
        <v>680</v>
      </c>
      <c r="AG132" s="86"/>
      <c r="AH132" s="86"/>
      <c r="AI132" s="86">
        <v>265.8</v>
      </c>
      <c r="AJ132" s="86">
        <v>763.2</v>
      </c>
      <c r="AK132" s="86">
        <v>2720</v>
      </c>
      <c r="AL132" s="86">
        <v>72</v>
      </c>
      <c r="AM132" s="59">
        <v>34</v>
      </c>
      <c r="AN132" s="59">
        <v>24</v>
      </c>
      <c r="AO132" s="86"/>
      <c r="AP132" s="86">
        <f t="shared" si="36"/>
        <v>5.388686131386862</v>
      </c>
      <c r="AQ132" s="86">
        <f t="shared" si="37"/>
        <v>53.208137715179966</v>
      </c>
      <c r="AR132" s="86">
        <f t="shared" si="38"/>
        <v>29.341893921446317</v>
      </c>
      <c r="AS132" s="86">
        <f t="shared" si="39"/>
        <v>15.499070055796652</v>
      </c>
      <c r="AT132" s="86">
        <f t="shared" si="40"/>
        <v>74.64541832669322</v>
      </c>
      <c r="AU132" s="86">
        <f t="shared" si="41"/>
        <v>116.7623022083116</v>
      </c>
      <c r="AV132" s="86">
        <f t="shared" si="42"/>
        <v>57.3</v>
      </c>
      <c r="AW132" s="86">
        <f t="shared" si="43"/>
        <v>745.1747522170057</v>
      </c>
      <c r="AX132" s="86">
        <f t="shared" si="44"/>
        <v>107.18126418926992</v>
      </c>
      <c r="AY132" s="86">
        <f t="shared" si="45"/>
        <v>52.16336697146012</v>
      </c>
      <c r="AZ132" s="86">
        <f t="shared" si="46"/>
        <v>442</v>
      </c>
      <c r="BA132" s="86"/>
      <c r="BB132" s="86">
        <f t="shared" si="47"/>
        <v>9.917910447761194</v>
      </c>
      <c r="BC132" s="86">
        <f t="shared" si="48"/>
        <v>13.190962550294028</v>
      </c>
      <c r="BD132" s="86">
        <f t="shared" si="49"/>
        <v>4.531104921077066</v>
      </c>
      <c r="BE132" s="86">
        <f t="shared" si="50"/>
        <v>34.199497066219614</v>
      </c>
      <c r="BF132" s="86">
        <f t="shared" si="51"/>
        <v>89.5774647887324</v>
      </c>
      <c r="BG132" s="86">
        <f t="shared" si="52"/>
        <v>30.9</v>
      </c>
      <c r="BH132" s="86">
        <f t="shared" si="53"/>
        <v>24.929577464788736</v>
      </c>
      <c r="BI132" s="86">
        <f t="shared" si="54"/>
        <v>62.637362637362635</v>
      </c>
      <c r="BJ132" s="86"/>
      <c r="BK132" s="86">
        <f t="shared" si="55"/>
        <v>11.577696526508225</v>
      </c>
      <c r="BL132" s="86">
        <f t="shared" si="56"/>
        <v>51.29397752193579</v>
      </c>
      <c r="BM132" s="86">
        <f t="shared" si="57"/>
        <v>44.55620928812218</v>
      </c>
      <c r="BN132" s="86">
        <f t="shared" si="58"/>
        <v>15.194888178913738</v>
      </c>
      <c r="BO132" s="86">
        <f t="shared" si="59"/>
        <v>31.051792828685258</v>
      </c>
      <c r="BP132" s="86">
        <f t="shared" si="60"/>
        <v>109.37228308120326</v>
      </c>
      <c r="BQ132" s="86">
        <f t="shared" si="61"/>
        <v>77.3</v>
      </c>
      <c r="BR132" s="86">
        <f t="shared" si="62"/>
        <v>47.48739349678317</v>
      </c>
      <c r="BS132" s="86"/>
      <c r="BT132" s="86">
        <f t="shared" si="63"/>
        <v>12.252252252252251</v>
      </c>
      <c r="BU132" s="86">
        <f t="shared" si="64"/>
        <v>0</v>
      </c>
      <c r="BV132" s="86">
        <f t="shared" si="65"/>
        <v>0</v>
      </c>
      <c r="BW132" s="86">
        <f t="shared" si="66"/>
        <v>16.478611283323</v>
      </c>
      <c r="BX132" s="86">
        <f t="shared" si="67"/>
        <v>2.725059527188814</v>
      </c>
      <c r="BY132" s="86">
        <f t="shared" si="68"/>
        <v>236.48061206746652</v>
      </c>
      <c r="BZ132" s="86">
        <f t="shared" si="69"/>
        <v>72</v>
      </c>
      <c r="CA132" s="86">
        <f t="shared" si="70"/>
        <v>73.8981032095685</v>
      </c>
      <c r="CB132" s="86">
        <f t="shared" si="71"/>
        <v>460.8</v>
      </c>
      <c r="CC132" s="86"/>
      <c r="CD132" s="86">
        <f>+AP132*'Silver Conversion'!$B282</f>
        <v>0.45986064126224696</v>
      </c>
      <c r="CE132" s="86">
        <f>+AQ132*'Silver Conversion'!$B282</f>
        <v>4.5406853792346045</v>
      </c>
      <c r="CF132" s="86">
        <f>+AR132*'Silver Conversion'!$B282</f>
        <v>2.5039836846263768</v>
      </c>
      <c r="CG132" s="86">
        <f>+AS132*'Silver Conversion'!$B282</f>
        <v>1.3226623561006676</v>
      </c>
      <c r="CH132" s="86">
        <f>+AT132*'Silver Conversion'!$B282</f>
        <v>6.37010378820623</v>
      </c>
      <c r="CI132" s="86">
        <f>+AU132*'Silver Conversion'!$B282</f>
        <v>9.964281804431494</v>
      </c>
      <c r="CJ132" s="86">
        <f>+AV132*'Silver Conversion'!$B282</f>
        <v>4.889877439854743</v>
      </c>
      <c r="CK132" s="86">
        <f>+AW132*'Silver Conversion'!$B282</f>
        <v>63.59185357094737</v>
      </c>
      <c r="CL132" s="86">
        <f>+AX132*'Silver Conversion'!$B282</f>
        <v>9.146653503215045</v>
      </c>
      <c r="CM132" s="86">
        <f>+AY132*'Silver Conversion'!$B282</f>
        <v>4.451526550446892</v>
      </c>
      <c r="CN132" s="86">
        <f>+AZ132*'Silver Conversion'!$B282</f>
        <v>37.71947344530186</v>
      </c>
      <c r="CO132" s="86"/>
      <c r="CP132" s="86">
        <f>+BB132*'Silver Conversion'!$D282</f>
        <v>1.3775977611940298</v>
      </c>
      <c r="CQ132" s="86">
        <f>+BC132*'Silver Conversion'!$B282</f>
        <v>1.1256926733796084</v>
      </c>
      <c r="CR132" s="86">
        <f>+BD132*'Silver Conversion'!$B282</f>
        <v>0.38667622567521037</v>
      </c>
      <c r="CS132" s="86">
        <f>+BE132*'Silver Conversion'!$B282</f>
        <v>2.918522672922963</v>
      </c>
      <c r="CT132" s="86">
        <f>+BF132*'Silver Conversion'!$B282</f>
        <v>7.644377385511435</v>
      </c>
      <c r="CU132" s="86">
        <f>+BG132*'Silver Conversion'!$B282</f>
        <v>2.6369496141625057</v>
      </c>
      <c r="CV132" s="86">
        <f>+BH132*'Silver Conversion'!$B282</f>
        <v>2.12744464974139</v>
      </c>
      <c r="CW132" s="86">
        <f>+BI132*'Silver Conversion'!$B282</f>
        <v>5.345358227791273</v>
      </c>
      <c r="CX132" s="86"/>
      <c r="CY132" s="86">
        <f>+BK132*'Silver Conversion'!$B282</f>
        <v>0.9880194947723769</v>
      </c>
      <c r="CZ132" s="86">
        <f>+BL132*'Silver Conversion'!$B282</f>
        <v>4.377334441272777</v>
      </c>
      <c r="DA132" s="86">
        <f>+BM132*'Silver Conversion'!$B282</f>
        <v>3.8023455951733864</v>
      </c>
      <c r="DB132" s="86">
        <f>+BN132*'Silver Conversion'!$B282</f>
        <v>1.2967040297938188</v>
      </c>
      <c r="DC132" s="86">
        <f>+BO132*'Silver Conversion'!$B282</f>
        <v>2.649903337173322</v>
      </c>
      <c r="DD132" s="86">
        <f>+BP132*'Silver Conversion'!$B282</f>
        <v>9.333631057315575</v>
      </c>
      <c r="DE132" s="86">
        <f>+BQ132*'Silver Conversion'!$B282</f>
        <v>6.596640944167045</v>
      </c>
      <c r="DF132" s="86">
        <f>+BR132*'Silver Conversion'!$B282</f>
        <v>4.0524875067613415</v>
      </c>
      <c r="DG132" s="86"/>
      <c r="DH132" s="86">
        <f>+BT132*'Silver Conversion'!$B282</f>
        <v>1.045584849488617</v>
      </c>
      <c r="DI132" s="86">
        <f>+BU132*'Silver Conversion'!$B282</f>
        <v>0</v>
      </c>
      <c r="DJ132" s="86">
        <f>+BV132*'Silver Conversion'!$B282</f>
        <v>0</v>
      </c>
      <c r="DK132" s="86">
        <f>+BW132*'Silver Conversion'!$B282</f>
        <v>1.4062546170062298</v>
      </c>
      <c r="DL132" s="86">
        <f>+BX132*'Silver Conversion'!$B282</f>
        <v>0.23255160740422015</v>
      </c>
      <c r="DM132" s="86">
        <f>+BY132*'Silver Conversion'!$B282</f>
        <v>20.180823907709353</v>
      </c>
      <c r="DN132" s="86">
        <f>+BZ132*'Silver Conversion'!$B282</f>
        <v>6.144348615524285</v>
      </c>
      <c r="DO132" s="86">
        <f>+CA132*'Silver Conversion'!$B282</f>
        <v>6.306329279799764</v>
      </c>
      <c r="DP132" s="86">
        <f>+CB132*'Silver Conversion'!$B282</f>
        <v>39.32383113935543</v>
      </c>
    </row>
    <row r="133" spans="1:120" ht="15.75">
      <c r="A133" s="63">
        <v>1624</v>
      </c>
      <c r="B133" s="86">
        <v>299.7</v>
      </c>
      <c r="C133" s="86">
        <v>789.5</v>
      </c>
      <c r="D133" s="86">
        <v>15.3</v>
      </c>
      <c r="E133" s="86">
        <v>296.3</v>
      </c>
      <c r="F133" s="86">
        <v>1039.8</v>
      </c>
      <c r="G133" s="86">
        <v>1487</v>
      </c>
      <c r="H133" s="86">
        <v>58.1</v>
      </c>
      <c r="I133" s="86">
        <v>848.6</v>
      </c>
      <c r="J133" s="86">
        <v>94.7</v>
      </c>
      <c r="K133" s="59">
        <v>24</v>
      </c>
      <c r="L133" s="59">
        <v>442</v>
      </c>
      <c r="M133" s="86"/>
      <c r="N133" s="86">
        <v>1521</v>
      </c>
      <c r="O133" s="86">
        <v>2067.8</v>
      </c>
      <c r="P133" s="86">
        <v>49.5</v>
      </c>
      <c r="Q133" s="86">
        <v>354</v>
      </c>
      <c r="R133" s="86">
        <v>29.7</v>
      </c>
      <c r="S133" s="86">
        <v>28.6</v>
      </c>
      <c r="T133" s="86">
        <v>309.9</v>
      </c>
      <c r="U133" s="86">
        <v>50</v>
      </c>
      <c r="V133" s="86"/>
      <c r="W133" s="86">
        <v>578</v>
      </c>
      <c r="X133" s="86">
        <v>30.5</v>
      </c>
      <c r="Y133" s="86">
        <v>46</v>
      </c>
      <c r="Z133" s="86">
        <v>240.2</v>
      </c>
      <c r="AA133" s="86">
        <v>625.5</v>
      </c>
      <c r="AB133" s="86">
        <v>1428</v>
      </c>
      <c r="AC133" s="86">
        <v>69.7</v>
      </c>
      <c r="AD133" s="86">
        <v>707.7</v>
      </c>
      <c r="AE133" s="86"/>
      <c r="AF133" s="86">
        <v>727.3</v>
      </c>
      <c r="AG133" s="86"/>
      <c r="AH133" s="86"/>
      <c r="AI133" s="86">
        <v>205.5</v>
      </c>
      <c r="AJ133" s="86">
        <v>777.1</v>
      </c>
      <c r="AK133" s="86">
        <v>1780.2</v>
      </c>
      <c r="AL133" s="86"/>
      <c r="AM133" s="59">
        <v>34</v>
      </c>
      <c r="AN133" s="59">
        <v>24</v>
      </c>
      <c r="AO133" s="86"/>
      <c r="AP133" s="86">
        <f t="shared" si="36"/>
        <v>5.468978102189781</v>
      </c>
      <c r="AQ133" s="86">
        <f t="shared" si="37"/>
        <v>68.64023648061206</v>
      </c>
      <c r="AR133" s="86">
        <f t="shared" si="38"/>
        <v>33.25414644430583</v>
      </c>
      <c r="AS133" s="86">
        <f t="shared" si="39"/>
        <v>18.369497830130193</v>
      </c>
      <c r="AT133" s="86">
        <f t="shared" si="40"/>
        <v>82.85258964143425</v>
      </c>
      <c r="AU133" s="86">
        <f t="shared" si="41"/>
        <v>129.28186402364804</v>
      </c>
      <c r="AV133" s="86">
        <f t="shared" si="42"/>
        <v>58.1</v>
      </c>
      <c r="AW133" s="86">
        <f t="shared" si="43"/>
        <v>73.77847330898973</v>
      </c>
      <c r="AX133" s="86">
        <f t="shared" si="44"/>
        <v>113.15569363125822</v>
      </c>
      <c r="AY133" s="86">
        <f t="shared" si="45"/>
        <v>52.16336697146012</v>
      </c>
      <c r="AZ133" s="86">
        <f t="shared" si="46"/>
        <v>442</v>
      </c>
      <c r="BA133" s="86"/>
      <c r="BB133" s="86">
        <f t="shared" si="47"/>
        <v>7.567164179104478</v>
      </c>
      <c r="BC133" s="86">
        <f t="shared" si="48"/>
        <v>12.799752398638194</v>
      </c>
      <c r="BD133" s="86">
        <f t="shared" si="49"/>
        <v>4.596100278551532</v>
      </c>
      <c r="BE133" s="86">
        <f t="shared" si="50"/>
        <v>29.67309304274937</v>
      </c>
      <c r="BF133" s="86">
        <f t="shared" si="51"/>
        <v>83.66197183098592</v>
      </c>
      <c r="BG133" s="86">
        <f t="shared" si="52"/>
        <v>28.6</v>
      </c>
      <c r="BH133" s="86">
        <f t="shared" si="53"/>
        <v>24.248826291079812</v>
      </c>
      <c r="BI133" s="86">
        <f t="shared" si="54"/>
        <v>54.94505494505494</v>
      </c>
      <c r="BJ133" s="86"/>
      <c r="BK133" s="86">
        <f t="shared" si="55"/>
        <v>10.56672760511883</v>
      </c>
      <c r="BL133" s="86">
        <f t="shared" si="56"/>
        <v>66.29094552623057</v>
      </c>
      <c r="BM133" s="86">
        <f t="shared" si="57"/>
        <v>49.989893347649286</v>
      </c>
      <c r="BN133" s="86">
        <f t="shared" si="58"/>
        <v>15.348242811501596</v>
      </c>
      <c r="BO133" s="86">
        <f t="shared" si="59"/>
        <v>49.8406374501992</v>
      </c>
      <c r="BP133" s="86">
        <f t="shared" si="60"/>
        <v>124.15232133541991</v>
      </c>
      <c r="BQ133" s="86">
        <f t="shared" si="61"/>
        <v>69.7</v>
      </c>
      <c r="BR133" s="86">
        <f t="shared" si="62"/>
        <v>61.52842983828899</v>
      </c>
      <c r="BS133" s="86"/>
      <c r="BT133" s="86">
        <f t="shared" si="63"/>
        <v>13.104504504504504</v>
      </c>
      <c r="BU133" s="86">
        <f t="shared" si="64"/>
        <v>0</v>
      </c>
      <c r="BV133" s="86">
        <f t="shared" si="65"/>
        <v>0</v>
      </c>
      <c r="BW133" s="86">
        <f t="shared" si="66"/>
        <v>12.740235585864848</v>
      </c>
      <c r="BX133" s="86">
        <f t="shared" si="67"/>
        <v>2.364389883884412</v>
      </c>
      <c r="BY133" s="86">
        <f t="shared" si="68"/>
        <v>154.77308294209703</v>
      </c>
      <c r="BZ133" s="86">
        <f t="shared" si="69"/>
        <v>0</v>
      </c>
      <c r="CA133" s="86">
        <f t="shared" si="70"/>
        <v>73.8981032095685</v>
      </c>
      <c r="CB133" s="86">
        <f t="shared" si="71"/>
        <v>460.8</v>
      </c>
      <c r="CC133" s="86"/>
      <c r="CD133" s="86">
        <f>+AP133*'Silver Conversion'!$B283</f>
        <v>0.45818533119950033</v>
      </c>
      <c r="CE133" s="86">
        <f>+AQ133*'Silver Conversion'!$B283</f>
        <v>5.750608047395306</v>
      </c>
      <c r="CF133" s="86">
        <f>+AR133*'Silver Conversion'!$B283</f>
        <v>2.785998008702984</v>
      </c>
      <c r="CG133" s="86">
        <f>+AS133*'Silver Conversion'!$B283</f>
        <v>1.5389775365706222</v>
      </c>
      <c r="CH133" s="86">
        <f>+AT133*'Silver Conversion'!$B283</f>
        <v>6.941304301510534</v>
      </c>
      <c r="CI133" s="86">
        <f>+AU133*'Silver Conversion'!$B283</f>
        <v>10.831100907507054</v>
      </c>
      <c r="CJ133" s="86">
        <f>+AV133*'Silver Conversion'!$B283</f>
        <v>4.867557932263814</v>
      </c>
      <c r="CK133" s="86">
        <f>+AW133*'Silver Conversion'!$B283</f>
        <v>6.181084216617678</v>
      </c>
      <c r="CL133" s="86">
        <f>+AX133*'Silver Conversion'!$B283</f>
        <v>9.480067024365662</v>
      </c>
      <c r="CM133" s="86">
        <f>+AY133*'Silver Conversion'!$B283</f>
        <v>4.37019295482821</v>
      </c>
      <c r="CN133" s="86">
        <f>+AZ133*'Silver Conversion'!$B283</f>
        <v>37.030303030303024</v>
      </c>
      <c r="CO133" s="86"/>
      <c r="CP133" s="86">
        <f>+BB133*'Silver Conversion'!$D283</f>
        <v>1.051079104477612</v>
      </c>
      <c r="CQ133" s="86">
        <f>+BC133*'Silver Conversion'!$B283</f>
        <v>1.0723500227023086</v>
      </c>
      <c r="CR133" s="86">
        <f>+BD133*'Silver Conversion'!$B283</f>
        <v>0.3850565295756185</v>
      </c>
      <c r="CS133" s="86">
        <f>+BE133*'Silver Conversion'!$B283</f>
        <v>2.4859810570574337</v>
      </c>
      <c r="CT133" s="86">
        <f>+BF133*'Silver Conversion'!$B283</f>
        <v>7.009113504556752</v>
      </c>
      <c r="CU133" s="86">
        <f>+BG133*'Silver Conversion'!$B283</f>
        <v>2.396078431372549</v>
      </c>
      <c r="CV133" s="86">
        <f>+BH133*'Silver Conversion'!$B283</f>
        <v>2.031541596578879</v>
      </c>
      <c r="CW133" s="86">
        <f>+BI133*'Silver Conversion'!$B283</f>
        <v>4.603239897357544</v>
      </c>
      <c r="CX133" s="86"/>
      <c r="CY133" s="86">
        <f>+BK133*'Silver Conversion'!$B283</f>
        <v>0.8852695141543404</v>
      </c>
      <c r="CZ133" s="86">
        <f>+BL133*'Silver Conversion'!$B283</f>
        <v>5.553786880094183</v>
      </c>
      <c r="DA133" s="86">
        <f>+BM133*'Silver Conversion'!$B283</f>
        <v>4.1881015817103675</v>
      </c>
      <c r="DB133" s="86">
        <f>+BN133*'Silver Conversion'!$B283</f>
        <v>1.285859914689082</v>
      </c>
      <c r="DC133" s="86">
        <f>+BO133*'Silver Conversion'!$B283</f>
        <v>4.17559707693291</v>
      </c>
      <c r="DD133" s="86">
        <f>+BP133*'Silver Conversion'!$B283</f>
        <v>10.401353124357817</v>
      </c>
      <c r="DE133" s="86">
        <f>+BQ133*'Silver Conversion'!$B283</f>
        <v>5.839393939393939</v>
      </c>
      <c r="DF133" s="86">
        <f>+BR133*'Silver Conversion'!$B283</f>
        <v>5.154788239571448</v>
      </c>
      <c r="DG133" s="86"/>
      <c r="DH133" s="86">
        <f>+BT133*'Silver Conversion'!$B283</f>
        <v>1.0978818390583096</v>
      </c>
      <c r="DI133" s="86">
        <f>+BU133*'Silver Conversion'!$B283</f>
        <v>0</v>
      </c>
      <c r="DJ133" s="86">
        <f>+BV133*'Silver Conversion'!$B283</f>
        <v>0</v>
      </c>
      <c r="DK133" s="86">
        <f>+BW133*'Silver Conversion'!$B283</f>
        <v>1.0673637656606914</v>
      </c>
      <c r="DL133" s="86">
        <f>+BX133*'Silver Conversion'!$B283</f>
        <v>0.1980861400045764</v>
      </c>
      <c r="DM133" s="86">
        <f>+BY133*'Silver Conversion'!$B283</f>
        <v>12.966728873936827</v>
      </c>
      <c r="DN133" s="86">
        <f>+BZ133*'Silver Conversion'!$B283</f>
        <v>0</v>
      </c>
      <c r="DO133" s="86">
        <f>+CA133*'Silver Conversion'!$B283</f>
        <v>6.19110668600663</v>
      </c>
      <c r="DP133" s="86">
        <f>+CB133*'Silver Conversion'!$B283</f>
        <v>38.605347593582884</v>
      </c>
    </row>
    <row r="134" spans="1:120" ht="15.75">
      <c r="A134" s="63">
        <v>1625</v>
      </c>
      <c r="B134" s="86">
        <v>214.3</v>
      </c>
      <c r="C134" s="86">
        <v>782</v>
      </c>
      <c r="D134" s="86">
        <v>14.3</v>
      </c>
      <c r="E134" s="86">
        <v>226</v>
      </c>
      <c r="F134" s="86">
        <v>903.5</v>
      </c>
      <c r="G134" s="86">
        <v>1974.9</v>
      </c>
      <c r="H134" s="86">
        <v>57</v>
      </c>
      <c r="I134" s="86">
        <v>848.6</v>
      </c>
      <c r="J134" s="86">
        <v>102</v>
      </c>
      <c r="K134" s="59">
        <v>27</v>
      </c>
      <c r="L134" s="59">
        <v>589.3</v>
      </c>
      <c r="M134" s="86"/>
      <c r="N134" s="86">
        <v>1592</v>
      </c>
      <c r="O134" s="86">
        <v>2384</v>
      </c>
      <c r="P134" s="86">
        <v>46.2</v>
      </c>
      <c r="Q134" s="86">
        <v>285</v>
      </c>
      <c r="R134" s="86">
        <v>46.9</v>
      </c>
      <c r="S134" s="86">
        <v>27</v>
      </c>
      <c r="T134" s="86">
        <v>278</v>
      </c>
      <c r="U134" s="86">
        <v>48</v>
      </c>
      <c r="V134" s="86"/>
      <c r="W134" s="86">
        <v>782</v>
      </c>
      <c r="X134" s="86">
        <v>45</v>
      </c>
      <c r="Y134" s="86">
        <v>49.7</v>
      </c>
      <c r="Z134" s="86">
        <v>314.5</v>
      </c>
      <c r="AA134" s="86">
        <v>345</v>
      </c>
      <c r="AB134" s="86">
        <v>1641.3</v>
      </c>
      <c r="AC134" s="86">
        <v>62.3</v>
      </c>
      <c r="AD134" s="86">
        <v>561</v>
      </c>
      <c r="AE134" s="86"/>
      <c r="AF134" s="86">
        <v>509.4</v>
      </c>
      <c r="AG134" s="86"/>
      <c r="AH134" s="86"/>
      <c r="AI134" s="86">
        <v>331.5</v>
      </c>
      <c r="AJ134" s="86">
        <v>626.2</v>
      </c>
      <c r="AK134" s="86">
        <v>2366.7</v>
      </c>
      <c r="AL134" s="86">
        <v>62.3</v>
      </c>
      <c r="AN134" s="59">
        <v>31.3</v>
      </c>
      <c r="AO134" s="86"/>
      <c r="AP134" s="86">
        <f t="shared" si="36"/>
        <v>3.91058394160584</v>
      </c>
      <c r="AQ134" s="86">
        <f t="shared" si="37"/>
        <v>67.98817596939662</v>
      </c>
      <c r="AR134" s="86">
        <f t="shared" si="38"/>
        <v>31.08067282049499</v>
      </c>
      <c r="AS134" s="86">
        <f t="shared" si="39"/>
        <v>14.011159330440174</v>
      </c>
      <c r="AT134" s="86">
        <f t="shared" si="40"/>
        <v>71.99203187250995</v>
      </c>
      <c r="AU134" s="86">
        <f t="shared" si="41"/>
        <v>171.70057381324986</v>
      </c>
      <c r="AV134" s="86">
        <f t="shared" si="42"/>
        <v>57</v>
      </c>
      <c r="AW134" s="86">
        <f t="shared" si="43"/>
        <v>73.77847330898973</v>
      </c>
      <c r="AX134" s="86">
        <f t="shared" si="44"/>
        <v>121.87836061656112</v>
      </c>
      <c r="AY134" s="86">
        <f t="shared" si="45"/>
        <v>58.683787842892635</v>
      </c>
      <c r="AZ134" s="86">
        <f t="shared" si="46"/>
        <v>589.3</v>
      </c>
      <c r="BA134" s="86"/>
      <c r="BB134" s="86">
        <f t="shared" si="47"/>
        <v>7.920398009950249</v>
      </c>
      <c r="BC134" s="86">
        <f t="shared" si="48"/>
        <v>14.757041163726402</v>
      </c>
      <c r="BD134" s="86">
        <f t="shared" si="49"/>
        <v>4.289693593314763</v>
      </c>
      <c r="BE134" s="86">
        <f t="shared" si="50"/>
        <v>23.889354568315174</v>
      </c>
      <c r="BF134" s="86">
        <f t="shared" si="51"/>
        <v>132.11267605633802</v>
      </c>
      <c r="BG134" s="86">
        <f t="shared" si="52"/>
        <v>27</v>
      </c>
      <c r="BH134" s="86">
        <f t="shared" si="53"/>
        <v>21.752738654147105</v>
      </c>
      <c r="BI134" s="86">
        <f t="shared" si="54"/>
        <v>52.747252747252745</v>
      </c>
      <c r="BJ134" s="86"/>
      <c r="BK134" s="86">
        <f t="shared" si="55"/>
        <v>14.29616087751371</v>
      </c>
      <c r="BL134" s="86">
        <f t="shared" si="56"/>
        <v>97.80631307148772</v>
      </c>
      <c r="BM134" s="86">
        <f t="shared" si="57"/>
        <v>54.010819551699335</v>
      </c>
      <c r="BN134" s="86">
        <f t="shared" si="58"/>
        <v>20.095846645367413</v>
      </c>
      <c r="BO134" s="86">
        <f t="shared" si="59"/>
        <v>27.490039840637447</v>
      </c>
      <c r="BP134" s="86">
        <f t="shared" si="60"/>
        <v>142.69692227438705</v>
      </c>
      <c r="BQ134" s="86">
        <f t="shared" si="61"/>
        <v>62.3</v>
      </c>
      <c r="BR134" s="86">
        <f t="shared" si="62"/>
        <v>48.77412623891497</v>
      </c>
      <c r="BS134" s="86"/>
      <c r="BT134" s="86">
        <f t="shared" si="63"/>
        <v>9.178378378378378</v>
      </c>
      <c r="BU134" s="86">
        <f t="shared" si="64"/>
        <v>0</v>
      </c>
      <c r="BV134" s="86">
        <f t="shared" si="65"/>
        <v>0</v>
      </c>
      <c r="BW134" s="86">
        <f t="shared" si="66"/>
        <v>20.55176689398636</v>
      </c>
      <c r="BX134" s="86">
        <f t="shared" si="67"/>
        <v>1.9035342285510097</v>
      </c>
      <c r="BY134" s="86">
        <f t="shared" si="68"/>
        <v>205.76421491914448</v>
      </c>
      <c r="BZ134" s="86">
        <f t="shared" si="69"/>
        <v>62.3</v>
      </c>
      <c r="CA134" s="86">
        <f t="shared" si="70"/>
        <v>0</v>
      </c>
      <c r="CB134" s="86">
        <f t="shared" si="71"/>
        <v>600.96</v>
      </c>
      <c r="CC134" s="86"/>
      <c r="CD134" s="86">
        <f>+AP134*'Silver Conversion'!$B284</f>
        <v>0.2981546682707023</v>
      </c>
      <c r="CE134" s="86">
        <f>+AQ134*'Silver Conversion'!$B284</f>
        <v>5.183622792702799</v>
      </c>
      <c r="CF134" s="86">
        <f>+AR134*'Silver Conversion'!$B284</f>
        <v>2.3696838714628345</v>
      </c>
      <c r="CG134" s="86">
        <f>+AS134*'Silver Conversion'!$B284</f>
        <v>1.0682528810620295</v>
      </c>
      <c r="CH134" s="86">
        <f>+AT134*'Silver Conversion'!$B284</f>
        <v>5.488888795535676</v>
      </c>
      <c r="CI134" s="86">
        <f>+AU134*'Silver Conversion'!$B284</f>
        <v>13.090967587351354</v>
      </c>
      <c r="CJ134" s="86">
        <f>+AV134*'Silver Conversion'!$B284</f>
        <v>4.345851245032038</v>
      </c>
      <c r="CK134" s="86">
        <f>+AW134*'Silver Conversion'!$B284</f>
        <v>5.625092457656772</v>
      </c>
      <c r="CL134" s="86">
        <f>+AX134*'Silver Conversion'!$B284</f>
        <v>9.292372372420102</v>
      </c>
      <c r="CM134" s="86">
        <f>+AY134*'Silver Conversion'!$B284</f>
        <v>4.474228288775981</v>
      </c>
      <c r="CN134" s="86">
        <f>+AZ134*'Silver Conversion'!$B284</f>
        <v>44.93000243328736</v>
      </c>
      <c r="CO134" s="86"/>
      <c r="CP134" s="86">
        <f>+BB134*'Silver Conversion'!$D284</f>
        <v>1.1001432835820895</v>
      </c>
      <c r="CQ134" s="86">
        <f>+BC134*'Silver Conversion'!$B284</f>
        <v>1.125121152883674</v>
      </c>
      <c r="CR134" s="86">
        <f>+BD134*'Silver Conversion'!$B284</f>
        <v>0.32705912707566526</v>
      </c>
      <c r="CS134" s="86">
        <f>+BE134*'Silver Conversion'!$B284</f>
        <v>1.8213961630477946</v>
      </c>
      <c r="CT134" s="86">
        <f>+BF134*'Silver Conversion'!$B284</f>
        <v>10.072667328490365</v>
      </c>
      <c r="CU134" s="86">
        <f>+BG134*'Silver Conversion'!$B284</f>
        <v>2.0585611160678075</v>
      </c>
      <c r="CV134" s="86">
        <f>+BH134*'Silver Conversion'!$B284</f>
        <v>1.6584941467189775</v>
      </c>
      <c r="CW134" s="86">
        <f>+BI134*'Silver Conversion'!$B284</f>
        <v>4.021609017959086</v>
      </c>
      <c r="CX134" s="86"/>
      <c r="CY134" s="86">
        <f>+BK134*'Silver Conversion'!$B284</f>
        <v>1.089982255240724</v>
      </c>
      <c r="CZ134" s="86">
        <f>+BL134*'Silver Conversion'!$B284</f>
        <v>7.457047147959968</v>
      </c>
      <c r="DA134" s="86">
        <f>+BM134*'Silver Conversion'!$B284</f>
        <v>4.117947147262338</v>
      </c>
      <c r="DB134" s="86">
        <f>+BN134*'Silver Conversion'!$B284</f>
        <v>1.5321677221709276</v>
      </c>
      <c r="DC134" s="86">
        <f>+BO134*'Silver Conversion'!$B284</f>
        <v>2.0959232257441154</v>
      </c>
      <c r="DD134" s="86">
        <f>+BP134*'Silver Conversion'!$B284</f>
        <v>10.879642058392717</v>
      </c>
      <c r="DE134" s="86">
        <f>+BQ134*'Silver Conversion'!$B284</f>
        <v>4.749939167815718</v>
      </c>
      <c r="DF134" s="86">
        <f>+BR134*'Silver Conversion'!$B284</f>
        <v>3.718685916504182</v>
      </c>
      <c r="DG134" s="86"/>
      <c r="DH134" s="86">
        <f>+BT134*'Silver Conversion'!$B284</f>
        <v>0.6997871421587861</v>
      </c>
      <c r="DI134" s="86">
        <f>+BU134*'Silver Conversion'!$B284</f>
        <v>0</v>
      </c>
      <c r="DJ134" s="86">
        <f>+BV134*'Silver Conversion'!$B284</f>
        <v>0</v>
      </c>
      <c r="DK134" s="86">
        <f>+BW134*'Silver Conversion'!$B284</f>
        <v>1.5669284516462954</v>
      </c>
      <c r="DL134" s="86">
        <f>+BX134*'Silver Conversion'!$B284</f>
        <v>0.14513116837034218</v>
      </c>
      <c r="DM134" s="86">
        <f>+BY134*'Silver Conversion'!$B284</f>
        <v>15.68808192262112</v>
      </c>
      <c r="DN134" s="86">
        <f>+BZ134*'Silver Conversion'!$B284</f>
        <v>4.749939167815718</v>
      </c>
      <c r="DO134" s="86">
        <f>+CA134*'Silver Conversion'!$B284</f>
        <v>0</v>
      </c>
      <c r="DP134" s="86">
        <f>+CB134*'Silver Conversion'!$B284</f>
        <v>45.818995863411466</v>
      </c>
    </row>
    <row r="135" spans="1:120" ht="15.75">
      <c r="A135" s="63">
        <v>1626</v>
      </c>
      <c r="B135" s="86">
        <v>259.5</v>
      </c>
      <c r="C135" s="86">
        <v>915.5</v>
      </c>
      <c r="D135" s="86">
        <v>18.3</v>
      </c>
      <c r="E135" s="86">
        <v>181</v>
      </c>
      <c r="F135" s="86">
        <v>1151.8</v>
      </c>
      <c r="G135" s="86">
        <v>2321.1</v>
      </c>
      <c r="H135" s="86">
        <v>54</v>
      </c>
      <c r="I135" s="86">
        <v>933.5</v>
      </c>
      <c r="J135" s="86">
        <v>114</v>
      </c>
      <c r="K135" s="59">
        <v>29</v>
      </c>
      <c r="L135" s="59">
        <v>680</v>
      </c>
      <c r="M135" s="86"/>
      <c r="N135" s="86">
        <v>1714.5</v>
      </c>
      <c r="O135" s="86">
        <v>2325.8</v>
      </c>
      <c r="P135" s="86">
        <v>58.4</v>
      </c>
      <c r="Q135" s="86">
        <v>381.8</v>
      </c>
      <c r="R135" s="86">
        <v>51.1</v>
      </c>
      <c r="S135" s="86">
        <v>30.1</v>
      </c>
      <c r="T135" s="86">
        <v>289.5</v>
      </c>
      <c r="U135" s="86">
        <v>56</v>
      </c>
      <c r="V135" s="86"/>
      <c r="W135" s="86">
        <v>994.5</v>
      </c>
      <c r="X135" s="86">
        <v>36.1</v>
      </c>
      <c r="Y135" s="86">
        <v>56.3</v>
      </c>
      <c r="Z135" s="86">
        <v>357</v>
      </c>
      <c r="AA135" s="86">
        <v>540.5</v>
      </c>
      <c r="AB135" s="86">
        <v>2074</v>
      </c>
      <c r="AC135" s="86">
        <v>90</v>
      </c>
      <c r="AD135" s="86">
        <v>544</v>
      </c>
      <c r="AE135" s="86"/>
      <c r="AF135" s="86"/>
      <c r="AG135" s="86"/>
      <c r="AH135" s="86"/>
      <c r="AI135" s="86">
        <v>261.7</v>
      </c>
      <c r="AJ135" s="86">
        <v>825.6</v>
      </c>
      <c r="AK135" s="86">
        <v>2824.9</v>
      </c>
      <c r="AL135" s="86">
        <v>75</v>
      </c>
      <c r="AN135" s="59">
        <v>35</v>
      </c>
      <c r="AO135" s="86"/>
      <c r="AP135" s="86">
        <f t="shared" si="36"/>
        <v>4.735401459854015</v>
      </c>
      <c r="AQ135" s="86">
        <f t="shared" si="37"/>
        <v>79.59485306903147</v>
      </c>
      <c r="AR135" s="86">
        <f t="shared" si="38"/>
        <v>39.774567315738345</v>
      </c>
      <c r="AS135" s="86">
        <f t="shared" si="39"/>
        <v>11.221326720396776</v>
      </c>
      <c r="AT135" s="86">
        <f t="shared" si="40"/>
        <v>91.77689243027888</v>
      </c>
      <c r="AU135" s="86">
        <f t="shared" si="41"/>
        <v>201.79968701095459</v>
      </c>
      <c r="AV135" s="86">
        <f t="shared" si="42"/>
        <v>54</v>
      </c>
      <c r="AW135" s="86">
        <f t="shared" si="43"/>
        <v>81.15979829594852</v>
      </c>
      <c r="AX135" s="86">
        <f t="shared" si="44"/>
        <v>136.21699127733302</v>
      </c>
      <c r="AY135" s="86">
        <f t="shared" si="45"/>
        <v>63.03073509051431</v>
      </c>
      <c r="AZ135" s="86">
        <f t="shared" si="46"/>
        <v>680</v>
      </c>
      <c r="BA135" s="86"/>
      <c r="BB135" s="86">
        <f t="shared" si="47"/>
        <v>8.529850746268657</v>
      </c>
      <c r="BC135" s="86">
        <f t="shared" si="48"/>
        <v>14.396781182296506</v>
      </c>
      <c r="BD135" s="86">
        <f t="shared" si="49"/>
        <v>5.42246982358403</v>
      </c>
      <c r="BE135" s="86">
        <f t="shared" si="50"/>
        <v>32.00335289186924</v>
      </c>
      <c r="BF135" s="86">
        <f t="shared" si="51"/>
        <v>143.943661971831</v>
      </c>
      <c r="BG135" s="86">
        <f t="shared" si="52"/>
        <v>30.1</v>
      </c>
      <c r="BH135" s="86">
        <f t="shared" si="53"/>
        <v>22.652582159624416</v>
      </c>
      <c r="BI135" s="86">
        <f t="shared" si="54"/>
        <v>61.53846153846153</v>
      </c>
      <c r="BJ135" s="86"/>
      <c r="BK135" s="86">
        <f t="shared" si="55"/>
        <v>18.180987202925046</v>
      </c>
      <c r="BL135" s="86">
        <f t="shared" si="56"/>
        <v>78.46239781957127</v>
      </c>
      <c r="BM135" s="86">
        <f t="shared" si="57"/>
        <v>61.1832825102751</v>
      </c>
      <c r="BN135" s="86">
        <f t="shared" si="58"/>
        <v>22.81150159744409</v>
      </c>
      <c r="BO135" s="86">
        <f t="shared" si="59"/>
        <v>43.067729083665334</v>
      </c>
      <c r="BP135" s="86">
        <f t="shared" si="60"/>
        <v>180.3164667014432</v>
      </c>
      <c r="BQ135" s="86">
        <f t="shared" si="61"/>
        <v>90</v>
      </c>
      <c r="BR135" s="86">
        <f t="shared" si="62"/>
        <v>47.2961224134933</v>
      </c>
      <c r="BS135" s="86"/>
      <c r="BT135" s="86">
        <f t="shared" si="63"/>
        <v>0</v>
      </c>
      <c r="BU135" s="86">
        <f t="shared" si="64"/>
        <v>0</v>
      </c>
      <c r="BV135" s="86">
        <f t="shared" si="65"/>
        <v>0</v>
      </c>
      <c r="BW135" s="86">
        <f t="shared" si="66"/>
        <v>16.224426534407936</v>
      </c>
      <c r="BX135" s="86">
        <f t="shared" si="67"/>
        <v>2.5500679595114932</v>
      </c>
      <c r="BY135" s="86">
        <f t="shared" si="68"/>
        <v>245.60076508433315</v>
      </c>
      <c r="BZ135" s="86">
        <f t="shared" si="69"/>
        <v>75</v>
      </c>
      <c r="CA135" s="86">
        <f t="shared" si="70"/>
        <v>0</v>
      </c>
      <c r="CB135" s="86">
        <f t="shared" si="71"/>
        <v>672</v>
      </c>
      <c r="CC135" s="86"/>
      <c r="CD135" s="86">
        <f>+AP135*'Silver Conversion'!$B285</f>
        <v>0.2986632697438791</v>
      </c>
      <c r="CE135" s="86">
        <f>+AQ135*'Silver Conversion'!$B285</f>
        <v>5.020072590236821</v>
      </c>
      <c r="CF135" s="86">
        <f>+AR135*'Silver Conversion'!$B285</f>
        <v>2.5085945569507544</v>
      </c>
      <c r="CG135" s="86">
        <f>+AS135*'Silver Conversion'!$B285</f>
        <v>0.7077326299767157</v>
      </c>
      <c r="CH135" s="86">
        <f>+AT135*'Silver Conversion'!$B285</f>
        <v>5.78839767072344</v>
      </c>
      <c r="CI135" s="86">
        <f>+AU135*'Silver Conversion'!$B285</f>
        <v>12.727570168431114</v>
      </c>
      <c r="CJ135" s="86">
        <f>+AV135*'Silver Conversion'!$B285</f>
        <v>3.4057971014492754</v>
      </c>
      <c r="CK135" s="86">
        <f>+AW135*'Silver Conversion'!$B285</f>
        <v>5.118774181306469</v>
      </c>
      <c r="CL135" s="86">
        <f>+AX135*'Silver Conversion'!$B285</f>
        <v>8.591248778897816</v>
      </c>
      <c r="CM135" s="86">
        <f>+AY135*'Silver Conversion'!$B285</f>
        <v>3.975368423583163</v>
      </c>
      <c r="CN135" s="86">
        <f>+AZ135*'Silver Conversion'!$B285</f>
        <v>42.88781535158347</v>
      </c>
      <c r="CO135" s="86"/>
      <c r="CP135" s="86">
        <f>+BB135*'Silver Conversion'!$D285</f>
        <v>1.1847962686567164</v>
      </c>
      <c r="CQ135" s="86">
        <f>+BC135*'Silver Conversion'!$B285</f>
        <v>0.9080095485345354</v>
      </c>
      <c r="CR135" s="86">
        <f>+BD135*'Silver Conversion'!$B285</f>
        <v>0.3419968890344195</v>
      </c>
      <c r="CS135" s="86">
        <f>+BE135*'Silver Conversion'!$B285</f>
        <v>2.0184616021441952</v>
      </c>
      <c r="CT135" s="86">
        <f>+BF135*'Silver Conversion'!$B285</f>
        <v>9.07857234658623</v>
      </c>
      <c r="CU135" s="86">
        <f>+BG135*'Silver Conversion'!$B285</f>
        <v>1.8984165324745037</v>
      </c>
      <c r="CV135" s="86">
        <f>+BH135*'Silver Conversion'!$B285</f>
        <v>1.4287055307331555</v>
      </c>
      <c r="CW135" s="86">
        <f>+BI135*'Silver Conversion'!$B285</f>
        <v>3.881250258061852</v>
      </c>
      <c r="CX135" s="86"/>
      <c r="CY135" s="86">
        <f>+BK135*'Silver Conversion'!$B285</f>
        <v>1.146680620689046</v>
      </c>
      <c r="CZ135" s="86">
        <f>+BL135*'Silver Conversion'!$B285</f>
        <v>4.9486482790121435</v>
      </c>
      <c r="DA135" s="86">
        <f>+BM135*'Silver Conversion'!$B285</f>
        <v>3.8588490042712422</v>
      </c>
      <c r="DB135" s="86">
        <f>+BN135*'Silver Conversion'!$B285</f>
        <v>1.4387286300051962</v>
      </c>
      <c r="DC135" s="86">
        <f>+BO135*'Silver Conversion'!$B285</f>
        <v>2.716295312576853</v>
      </c>
      <c r="DD135" s="86">
        <f>+BP135*'Silver Conversion'!$B285</f>
        <v>11.37261665991389</v>
      </c>
      <c r="DE135" s="86">
        <f>+BQ135*'Silver Conversion'!$B285</f>
        <v>5.676328502415459</v>
      </c>
      <c r="DF135" s="86">
        <f>+BR135*'Silver Conversion'!$B285</f>
        <v>2.9829814189938073</v>
      </c>
      <c r="DG135" s="86"/>
      <c r="DH135" s="86">
        <f>+BT135*'Silver Conversion'!$B285</f>
        <v>0</v>
      </c>
      <c r="DI135" s="86">
        <f>+BU135*'Silver Conversion'!$B285</f>
        <v>0</v>
      </c>
      <c r="DJ135" s="86">
        <f>+BV135*'Silver Conversion'!$B285</f>
        <v>0</v>
      </c>
      <c r="DK135" s="86">
        <f>+BW135*'Silver Conversion'!$B285</f>
        <v>1.023279719695616</v>
      </c>
      <c r="DL135" s="86">
        <f>+BX135*'Silver Conversion'!$B285</f>
        <v>0.16083359379635023</v>
      </c>
      <c r="DM135" s="86">
        <f>+BY135*'Silver Conversion'!$B285</f>
        <v>15.490118034036042</v>
      </c>
      <c r="DN135" s="86">
        <f>+BZ135*'Silver Conversion'!$B285</f>
        <v>4.730273752012883</v>
      </c>
      <c r="DO135" s="86">
        <f>+CA135*'Silver Conversion'!$B285</f>
        <v>0</v>
      </c>
      <c r="DP135" s="86">
        <f>+CB135*'Silver Conversion'!$B285</f>
        <v>42.38325281803543</v>
      </c>
    </row>
    <row r="136" spans="1:120" ht="15.75">
      <c r="A136" s="63">
        <v>1627</v>
      </c>
      <c r="B136" s="86">
        <v>398.4</v>
      </c>
      <c r="C136" s="86">
        <v>850</v>
      </c>
      <c r="D136" s="86">
        <v>18</v>
      </c>
      <c r="E136" s="86">
        <v>216</v>
      </c>
      <c r="F136" s="86">
        <v>1109.3</v>
      </c>
      <c r="G136" s="86">
        <v>1212.5</v>
      </c>
      <c r="H136" s="86">
        <v>58.1</v>
      </c>
      <c r="I136" s="86">
        <v>927.1</v>
      </c>
      <c r="J136" s="86">
        <v>102</v>
      </c>
      <c r="K136" s="59">
        <v>38.1</v>
      </c>
      <c r="L136" s="59">
        <v>544</v>
      </c>
      <c r="M136" s="86"/>
      <c r="N136" s="86">
        <v>1522</v>
      </c>
      <c r="O136" s="86">
        <v>2467.5</v>
      </c>
      <c r="P136" s="86">
        <v>58.8</v>
      </c>
      <c r="Q136" s="86">
        <v>360</v>
      </c>
      <c r="R136" s="86">
        <v>47.2</v>
      </c>
      <c r="S136" s="86">
        <v>30.8</v>
      </c>
      <c r="T136" s="86">
        <v>310.1</v>
      </c>
      <c r="U136" s="86">
        <v>59</v>
      </c>
      <c r="V136" s="86"/>
      <c r="W136" s="86">
        <v>1185.8</v>
      </c>
      <c r="X136" s="86">
        <v>37</v>
      </c>
      <c r="Y136" s="86">
        <v>57.2</v>
      </c>
      <c r="Z136" s="86">
        <v>176</v>
      </c>
      <c r="AA136" s="86">
        <v>456</v>
      </c>
      <c r="AB136" s="86">
        <v>2618</v>
      </c>
      <c r="AC136" s="86">
        <v>89.3</v>
      </c>
      <c r="AD136" s="86">
        <v>600</v>
      </c>
      <c r="AE136" s="86"/>
      <c r="AF136" s="86">
        <v>780.4</v>
      </c>
      <c r="AG136" s="86"/>
      <c r="AH136" s="86"/>
      <c r="AI136" s="86">
        <v>246.6</v>
      </c>
      <c r="AJ136" s="86">
        <v>772.5</v>
      </c>
      <c r="AK136" s="86">
        <v>3895</v>
      </c>
      <c r="AL136" s="86">
        <v>84.5</v>
      </c>
      <c r="AN136" s="59">
        <v>40</v>
      </c>
      <c r="AO136" s="86"/>
      <c r="AP136" s="86">
        <f t="shared" si="36"/>
        <v>7.2700729927007295</v>
      </c>
      <c r="AQ136" s="86">
        <f t="shared" si="37"/>
        <v>73.90019127108329</v>
      </c>
      <c r="AR136" s="86">
        <f t="shared" si="38"/>
        <v>39.12252522859509</v>
      </c>
      <c r="AS136" s="86">
        <f t="shared" si="39"/>
        <v>13.391196528208308</v>
      </c>
      <c r="AT136" s="86">
        <f t="shared" si="40"/>
        <v>88.39043824701194</v>
      </c>
      <c r="AU136" s="86">
        <f t="shared" si="41"/>
        <v>105.41644931316293</v>
      </c>
      <c r="AV136" s="86">
        <f t="shared" si="42"/>
        <v>58.1</v>
      </c>
      <c r="AW136" s="86">
        <f t="shared" si="43"/>
        <v>80.60337332637802</v>
      </c>
      <c r="AX136" s="86">
        <f t="shared" si="44"/>
        <v>121.87836061656112</v>
      </c>
      <c r="AY136" s="86">
        <f t="shared" si="45"/>
        <v>82.80934506719295</v>
      </c>
      <c r="AZ136" s="86">
        <f t="shared" si="46"/>
        <v>544</v>
      </c>
      <c r="BA136" s="86"/>
      <c r="BB136" s="86">
        <f t="shared" si="47"/>
        <v>7.5721393034825875</v>
      </c>
      <c r="BC136" s="86">
        <f t="shared" si="48"/>
        <v>15.273909006499537</v>
      </c>
      <c r="BD136" s="86">
        <f t="shared" si="49"/>
        <v>5.459610027855153</v>
      </c>
      <c r="BE136" s="86">
        <f t="shared" si="50"/>
        <v>30.176026823134954</v>
      </c>
      <c r="BF136" s="86">
        <f t="shared" si="51"/>
        <v>132.95774647887325</v>
      </c>
      <c r="BG136" s="86">
        <f t="shared" si="52"/>
        <v>30.8</v>
      </c>
      <c r="BH136" s="86">
        <f t="shared" si="53"/>
        <v>24.264475743348985</v>
      </c>
      <c r="BI136" s="86">
        <f t="shared" si="54"/>
        <v>64.83516483516483</v>
      </c>
      <c r="BJ136" s="86"/>
      <c r="BK136" s="86">
        <f t="shared" si="55"/>
        <v>21.678244972577694</v>
      </c>
      <c r="BL136" s="86">
        <f t="shared" si="56"/>
        <v>80.41852408100102</v>
      </c>
      <c r="BM136" s="86">
        <f t="shared" si="57"/>
        <v>62.16134564098998</v>
      </c>
      <c r="BN136" s="86">
        <f t="shared" si="58"/>
        <v>11.246006389776358</v>
      </c>
      <c r="BO136" s="86">
        <f t="shared" si="59"/>
        <v>36.33466135458167</v>
      </c>
      <c r="BP136" s="86">
        <f t="shared" si="60"/>
        <v>227.61258911493653</v>
      </c>
      <c r="BQ136" s="86">
        <f t="shared" si="61"/>
        <v>89.3</v>
      </c>
      <c r="BR136" s="86">
        <f t="shared" si="62"/>
        <v>52.16484089723526</v>
      </c>
      <c r="BS136" s="86"/>
      <c r="BT136" s="86">
        <f t="shared" si="63"/>
        <v>14.061261261261262</v>
      </c>
      <c r="BU136" s="86">
        <f t="shared" si="64"/>
        <v>0</v>
      </c>
      <c r="BV136" s="86">
        <f t="shared" si="65"/>
        <v>0</v>
      </c>
      <c r="BW136" s="86">
        <f t="shared" si="66"/>
        <v>15.288282703037819</v>
      </c>
      <c r="BX136" s="86">
        <f t="shared" si="67"/>
        <v>2.4044642886960124</v>
      </c>
      <c r="BY136" s="86">
        <f t="shared" si="68"/>
        <v>338.63675882455226</v>
      </c>
      <c r="BZ136" s="86">
        <f t="shared" si="69"/>
        <v>84.5</v>
      </c>
      <c r="CA136" s="86">
        <f t="shared" si="70"/>
        <v>0</v>
      </c>
      <c r="CB136" s="86">
        <f t="shared" si="71"/>
        <v>768</v>
      </c>
      <c r="CC136" s="86"/>
      <c r="CD136" s="86">
        <f>+AP136*'Silver Conversion'!$B286</f>
        <v>0.48081816739173194</v>
      </c>
      <c r="CE136" s="86">
        <f>+AQ136*'Silver Conversion'!$B286</f>
        <v>4.887510011596305</v>
      </c>
      <c r="CF136" s="86">
        <f>+AR136*'Silver Conversion'!$B286</f>
        <v>2.587432189888087</v>
      </c>
      <c r="CG136" s="86">
        <f>+AS136*'Silver Conversion'!$B286</f>
        <v>0.8856486833543805</v>
      </c>
      <c r="CH136" s="86">
        <f>+AT136*'Silver Conversion'!$B286</f>
        <v>5.845846193779725</v>
      </c>
      <c r="CI136" s="86">
        <f>+AU136*'Silver Conversion'!$B286</f>
        <v>6.971889281247671</v>
      </c>
      <c r="CJ136" s="86">
        <f>+AV136*'Silver Conversion'!$B286</f>
        <v>3.842538521072258</v>
      </c>
      <c r="CK136" s="86">
        <f>+AW136*'Silver Conversion'!$B286</f>
        <v>5.330835919706982</v>
      </c>
      <c r="CL136" s="86">
        <f>+AX136*'Silver Conversion'!$B286</f>
        <v>8.060624708335148</v>
      </c>
      <c r="CM136" s="86">
        <f>+AY136*'Silver Conversion'!$B286</f>
        <v>5.476731468596452</v>
      </c>
      <c r="CN136" s="86">
        <f>+AZ136*'Silver Conversion'!$B286</f>
        <v>35.978329698163655</v>
      </c>
      <c r="CO136" s="86"/>
      <c r="CP136" s="86">
        <f>+BB136*'Silver Conversion'!$D286</f>
        <v>1.0517701492537315</v>
      </c>
      <c r="CQ136" s="86">
        <f>+BC136*'Silver Conversion'!$B286</f>
        <v>1.0101649522345433</v>
      </c>
      <c r="CR136" s="86">
        <f>+BD136*'Silver Conversion'!$B286</f>
        <v>0.36108023824553886</v>
      </c>
      <c r="CS136" s="86">
        <f>+BE136*'Silver Conversion'!$B286</f>
        <v>1.9957408860723884</v>
      </c>
      <c r="CT136" s="86">
        <f>+BF136*'Silver Conversion'!$B286</f>
        <v>8.79337801239294</v>
      </c>
      <c r="CU136" s="86">
        <f>+BG136*'Silver Conversion'!$B286</f>
        <v>2.0370083726166186</v>
      </c>
      <c r="CV136" s="86">
        <f>+BH136*'Silver Conversion'!$B286</f>
        <v>1.6047707872193095</v>
      </c>
      <c r="CW136" s="86">
        <f>+BI136*'Silver Conversion'!$B286</f>
        <v>4.287979662636666</v>
      </c>
      <c r="CX136" s="86"/>
      <c r="CY136" s="86">
        <f>+BK136*'Silver Conversion'!$B286</f>
        <v>1.4337261854797039</v>
      </c>
      <c r="CZ136" s="86">
        <f>+BL136*'Silver Conversion'!$B286</f>
        <v>5.318610612547736</v>
      </c>
      <c r="DA136" s="86">
        <f>+BM136*'Silver Conversion'!$B286</f>
        <v>4.111142257266628</v>
      </c>
      <c r="DB136" s="86">
        <f>+BN136*'Silver Conversion'!$B286</f>
        <v>0.7437730251452738</v>
      </c>
      <c r="DC136" s="86">
        <f>+BO136*'Silver Conversion'!$B286</f>
        <v>2.4030522530997516</v>
      </c>
      <c r="DD136" s="86">
        <f>+BP136*'Silver Conversion'!$B286</f>
        <v>15.053530835716622</v>
      </c>
      <c r="DE136" s="86">
        <f>+BQ136*'Silver Conversion'!$B286</f>
        <v>5.906001547878702</v>
      </c>
      <c r="DF136" s="86">
        <f>+BR136*'Silver Conversion'!$B286</f>
        <v>3.4500070670091567</v>
      </c>
      <c r="DG136" s="86"/>
      <c r="DH136" s="86">
        <f>+BT136*'Silver Conversion'!$B286</f>
        <v>0.9299645103486657</v>
      </c>
      <c r="DI136" s="86">
        <f>+BU136*'Silver Conversion'!$B286</f>
        <v>0</v>
      </c>
      <c r="DJ136" s="86">
        <f>+BV136*'Silver Conversion'!$B286</f>
        <v>0</v>
      </c>
      <c r="DK136" s="86">
        <f>+BW136*'Silver Conversion'!$B286</f>
        <v>1.0111155801629177</v>
      </c>
      <c r="DL136" s="86">
        <f>+BX136*'Silver Conversion'!$B286</f>
        <v>0.1590231781730987</v>
      </c>
      <c r="DM136" s="86">
        <f>+BY136*'Silver Conversion'!$B286</f>
        <v>22.39629587666778</v>
      </c>
      <c r="DN136" s="86">
        <f>+BZ136*'Silver Conversion'!$B286</f>
        <v>5.588545697600788</v>
      </c>
      <c r="DO136" s="86">
        <f>+CA136*'Silver Conversion'!$B286</f>
        <v>0</v>
      </c>
      <c r="DP136" s="86">
        <f>+CB136*'Silver Conversion'!$B286</f>
        <v>50.79293604446633</v>
      </c>
    </row>
    <row r="137" spans="1:120" ht="15.75">
      <c r="A137" s="63">
        <v>1628</v>
      </c>
      <c r="B137" s="86">
        <v>511.1</v>
      </c>
      <c r="C137" s="86">
        <v>928.8</v>
      </c>
      <c r="D137" s="86">
        <v>19.7</v>
      </c>
      <c r="E137" s="86">
        <v>310.6</v>
      </c>
      <c r="F137" s="86">
        <v>1099.2</v>
      </c>
      <c r="G137" s="86"/>
      <c r="H137" s="86">
        <v>63.6</v>
      </c>
      <c r="I137" s="86">
        <v>1549.7</v>
      </c>
      <c r="J137" s="86">
        <v>93.5</v>
      </c>
      <c r="L137" s="59">
        <v>527</v>
      </c>
      <c r="M137" s="86"/>
      <c r="N137" s="86">
        <v>1896</v>
      </c>
      <c r="O137" s="86">
        <v>2382.8</v>
      </c>
      <c r="P137" s="86">
        <v>66</v>
      </c>
      <c r="Q137" s="86">
        <v>427.9</v>
      </c>
      <c r="R137" s="86">
        <v>53.9</v>
      </c>
      <c r="S137" s="86">
        <v>30.5</v>
      </c>
      <c r="T137" s="86">
        <v>352.5</v>
      </c>
      <c r="U137" s="86"/>
      <c r="V137" s="86"/>
      <c r="W137" s="86">
        <v>1122</v>
      </c>
      <c r="X137" s="86">
        <v>33.1</v>
      </c>
      <c r="Y137" s="86">
        <v>55.2</v>
      </c>
      <c r="Z137" s="86">
        <v>188</v>
      </c>
      <c r="AA137" s="86">
        <v>786</v>
      </c>
      <c r="AB137" s="86">
        <v>1803</v>
      </c>
      <c r="AC137" s="86">
        <v>91.5</v>
      </c>
      <c r="AD137" s="86">
        <v>612</v>
      </c>
      <c r="AE137" s="86"/>
      <c r="AF137" s="86">
        <v>976</v>
      </c>
      <c r="AG137" s="86"/>
      <c r="AH137" s="86"/>
      <c r="AI137" s="86">
        <v>304.5</v>
      </c>
      <c r="AJ137" s="86">
        <v>911.6</v>
      </c>
      <c r="AK137" s="86">
        <v>2776.5</v>
      </c>
      <c r="AL137" s="86">
        <v>101.3</v>
      </c>
      <c r="AM137" s="59">
        <v>34</v>
      </c>
      <c r="AN137" s="59">
        <v>34</v>
      </c>
      <c r="AO137" s="86"/>
      <c r="AP137" s="86">
        <f t="shared" si="36"/>
        <v>9.326642335766424</v>
      </c>
      <c r="AQ137" s="86">
        <f t="shared" si="37"/>
        <v>80.75117370892018</v>
      </c>
      <c r="AR137" s="86">
        <f t="shared" si="38"/>
        <v>42.817430389073515</v>
      </c>
      <c r="AS137" s="86">
        <f t="shared" si="39"/>
        <v>19.256044637321764</v>
      </c>
      <c r="AT137" s="86">
        <f t="shared" si="40"/>
        <v>87.58565737051792</v>
      </c>
      <c r="AU137" s="86">
        <f t="shared" si="41"/>
        <v>0</v>
      </c>
      <c r="AV137" s="86">
        <f t="shared" si="42"/>
        <v>63.6</v>
      </c>
      <c r="AW137" s="86">
        <f t="shared" si="43"/>
        <v>134.73308989740914</v>
      </c>
      <c r="AX137" s="86">
        <f t="shared" si="44"/>
        <v>111.72183056518102</v>
      </c>
      <c r="AY137" s="86">
        <f t="shared" si="45"/>
        <v>0</v>
      </c>
      <c r="AZ137" s="86">
        <f t="shared" si="46"/>
        <v>527</v>
      </c>
      <c r="BA137" s="86"/>
      <c r="BB137" s="86">
        <f t="shared" si="47"/>
        <v>9.432835820895523</v>
      </c>
      <c r="BC137" s="86">
        <f t="shared" si="48"/>
        <v>14.749613122872178</v>
      </c>
      <c r="BD137" s="86">
        <f t="shared" si="49"/>
        <v>6.128133704735376</v>
      </c>
      <c r="BE137" s="86">
        <f t="shared" si="50"/>
        <v>35.86756077116513</v>
      </c>
      <c r="BF137" s="86">
        <f t="shared" si="51"/>
        <v>151.83098591549296</v>
      </c>
      <c r="BG137" s="86">
        <f t="shared" si="52"/>
        <v>30.5</v>
      </c>
      <c r="BH137" s="86">
        <f t="shared" si="53"/>
        <v>27.582159624413148</v>
      </c>
      <c r="BI137" s="86">
        <f t="shared" si="54"/>
        <v>0</v>
      </c>
      <c r="BJ137" s="86"/>
      <c r="BK137" s="86">
        <f t="shared" si="55"/>
        <v>20.511882998171846</v>
      </c>
      <c r="BL137" s="86">
        <f t="shared" si="56"/>
        <v>71.94197694813876</v>
      </c>
      <c r="BM137" s="86">
        <f t="shared" si="57"/>
        <v>59.98787201717914</v>
      </c>
      <c r="BN137" s="86">
        <f t="shared" si="58"/>
        <v>12.012779552715655</v>
      </c>
      <c r="BO137" s="86">
        <f t="shared" si="59"/>
        <v>62.62948207171314</v>
      </c>
      <c r="BP137" s="86">
        <f t="shared" si="60"/>
        <v>156.75534689619195</v>
      </c>
      <c r="BQ137" s="86">
        <f t="shared" si="61"/>
        <v>91.5</v>
      </c>
      <c r="BR137" s="86">
        <f t="shared" si="62"/>
        <v>53.208137715179966</v>
      </c>
      <c r="BS137" s="86"/>
      <c r="BT137" s="86">
        <f t="shared" si="63"/>
        <v>17.585585585585587</v>
      </c>
      <c r="BU137" s="86">
        <f t="shared" si="64"/>
        <v>0</v>
      </c>
      <c r="BV137" s="86">
        <f t="shared" si="65"/>
        <v>0</v>
      </c>
      <c r="BW137" s="86">
        <f t="shared" si="66"/>
        <v>18.877867327960324</v>
      </c>
      <c r="BX137" s="86">
        <f t="shared" si="67"/>
        <v>2.8579729698139547</v>
      </c>
      <c r="BY137" s="86">
        <f t="shared" si="68"/>
        <v>241.39280125195617</v>
      </c>
      <c r="BZ137" s="86">
        <f t="shared" si="69"/>
        <v>101.3</v>
      </c>
      <c r="CA137" s="86">
        <f t="shared" si="70"/>
        <v>73.8981032095685</v>
      </c>
      <c r="CB137" s="86">
        <f t="shared" si="71"/>
        <v>652.8</v>
      </c>
      <c r="CC137" s="86"/>
      <c r="CD137" s="86">
        <f>+AP137*'Silver Conversion'!$B287</f>
        <v>0.6382530427795893</v>
      </c>
      <c r="CE137" s="86">
        <f>+AQ137*'Silver Conversion'!$B287</f>
        <v>5.526070419800886</v>
      </c>
      <c r="CF137" s="86">
        <f>+AR137*'Silver Conversion'!$B287</f>
        <v>2.930138655047256</v>
      </c>
      <c r="CG137" s="86">
        <f>+AS137*'Silver Conversion'!$B287</f>
        <v>1.3177549475161954</v>
      </c>
      <c r="CH137" s="86">
        <f>+AT137*'Silver Conversion'!$B287</f>
        <v>5.9937767856935675</v>
      </c>
      <c r="CI137" s="86">
        <f>+AU137*'Silver Conversion'!$B287</f>
        <v>0</v>
      </c>
      <c r="CJ137" s="86">
        <f>+AV137*'Silver Conversion'!$B287</f>
        <v>4.352358765288294</v>
      </c>
      <c r="CK137" s="86">
        <f>+AW137*'Silver Conversion'!$B287</f>
        <v>9.22023183631076</v>
      </c>
      <c r="CL137" s="86">
        <f>+AX137*'Silver Conversion'!$B287</f>
        <v>7.645495102742441</v>
      </c>
      <c r="CM137" s="86">
        <f>+AY137*'Silver Conversion'!$B287</f>
        <v>0</v>
      </c>
      <c r="CN137" s="86">
        <f>+AZ137*'Silver Conversion'!$B287</f>
        <v>36.06435643564357</v>
      </c>
      <c r="CO137" s="86"/>
      <c r="CP137" s="86">
        <f>+BB137*'Silver Conversion'!$D287</f>
        <v>1.3102208955223882</v>
      </c>
      <c r="CQ137" s="86">
        <f>+BC137*'Silver Conversion'!$B287</f>
        <v>1.0093649050305655</v>
      </c>
      <c r="CR137" s="86">
        <f>+BD137*'Silver Conversion'!$B287</f>
        <v>0.41936849755760436</v>
      </c>
      <c r="CS137" s="86">
        <f>+BE137*'Silver Conversion'!$B287</f>
        <v>2.4545360457844514</v>
      </c>
      <c r="CT137" s="86">
        <f>+BF137*'Silver Conversion'!$B287</f>
        <v>10.390297521881434</v>
      </c>
      <c r="CU137" s="86">
        <f>+BG137*'Silver Conversion'!$B287</f>
        <v>2.0872160745486315</v>
      </c>
      <c r="CV137" s="86">
        <f>+BH137*'Silver Conversion'!$B287</f>
        <v>1.8875385881587332</v>
      </c>
      <c r="CW137" s="86">
        <f>+BI137*'Silver Conversion'!$B287</f>
        <v>0</v>
      </c>
      <c r="CX137" s="86"/>
      <c r="CY137" s="86">
        <f>+BK137*'Silver Conversion'!$B287</f>
        <v>1.403696128296559</v>
      </c>
      <c r="CZ137" s="86">
        <f>+BL137*'Silver Conversion'!$B287</f>
        <v>4.9232278924905675</v>
      </c>
      <c r="DA137" s="86">
        <f>+BM137*'Silver Conversion'!$B287</f>
        <v>4.105168877122044</v>
      </c>
      <c r="DB137" s="86">
        <f>+BN137*'Silver Conversion'!$B287</f>
        <v>0.8220743141782699</v>
      </c>
      <c r="DC137" s="86">
        <f>+BO137*'Silver Conversion'!$B287</f>
        <v>4.285943007237213</v>
      </c>
      <c r="DD137" s="86">
        <f>+BP137*'Silver Conversion'!$B287</f>
        <v>10.727287862727172</v>
      </c>
      <c r="DE137" s="86">
        <f>+BQ137*'Silver Conversion'!$B287</f>
        <v>6.261648223645894</v>
      </c>
      <c r="DF137" s="86">
        <f>+BR137*'Silver Conversion'!$B287</f>
        <v>3.641209191341669</v>
      </c>
      <c r="DG137" s="86"/>
      <c r="DH137" s="86">
        <f>+BT137*'Silver Conversion'!$B287</f>
        <v>1.2034398988388506</v>
      </c>
      <c r="DI137" s="86">
        <f>+BU137*'Silver Conversion'!$B287</f>
        <v>0</v>
      </c>
      <c r="DJ137" s="86">
        <f>+BV137*'Silver Conversion'!$B287</f>
        <v>0</v>
      </c>
      <c r="DK137" s="86">
        <f>+BW137*'Silver Conversion'!$B287</f>
        <v>1.291875020987384</v>
      </c>
      <c r="DL137" s="86">
        <f>+BX137*'Silver Conversion'!$B287</f>
        <v>0.19558056141708777</v>
      </c>
      <c r="DM137" s="86">
        <f>+BY137*'Silver Conversion'!$B287</f>
        <v>16.51930934601331</v>
      </c>
      <c r="DN137" s="86">
        <f>+BZ137*'Silver Conversion'!$B287</f>
        <v>6.932294700058241</v>
      </c>
      <c r="DO137" s="86">
        <f>+CA137*'Silver Conversion'!$B287</f>
        <v>5.057092095005416</v>
      </c>
      <c r="DP137" s="86">
        <f>+CB137*'Silver Conversion'!$B287</f>
        <v>44.67326732673267</v>
      </c>
    </row>
    <row r="138" spans="1:120" ht="15.75">
      <c r="A138" s="63">
        <v>1629</v>
      </c>
      <c r="B138" s="86">
        <v>490.9</v>
      </c>
      <c r="C138" s="86">
        <v>995.2</v>
      </c>
      <c r="D138" s="86">
        <v>16.8</v>
      </c>
      <c r="E138" s="86">
        <v>192</v>
      </c>
      <c r="F138" s="86">
        <v>1232.5</v>
      </c>
      <c r="G138" s="86">
        <v>2659.4</v>
      </c>
      <c r="H138" s="86">
        <v>64.4</v>
      </c>
      <c r="I138" s="86">
        <v>1272.9</v>
      </c>
      <c r="J138" s="86">
        <v>129.5</v>
      </c>
      <c r="K138" s="59">
        <v>32</v>
      </c>
      <c r="L138" s="59">
        <v>740.4</v>
      </c>
      <c r="M138" s="86"/>
      <c r="N138" s="86">
        <v>2160</v>
      </c>
      <c r="O138" s="86">
        <v>2320.8</v>
      </c>
      <c r="P138" s="86">
        <v>53.5</v>
      </c>
      <c r="Q138" s="86">
        <v>371</v>
      </c>
      <c r="R138" s="86">
        <v>53.2</v>
      </c>
      <c r="S138" s="86">
        <v>37.8</v>
      </c>
      <c r="T138" s="86">
        <v>380.8</v>
      </c>
      <c r="U138" s="86">
        <v>48</v>
      </c>
      <c r="V138" s="86"/>
      <c r="W138" s="86">
        <v>875.5</v>
      </c>
      <c r="X138" s="86">
        <v>30.1</v>
      </c>
      <c r="Y138" s="86">
        <v>41.3</v>
      </c>
      <c r="Z138" s="86">
        <v>217.2</v>
      </c>
      <c r="AA138" s="86">
        <v>552.5</v>
      </c>
      <c r="AB138" s="86">
        <v>1921.7</v>
      </c>
      <c r="AC138" s="86">
        <v>72</v>
      </c>
      <c r="AD138" s="86">
        <v>680</v>
      </c>
      <c r="AE138" s="86"/>
      <c r="AF138" s="86">
        <v>811.8</v>
      </c>
      <c r="AG138" s="86"/>
      <c r="AH138" s="86"/>
      <c r="AI138" s="86">
        <v>300.8</v>
      </c>
      <c r="AJ138" s="86">
        <v>868.8</v>
      </c>
      <c r="AK138" s="86">
        <v>3032.5</v>
      </c>
      <c r="AL138" s="86">
        <v>94.5</v>
      </c>
      <c r="AN138" s="59">
        <v>34</v>
      </c>
      <c r="AO138" s="86"/>
      <c r="AP138" s="86">
        <f t="shared" si="36"/>
        <v>8.958029197080291</v>
      </c>
      <c r="AQ138" s="86">
        <f t="shared" si="37"/>
        <v>86.52408276821423</v>
      </c>
      <c r="AR138" s="86">
        <f t="shared" si="38"/>
        <v>36.514356880022085</v>
      </c>
      <c r="AS138" s="86">
        <f t="shared" si="39"/>
        <v>11.90328580285183</v>
      </c>
      <c r="AT138" s="86">
        <f t="shared" si="40"/>
        <v>98.20717131474103</v>
      </c>
      <c r="AU138" s="86">
        <f t="shared" si="41"/>
        <v>231.21196313684575</v>
      </c>
      <c r="AV138" s="86">
        <f t="shared" si="42"/>
        <v>64.4</v>
      </c>
      <c r="AW138" s="86">
        <f t="shared" si="43"/>
        <v>110.66770996348461</v>
      </c>
      <c r="AX138" s="86">
        <f t="shared" si="44"/>
        <v>154.73772254749673</v>
      </c>
      <c r="AY138" s="86">
        <f t="shared" si="45"/>
        <v>69.55115596194683</v>
      </c>
      <c r="AZ138" s="86">
        <f t="shared" si="46"/>
        <v>740.4</v>
      </c>
      <c r="BA138" s="86"/>
      <c r="BB138" s="86">
        <f t="shared" si="47"/>
        <v>10.746268656716419</v>
      </c>
      <c r="BC138" s="86">
        <f t="shared" si="48"/>
        <v>14.365831012070569</v>
      </c>
      <c r="BD138" s="86">
        <f t="shared" si="49"/>
        <v>4.967502321262767</v>
      </c>
      <c r="BE138" s="86">
        <f t="shared" si="50"/>
        <v>31.09807208717519</v>
      </c>
      <c r="BF138" s="86">
        <f t="shared" si="51"/>
        <v>149.85915492957747</v>
      </c>
      <c r="BG138" s="86">
        <f t="shared" si="52"/>
        <v>37.8</v>
      </c>
      <c r="BH138" s="86">
        <f t="shared" si="53"/>
        <v>29.796557120500786</v>
      </c>
      <c r="BI138" s="86">
        <f t="shared" si="54"/>
        <v>52.747252747252745</v>
      </c>
      <c r="BJ138" s="86"/>
      <c r="BK138" s="86">
        <f t="shared" si="55"/>
        <v>16.005484460694696</v>
      </c>
      <c r="BL138" s="86">
        <f t="shared" si="56"/>
        <v>65.42155607670624</v>
      </c>
      <c r="BM138" s="86">
        <f t="shared" si="57"/>
        <v>44.88223033169381</v>
      </c>
      <c r="BN138" s="86">
        <f t="shared" si="58"/>
        <v>13.878594249201276</v>
      </c>
      <c r="BO138" s="86">
        <f t="shared" si="59"/>
        <v>44.023904382470114</v>
      </c>
      <c r="BP138" s="86">
        <f t="shared" si="60"/>
        <v>167.075291253695</v>
      </c>
      <c r="BQ138" s="86">
        <f t="shared" si="61"/>
        <v>72</v>
      </c>
      <c r="BR138" s="86">
        <f t="shared" si="62"/>
        <v>59.12015301686663</v>
      </c>
      <c r="BS138" s="86"/>
      <c r="BT138" s="86">
        <f t="shared" si="63"/>
        <v>14.627027027027026</v>
      </c>
      <c r="BU138" s="86">
        <f t="shared" si="64"/>
        <v>0</v>
      </c>
      <c r="BV138" s="86">
        <f t="shared" si="65"/>
        <v>0</v>
      </c>
      <c r="BW138" s="86">
        <f t="shared" si="66"/>
        <v>18.648481091134535</v>
      </c>
      <c r="BX138" s="86">
        <f t="shared" si="67"/>
        <v>2.4779340308506126</v>
      </c>
      <c r="BY138" s="86">
        <f t="shared" si="68"/>
        <v>263.64980003477655</v>
      </c>
      <c r="BZ138" s="86">
        <f t="shared" si="69"/>
        <v>94.5</v>
      </c>
      <c r="CA138" s="86">
        <f t="shared" si="70"/>
        <v>0</v>
      </c>
      <c r="CB138" s="86">
        <f t="shared" si="71"/>
        <v>652.8</v>
      </c>
      <c r="CC138" s="86"/>
      <c r="CD138" s="86">
        <f>+AP138*'Silver Conversion'!$B288</f>
        <v>0.7123982610199217</v>
      </c>
      <c r="CE138" s="86">
        <f>+AQ138*'Silver Conversion'!$B288</f>
        <v>6.880933824206546</v>
      </c>
      <c r="CF138" s="86">
        <f>+AR138*'Silver Conversion'!$B288</f>
        <v>2.9038490242995567</v>
      </c>
      <c r="CG138" s="86">
        <f>+AS138*'Silver Conversion'!$B288</f>
        <v>0.9466234056413468</v>
      </c>
      <c r="CH138" s="86">
        <f>+AT138*'Silver Conversion'!$B288</f>
        <v>7.810045772915108</v>
      </c>
      <c r="CI138" s="86">
        <f>+AU138*'Silver Conversion'!$B288</f>
        <v>18.387415004114636</v>
      </c>
      <c r="CJ138" s="86">
        <f>+AV138*'Silver Conversion'!$B288</f>
        <v>5.121489001692048</v>
      </c>
      <c r="CK138" s="86">
        <f>+AW138*'Silver Conversion'!$B288</f>
        <v>8.800985394727203</v>
      </c>
      <c r="CL138" s="86">
        <f>+AX138*'Silver Conversion'!$B288</f>
        <v>12.305707207668945</v>
      </c>
      <c r="CM138" s="86">
        <f>+AY138*'Silver Conversion'!$B288</f>
        <v>5.531140998665823</v>
      </c>
      <c r="CN138" s="86">
        <f>+AZ138*'Silver Conversion'!$B288</f>
        <v>58.881218274111674</v>
      </c>
      <c r="CO138" s="86"/>
      <c r="CP138" s="86">
        <f>+BB138*'Silver Conversion'!$D288</f>
        <v>1.4926567164179105</v>
      </c>
      <c r="CQ138" s="86">
        <f>+BC138*'Silver Conversion'!$B288</f>
        <v>1.14246033429326</v>
      </c>
      <c r="CR138" s="86">
        <f>+BD138*'Silver Conversion'!$B288</f>
        <v>0.3950467159041456</v>
      </c>
      <c r="CS138" s="86">
        <f>+BE138*'Silver Conversion'!$B288</f>
        <v>2.4731123318058104</v>
      </c>
      <c r="CT138" s="86">
        <f>+BF138*'Silver Conversion'!$B288</f>
        <v>11.917733133147447</v>
      </c>
      <c r="CU138" s="86">
        <f>+BG138*'Silver Conversion'!$B288</f>
        <v>3.006091370558375</v>
      </c>
      <c r="CV138" s="86">
        <f>+BH138*'Silver Conversion'!$B288</f>
        <v>2.3696077574679135</v>
      </c>
      <c r="CW138" s="86">
        <f>+BI138*'Silver Conversion'!$B288</f>
        <v>4.194789981592011</v>
      </c>
      <c r="CX138" s="86"/>
      <c r="CY138" s="86">
        <f>+BK138*'Silver Conversion'!$B288</f>
        <v>1.2728557862142988</v>
      </c>
      <c r="CZ138" s="86">
        <f>+BL138*'Silver Conversion'!$B288</f>
        <v>5.2027295018700395</v>
      </c>
      <c r="DA138" s="86">
        <f>+BM138*'Silver Conversion'!$B288</f>
        <v>3.5693144257015383</v>
      </c>
      <c r="DB138" s="86">
        <f>+BN138*'Silver Conversion'!$B288</f>
        <v>1.1037122330160067</v>
      </c>
      <c r="DC138" s="86">
        <f>+BO138*'Silver Conversion'!$B288</f>
        <v>3.5010550016515993</v>
      </c>
      <c r="DD138" s="86">
        <f>+BP138*'Silver Conversion'!$B288</f>
        <v>13.286867493948673</v>
      </c>
      <c r="DE138" s="86">
        <f>+BQ138*'Silver Conversion'!$B288</f>
        <v>5.725888324873097</v>
      </c>
      <c r="DF138" s="86">
        <f>+BR138*'Silver Conversion'!$B288</f>
        <v>4.7016026933887165</v>
      </c>
      <c r="DG138" s="86"/>
      <c r="DH138" s="86">
        <f>+BT138*'Silver Conversion'!$B288</f>
        <v>1.1632322678007956</v>
      </c>
      <c r="DI138" s="86">
        <f>+BU138*'Silver Conversion'!$B288</f>
        <v>0</v>
      </c>
      <c r="DJ138" s="86">
        <f>+BV138*'Silver Conversion'!$B288</f>
        <v>0</v>
      </c>
      <c r="DK138" s="86">
        <f>+BW138*'Silver Conversion'!$B288</f>
        <v>1.4830433355047767</v>
      </c>
      <c r="DL138" s="86">
        <f>+BX138*'Silver Conversion'!$B288</f>
        <v>0.19706074357018408</v>
      </c>
      <c r="DM138" s="86">
        <f>+BY138*'Silver Conversion'!$B288</f>
        <v>20.9670737760313</v>
      </c>
      <c r="DN138" s="86">
        <f>+BZ138*'Silver Conversion'!$B288</f>
        <v>7.515228426395939</v>
      </c>
      <c r="DO138" s="86">
        <f>+CA138*'Silver Conversion'!$B288</f>
        <v>0</v>
      </c>
      <c r="DP138" s="86">
        <f>+CB138*'Silver Conversion'!$B288</f>
        <v>51.914720812182736</v>
      </c>
    </row>
    <row r="139" spans="1:120" ht="15.75">
      <c r="A139" s="63">
        <v>1630</v>
      </c>
      <c r="B139" s="86">
        <v>556</v>
      </c>
      <c r="C139" s="86">
        <v>1108</v>
      </c>
      <c r="D139" s="86">
        <v>12</v>
      </c>
      <c r="E139" s="86">
        <v>256</v>
      </c>
      <c r="F139" s="86">
        <v>1258</v>
      </c>
      <c r="G139" s="86">
        <v>2755</v>
      </c>
      <c r="H139" s="86">
        <v>53.3</v>
      </c>
      <c r="I139" s="86">
        <v>1031</v>
      </c>
      <c r="J139" s="86">
        <v>93.2</v>
      </c>
      <c r="K139" s="59">
        <v>30.7</v>
      </c>
      <c r="L139" s="59">
        <v>646</v>
      </c>
      <c r="M139" s="86"/>
      <c r="N139" s="86">
        <v>2240</v>
      </c>
      <c r="O139" s="86">
        <v>2522.3</v>
      </c>
      <c r="P139" s="86">
        <v>66.6</v>
      </c>
      <c r="Q139" s="86">
        <v>451.9</v>
      </c>
      <c r="R139" s="86">
        <v>48</v>
      </c>
      <c r="S139" s="86">
        <v>30.9</v>
      </c>
      <c r="T139" s="86">
        <v>418.3</v>
      </c>
      <c r="U139" s="86">
        <v>66</v>
      </c>
      <c r="V139" s="86"/>
      <c r="W139" s="86">
        <v>718.3</v>
      </c>
      <c r="X139" s="86">
        <v>40</v>
      </c>
      <c r="Y139" s="86">
        <v>41.3</v>
      </c>
      <c r="Z139" s="86">
        <v>150</v>
      </c>
      <c r="AA139" s="86">
        <v>629</v>
      </c>
      <c r="AB139" s="86">
        <v>1921.7</v>
      </c>
      <c r="AC139" s="86">
        <v>70.5</v>
      </c>
      <c r="AD139" s="86">
        <v>595</v>
      </c>
      <c r="AE139" s="86"/>
      <c r="AF139" s="86">
        <v>1088</v>
      </c>
      <c r="AG139" s="86"/>
      <c r="AH139" s="86"/>
      <c r="AI139" s="86">
        <v>207.8</v>
      </c>
      <c r="AJ139" s="86">
        <v>893.8</v>
      </c>
      <c r="AK139" s="86">
        <v>2873</v>
      </c>
      <c r="AL139" s="86">
        <v>73</v>
      </c>
      <c r="AN139" s="59">
        <v>38.7</v>
      </c>
      <c r="AO139" s="86"/>
      <c r="AP139" s="86">
        <f aca="true" t="shared" si="72" ref="AP139:AP159">+B139/54.8</f>
        <v>10.145985401459855</v>
      </c>
      <c r="AQ139" s="86">
        <f aca="true" t="shared" si="73" ref="AQ139:AQ159">+C139/11.502</f>
        <v>96.33107285689445</v>
      </c>
      <c r="AR139" s="86">
        <f aca="true" t="shared" si="74" ref="AR139:AR159">+D139/0.460093</f>
        <v>26.08168348573006</v>
      </c>
      <c r="AS139" s="86">
        <f aca="true" t="shared" si="75" ref="AS139:AS159">+E139/16.13</f>
        <v>15.871047737135774</v>
      </c>
      <c r="AT139" s="86">
        <f aca="true" t="shared" si="76" ref="AT139:AT159">+F139/12.55</f>
        <v>100.23904382470118</v>
      </c>
      <c r="AU139" s="86">
        <f aca="true" t="shared" si="77" ref="AU139:AU159">+G139/11.502</f>
        <v>239.52356111980524</v>
      </c>
      <c r="AV139" s="86">
        <f aca="true" t="shared" si="78" ref="AV139:AV159">+H139</f>
        <v>53.3</v>
      </c>
      <c r="AW139" s="86">
        <f aca="true" t="shared" si="79" ref="AW139:AW159">+I139/11.502</f>
        <v>89.63658494174926</v>
      </c>
      <c r="AX139" s="86">
        <f aca="true" t="shared" si="80" ref="AX139:AX159">+J139/0.8369</f>
        <v>111.36336479866173</v>
      </c>
      <c r="AY139" s="86">
        <f aca="true" t="shared" si="81" ref="AY139:AY159">+K139/0.460093</f>
        <v>66.72564025099274</v>
      </c>
      <c r="AZ139" s="86">
        <f aca="true" t="shared" si="82" ref="AZ139:AZ159">+L139</f>
        <v>646</v>
      </c>
      <c r="BA139" s="86"/>
      <c r="BB139" s="86">
        <f aca="true" t="shared" si="83" ref="BB139:BB159">+N139/201</f>
        <v>11.144278606965175</v>
      </c>
      <c r="BC139" s="86">
        <f aca="true" t="shared" si="84" ref="BC139:BC159">+O139/(10.77*15)</f>
        <v>15.613122872175799</v>
      </c>
      <c r="BD139" s="86">
        <f aca="true" t="shared" si="85" ref="BD139:BD159">+P139/10.77</f>
        <v>6.183844011142061</v>
      </c>
      <c r="BE139" s="86">
        <f aca="true" t="shared" si="86" ref="BE139:BE159">+Q139/11.93</f>
        <v>37.87929589270746</v>
      </c>
      <c r="BF139" s="86">
        <f aca="true" t="shared" si="87" ref="BF139:BF159">+R139/0.355</f>
        <v>135.21126760563382</v>
      </c>
      <c r="BG139" s="86">
        <f aca="true" t="shared" si="88" ref="BG139:BG159">+S139</f>
        <v>30.9</v>
      </c>
      <c r="BH139" s="86">
        <f aca="true" t="shared" si="89" ref="BH139:BH159">+T139/12.78</f>
        <v>32.73082942097027</v>
      </c>
      <c r="BI139" s="86">
        <f aca="true" t="shared" si="90" ref="BI139:BI159">+U139/0.91</f>
        <v>72.52747252747253</v>
      </c>
      <c r="BJ139" s="86"/>
      <c r="BK139" s="86">
        <f aca="true" t="shared" si="91" ref="BK139:BK159">+W139/54.7</f>
        <v>13.131627056672759</v>
      </c>
      <c r="BL139" s="86">
        <f aca="true" t="shared" si="92" ref="BL139:BL159">+X139/0.460093</f>
        <v>86.93894495243353</v>
      </c>
      <c r="BM139" s="86">
        <f aca="true" t="shared" si="93" ref="BM139:BM159">+Y139/(2*0.460093)</f>
        <v>44.88223033169381</v>
      </c>
      <c r="BN139" s="86">
        <f aca="true" t="shared" si="94" ref="BN139:BN159">+Z139/15.65</f>
        <v>9.584664536741213</v>
      </c>
      <c r="BO139" s="86">
        <f aca="true" t="shared" si="95" ref="BO139:BO159">+AA139/12.55</f>
        <v>50.11952191235059</v>
      </c>
      <c r="BP139" s="86">
        <f aca="true" t="shared" si="96" ref="BP139:BP159">+AB139/11.502</f>
        <v>167.075291253695</v>
      </c>
      <c r="BQ139" s="86">
        <f aca="true" t="shared" si="97" ref="BQ139:BQ159">+AC139</f>
        <v>70.5</v>
      </c>
      <c r="BR139" s="86">
        <f aca="true" t="shared" si="98" ref="BR139:BR159">+AD139/11.502</f>
        <v>51.7301338897583</v>
      </c>
      <c r="BS139" s="86"/>
      <c r="BT139" s="86">
        <f aca="true" t="shared" si="99" ref="BT139:BT159">+AF139/55.5</f>
        <v>19.603603603603602</v>
      </c>
      <c r="BU139" s="86">
        <f aca="true" t="shared" si="100" ref="BU139:BU159">+AG139/11.502</f>
        <v>0</v>
      </c>
      <c r="BV139" s="86">
        <f aca="true" t="shared" si="101" ref="BV139:BV159">+AH139/11.502</f>
        <v>0</v>
      </c>
      <c r="BW139" s="86">
        <f aca="true" t="shared" si="102" ref="BW139:BW159">+AI139/16.13</f>
        <v>12.882827030378179</v>
      </c>
      <c r="BX139" s="86">
        <f aca="true" t="shared" si="103" ref="BX139:BX159">+BE139/12.55</f>
        <v>3.0182705890603554</v>
      </c>
      <c r="BY139" s="86">
        <f aca="true" t="shared" si="104" ref="BY139:BY159">+AK139/11.502</f>
        <v>249.7826464962615</v>
      </c>
      <c r="BZ139" s="86">
        <f aca="true" t="shared" si="105" ref="BZ139:BZ159">+AL139</f>
        <v>73</v>
      </c>
      <c r="CA139" s="86">
        <f aca="true" t="shared" si="106" ref="CA139:CA159">+AM139/0.460093</f>
        <v>0</v>
      </c>
      <c r="CB139" s="86">
        <f aca="true" t="shared" si="107" ref="CB139:CB159">+AN139*480/25</f>
        <v>743.04</v>
      </c>
      <c r="CC139" s="86"/>
      <c r="CD139" s="86">
        <f>+AP139*'Silver Conversion'!$B289</f>
        <v>0.7908147825350137</v>
      </c>
      <c r="CE139" s="86">
        <f>+AQ139*'Silver Conversion'!$B289</f>
        <v>7.50839208005645</v>
      </c>
      <c r="CF139" s="86">
        <f>+AR139*'Silver Conversion'!$B289</f>
        <v>2.032900702867849</v>
      </c>
      <c r="CG139" s="86">
        <f>+AS139*'Silver Conversion'!$B289</f>
        <v>1.2370468385495546</v>
      </c>
      <c r="CH139" s="86">
        <f>+AT139*'Silver Conversion'!$B289</f>
        <v>7.812993465606892</v>
      </c>
      <c r="CI139" s="86">
        <f>+AU139*'Silver Conversion'!$B289</f>
        <v>18.669332292920146</v>
      </c>
      <c r="CJ139" s="86">
        <f>+AV139*'Silver Conversion'!$B289</f>
        <v>4.154394693200663</v>
      </c>
      <c r="CK139" s="86">
        <f>+AW139*'Silver Conversion'!$B289</f>
        <v>6.986599489655416</v>
      </c>
      <c r="CL139" s="86">
        <f>+AX139*'Silver Conversion'!$B289</f>
        <v>8.680063259597183</v>
      </c>
      <c r="CM139" s="86">
        <f>+AY139*'Silver Conversion'!$B289</f>
        <v>5.20083763150358</v>
      </c>
      <c r="CN139" s="86">
        <f>+AZ139*'Silver Conversion'!$B289</f>
        <v>50.35157545605307</v>
      </c>
      <c r="CO139" s="86"/>
      <c r="CP139" s="86">
        <f>+BB139*'Silver Conversion'!$D289</f>
        <v>1.5479402985074628</v>
      </c>
      <c r="CQ139" s="86">
        <f>+BC139*'Silver Conversion'!$B289</f>
        <v>1.2169432421098882</v>
      </c>
      <c r="CR139" s="86">
        <f>+BD139*'Silver Conversion'!$B289</f>
        <v>0.4819911584140579</v>
      </c>
      <c r="CS139" s="86">
        <f>+BE139*'Silver Conversion'!$B289</f>
        <v>2.9524492652690726</v>
      </c>
      <c r="CT139" s="86">
        <f>+BF139*'Silver Conversion'!$B289</f>
        <v>10.538855020671294</v>
      </c>
      <c r="CU139" s="86">
        <f>+BG139*'Silver Conversion'!$B289</f>
        <v>2.4084577114427863</v>
      </c>
      <c r="CV139" s="86">
        <f>+BH139*'Silver Conversion'!$B289</f>
        <v>2.551159175432177</v>
      </c>
      <c r="CW139" s="86">
        <f>+BI139*'Silver Conversion'!$B289</f>
        <v>5.653053414247444</v>
      </c>
      <c r="CX139" s="86"/>
      <c r="CY139" s="86">
        <f>+BK139*'Silver Conversion'!$B289</f>
        <v>1.0235264870043446</v>
      </c>
      <c r="CZ139" s="86">
        <f>+BL139*'Silver Conversion'!$B289</f>
        <v>6.776335676226163</v>
      </c>
      <c r="DA139" s="86">
        <f>+BM139*'Silver Conversion'!$B289</f>
        <v>3.498283292851757</v>
      </c>
      <c r="DB139" s="86">
        <f>+BN139*'Silver Conversion'!$B289</f>
        <v>0.7470634050196303</v>
      </c>
      <c r="DC139" s="86">
        <f>+BO139*'Silver Conversion'!$B289</f>
        <v>3.906496732803446</v>
      </c>
      <c r="DD139" s="86">
        <f>+BP139*'Silver Conversion'!$B289</f>
        <v>13.022452220437257</v>
      </c>
      <c r="DE139" s="86">
        <f>+BQ139*'Silver Conversion'!$B289</f>
        <v>5.495024875621891</v>
      </c>
      <c r="DF139" s="86">
        <f>+BR139*'Silver Conversion'!$B289</f>
        <v>4.032033653098906</v>
      </c>
      <c r="DG139" s="86"/>
      <c r="DH139" s="86">
        <f>+BT139*'Silver Conversion'!$B289</f>
        <v>1.5279757369309608</v>
      </c>
      <c r="DI139" s="86">
        <f>+BU139*'Silver Conversion'!$B289</f>
        <v>0</v>
      </c>
      <c r="DJ139" s="86">
        <f>+BV139*'Silver Conversion'!$B289</f>
        <v>0</v>
      </c>
      <c r="DK139" s="86">
        <f>+BW139*'Silver Conversion'!$B289</f>
        <v>1.0041341134788964</v>
      </c>
      <c r="DL139" s="86">
        <f>+BX139*'Silver Conversion'!$B289</f>
        <v>0.23525492153538427</v>
      </c>
      <c r="DM139" s="86">
        <f>+BY139*'Silver Conversion'!$B289</f>
        <v>19.46896249639186</v>
      </c>
      <c r="DN139" s="86">
        <f>+BZ139*'Silver Conversion'!$B289</f>
        <v>5.689883913764511</v>
      </c>
      <c r="DO139" s="86">
        <f>+CA139*'Silver Conversion'!$B289</f>
        <v>0</v>
      </c>
      <c r="DP139" s="86">
        <f>+CB139*'Silver Conversion'!$B289</f>
        <v>57.91522388059702</v>
      </c>
    </row>
    <row r="140" spans="1:120" ht="15.75">
      <c r="A140" s="63">
        <v>1631</v>
      </c>
      <c r="B140" s="86">
        <v>599.3</v>
      </c>
      <c r="C140" s="86">
        <v>1156.6</v>
      </c>
      <c r="D140" s="86">
        <v>12</v>
      </c>
      <c r="E140" s="86">
        <v>160</v>
      </c>
      <c r="F140" s="86">
        <v>109.3</v>
      </c>
      <c r="G140" s="86">
        <v>2646.3</v>
      </c>
      <c r="H140" s="86">
        <v>79.1</v>
      </c>
      <c r="I140" s="86">
        <v>1018.3</v>
      </c>
      <c r="J140" s="86"/>
      <c r="K140" s="59">
        <v>29.3</v>
      </c>
      <c r="L140" s="59">
        <v>753.9</v>
      </c>
      <c r="M140" s="86"/>
      <c r="N140" s="86">
        <v>2700</v>
      </c>
      <c r="O140" s="86">
        <v>2445</v>
      </c>
      <c r="P140" s="86">
        <v>69.2</v>
      </c>
      <c r="Q140" s="86">
        <v>529.3</v>
      </c>
      <c r="R140" s="86">
        <v>53.8</v>
      </c>
      <c r="S140" s="86">
        <v>35.5</v>
      </c>
      <c r="T140" s="86">
        <v>368.3</v>
      </c>
      <c r="U140" s="86">
        <v>55.3</v>
      </c>
      <c r="V140" s="86"/>
      <c r="W140" s="86">
        <v>714</v>
      </c>
      <c r="X140" s="86">
        <v>30.5</v>
      </c>
      <c r="Y140" s="86">
        <v>40.2</v>
      </c>
      <c r="Z140" s="86">
        <v>284.8</v>
      </c>
      <c r="AA140" s="86">
        <v>578</v>
      </c>
      <c r="AB140" s="86">
        <v>1604.9</v>
      </c>
      <c r="AC140" s="86"/>
      <c r="AD140" s="86">
        <v>680</v>
      </c>
      <c r="AE140" s="86"/>
      <c r="AF140" s="86">
        <v>1200.9</v>
      </c>
      <c r="AG140" s="86"/>
      <c r="AH140" s="86"/>
      <c r="AI140" s="86">
        <v>206.8</v>
      </c>
      <c r="AJ140" s="86">
        <v>821</v>
      </c>
      <c r="AK140" s="86">
        <v>3111</v>
      </c>
      <c r="AL140" s="86">
        <v>93.8</v>
      </c>
      <c r="AM140" s="59">
        <v>40</v>
      </c>
      <c r="AN140" s="59">
        <v>48</v>
      </c>
      <c r="AO140" s="86"/>
      <c r="AP140" s="86">
        <f t="shared" si="72"/>
        <v>10.936131386861314</v>
      </c>
      <c r="AQ140" s="86">
        <f t="shared" si="73"/>
        <v>100.5564249695705</v>
      </c>
      <c r="AR140" s="86">
        <f t="shared" si="74"/>
        <v>26.08168348573006</v>
      </c>
      <c r="AS140" s="86">
        <f t="shared" si="75"/>
        <v>9.919404835709859</v>
      </c>
      <c r="AT140" s="86">
        <f t="shared" si="76"/>
        <v>8.709163346613545</v>
      </c>
      <c r="AU140" s="86">
        <f t="shared" si="77"/>
        <v>230.07303077725612</v>
      </c>
      <c r="AV140" s="86">
        <f t="shared" si="78"/>
        <v>79.1</v>
      </c>
      <c r="AW140" s="86">
        <f t="shared" si="79"/>
        <v>88.53242914275778</v>
      </c>
      <c r="AX140" s="86">
        <f t="shared" si="80"/>
        <v>0</v>
      </c>
      <c r="AY140" s="86">
        <f t="shared" si="81"/>
        <v>63.68277717765756</v>
      </c>
      <c r="AZ140" s="86">
        <f t="shared" si="82"/>
        <v>753.9</v>
      </c>
      <c r="BA140" s="86"/>
      <c r="BB140" s="86">
        <f t="shared" si="83"/>
        <v>13.432835820895523</v>
      </c>
      <c r="BC140" s="86">
        <f t="shared" si="84"/>
        <v>15.134633240482824</v>
      </c>
      <c r="BD140" s="86">
        <f t="shared" si="85"/>
        <v>6.425255338904364</v>
      </c>
      <c r="BE140" s="86">
        <f t="shared" si="86"/>
        <v>44.36714165968147</v>
      </c>
      <c r="BF140" s="86">
        <f t="shared" si="87"/>
        <v>151.54929577464787</v>
      </c>
      <c r="BG140" s="86">
        <f t="shared" si="88"/>
        <v>35.5</v>
      </c>
      <c r="BH140" s="86">
        <f t="shared" si="89"/>
        <v>28.818466353677625</v>
      </c>
      <c r="BI140" s="86">
        <f t="shared" si="90"/>
        <v>60.76923076923077</v>
      </c>
      <c r="BJ140" s="86"/>
      <c r="BK140" s="86">
        <f t="shared" si="91"/>
        <v>13.053016453382083</v>
      </c>
      <c r="BL140" s="86">
        <f t="shared" si="92"/>
        <v>66.29094552623057</v>
      </c>
      <c r="BM140" s="86">
        <f t="shared" si="93"/>
        <v>43.686819838597856</v>
      </c>
      <c r="BN140" s="86">
        <f t="shared" si="94"/>
        <v>18.198083067092654</v>
      </c>
      <c r="BO140" s="86">
        <f t="shared" si="95"/>
        <v>46.05577689243027</v>
      </c>
      <c r="BP140" s="86">
        <f t="shared" si="96"/>
        <v>139.53225525995478</v>
      </c>
      <c r="BQ140" s="86">
        <f t="shared" si="97"/>
        <v>0</v>
      </c>
      <c r="BR140" s="86">
        <f t="shared" si="98"/>
        <v>59.12015301686663</v>
      </c>
      <c r="BS140" s="86"/>
      <c r="BT140" s="86">
        <f t="shared" si="99"/>
        <v>21.63783783783784</v>
      </c>
      <c r="BU140" s="86">
        <f t="shared" si="100"/>
        <v>0</v>
      </c>
      <c r="BV140" s="86">
        <f t="shared" si="101"/>
        <v>0</v>
      </c>
      <c r="BW140" s="86">
        <f t="shared" si="102"/>
        <v>12.820830750154991</v>
      </c>
      <c r="BX140" s="86">
        <f t="shared" si="103"/>
        <v>3.5352304111299975</v>
      </c>
      <c r="BY140" s="86">
        <f t="shared" si="104"/>
        <v>270.47470005216485</v>
      </c>
      <c r="BZ140" s="86">
        <f t="shared" si="105"/>
        <v>93.8</v>
      </c>
      <c r="CA140" s="86">
        <f t="shared" si="106"/>
        <v>86.93894495243353</v>
      </c>
      <c r="CB140" s="86">
        <f t="shared" si="107"/>
        <v>921.6</v>
      </c>
      <c r="CC140" s="86"/>
      <c r="CD140" s="86">
        <f>+AP140*'Silver Conversion'!$B290</f>
        <v>0.8676539081405837</v>
      </c>
      <c r="CE140" s="86">
        <f>+AQ140*'Silver Conversion'!$B290</f>
        <v>7.9779742970456</v>
      </c>
      <c r="CF140" s="86">
        <f>+AR140*'Silver Conversion'!$B290</f>
        <v>2.069276036173722</v>
      </c>
      <c r="CG140" s="86">
        <f>+AS140*'Silver Conversion'!$B290</f>
        <v>0.786988567316616</v>
      </c>
      <c r="CH140" s="86">
        <f>+AT140*'Silver Conversion'!$B290</f>
        <v>0.6909700832053286</v>
      </c>
      <c r="CI140" s="86">
        <f>+AU140*'Silver Conversion'!$B290</f>
        <v>18.253599673414985</v>
      </c>
      <c r="CJ140" s="86">
        <f>+AV140*'Silver Conversion'!$B290</f>
        <v>6.275658338960162</v>
      </c>
      <c r="CK140" s="86">
        <f>+AW140*'Silver Conversion'!$B290</f>
        <v>7.024011089989223</v>
      </c>
      <c r="CL140" s="86">
        <f>+AX140*'Silver Conversion'!$B290</f>
        <v>0</v>
      </c>
      <c r="CM140" s="86">
        <f>+AY140*'Silver Conversion'!$B290</f>
        <v>5.0524823216575045</v>
      </c>
      <c r="CN140" s="86">
        <f>+AZ140*'Silver Conversion'!$B290</f>
        <v>59.81313301823092</v>
      </c>
      <c r="CO140" s="86"/>
      <c r="CP140" s="86">
        <f>+BB140*'Silver Conversion'!$D290</f>
        <v>1.865820895522388</v>
      </c>
      <c r="CQ140" s="86">
        <f>+BC140*'Silver Conversion'!$B290</f>
        <v>1.200755844535268</v>
      </c>
      <c r="CR140" s="86">
        <f>+BD140*'Silver Conversion'!$B290</f>
        <v>0.5097687389069971</v>
      </c>
      <c r="CS140" s="86">
        <f>+BE140*'Silver Conversion'!$B290</f>
        <v>3.5200129270847893</v>
      </c>
      <c r="CT140" s="86">
        <f>+BF140*'Silver Conversion'!$B290</f>
        <v>12.023661211020341</v>
      </c>
      <c r="CU140" s="86">
        <f>+BG140*'Silver Conversion'!$B290</f>
        <v>2.8165091154625252</v>
      </c>
      <c r="CV140" s="86">
        <f>+BH140*'Silver Conversion'!$B290</f>
        <v>2.2864076951769894</v>
      </c>
      <c r="CW140" s="86">
        <f>+BI140*'Silver Conversion'!$B290</f>
        <v>4.821326546512232</v>
      </c>
      <c r="CX140" s="86"/>
      <c r="CY140" s="86">
        <f>+BK140*'Silver Conversion'!$B290</f>
        <v>1.0356039387389566</v>
      </c>
      <c r="CZ140" s="86">
        <f>+BL140*'Silver Conversion'!$B290</f>
        <v>5.259409925274877</v>
      </c>
      <c r="DA140" s="86">
        <f>+BM140*'Silver Conversion'!$B290</f>
        <v>3.4660373605909847</v>
      </c>
      <c r="DB140" s="86">
        <f>+BN140*'Silver Conversion'!$B290</f>
        <v>1.4438046997862166</v>
      </c>
      <c r="DC140" s="86">
        <f>+BO140*'Silver Conversion'!$B290</f>
        <v>3.6539863503447383</v>
      </c>
      <c r="DD140" s="86">
        <f>+BP140*'Silver Conversion'!$B290</f>
        <v>11.070249826498776</v>
      </c>
      <c r="DE140" s="86">
        <f>+BQ140*'Silver Conversion'!$B290</f>
        <v>0</v>
      </c>
      <c r="DF140" s="86">
        <f>+BR140*'Silver Conversion'!$B290</f>
        <v>4.6904915459026535</v>
      </c>
      <c r="DG140" s="86"/>
      <c r="DH140" s="86">
        <f>+BT140*'Silver Conversion'!$B290</f>
        <v>1.7167089439202878</v>
      </c>
      <c r="DI140" s="86">
        <f>+BU140*'Silver Conversion'!$B290</f>
        <v>0</v>
      </c>
      <c r="DJ140" s="86">
        <f>+BV140*'Silver Conversion'!$B290</f>
        <v>0</v>
      </c>
      <c r="DK140" s="86">
        <f>+BW140*'Silver Conversion'!$B290</f>
        <v>1.0171827232567263</v>
      </c>
      <c r="DL140" s="86">
        <f>+BX140*'Silver Conversion'!$B290</f>
        <v>0.28047911769599915</v>
      </c>
      <c r="DM140" s="86">
        <f>+BY140*'Silver Conversion'!$B290</f>
        <v>21.45899882250464</v>
      </c>
      <c r="DN140" s="86">
        <f>+BZ140*'Silver Conversion'!$B290</f>
        <v>7.441931127616475</v>
      </c>
      <c r="DO140" s="86">
        <f>+CA140*'Silver Conversion'!$B290</f>
        <v>6.897586787245739</v>
      </c>
      <c r="DP140" s="86">
        <f>+CB140*'Silver Conversion'!$B290</f>
        <v>73.11816340310601</v>
      </c>
    </row>
    <row r="141" spans="1:120" ht="15.75">
      <c r="A141" s="63">
        <v>1632</v>
      </c>
      <c r="B141" s="86">
        <v>578</v>
      </c>
      <c r="C141" s="86">
        <v>867.3</v>
      </c>
      <c r="D141" s="86">
        <v>13.3</v>
      </c>
      <c r="E141" s="86"/>
      <c r="F141" s="86">
        <v>1025.7</v>
      </c>
      <c r="G141" s="86">
        <v>2764</v>
      </c>
      <c r="H141" s="86">
        <v>69.4</v>
      </c>
      <c r="I141" s="86">
        <v>1018.3</v>
      </c>
      <c r="J141" s="86">
        <v>102</v>
      </c>
      <c r="K141" s="59">
        <v>27.5</v>
      </c>
      <c r="L141" s="59">
        <v>884</v>
      </c>
      <c r="M141" s="86"/>
      <c r="N141" s="86">
        <v>2271</v>
      </c>
      <c r="O141" s="86">
        <v>2457.5</v>
      </c>
      <c r="P141" s="86">
        <v>59.8</v>
      </c>
      <c r="Q141" s="86">
        <v>529.3</v>
      </c>
      <c r="R141" s="86">
        <v>52.5</v>
      </c>
      <c r="S141" s="86">
        <v>36.1</v>
      </c>
      <c r="T141" s="86">
        <v>361.3</v>
      </c>
      <c r="U141" s="86">
        <v>55</v>
      </c>
      <c r="V141" s="86"/>
      <c r="W141" s="86">
        <v>731</v>
      </c>
      <c r="X141" s="86">
        <v>40</v>
      </c>
      <c r="Y141" s="86">
        <v>40.3</v>
      </c>
      <c r="Z141" s="86">
        <v>136</v>
      </c>
      <c r="AA141" s="86">
        <v>716</v>
      </c>
      <c r="AB141" s="86">
        <v>1952.1</v>
      </c>
      <c r="AC141" s="86">
        <v>79.8</v>
      </c>
      <c r="AD141" s="86">
        <v>612</v>
      </c>
      <c r="AE141" s="86"/>
      <c r="AF141" s="86">
        <v>802.2</v>
      </c>
      <c r="AG141" s="86"/>
      <c r="AH141" s="86"/>
      <c r="AI141" s="86">
        <v>261.9</v>
      </c>
      <c r="AJ141" s="86">
        <v>782.7</v>
      </c>
      <c r="AK141" s="86">
        <v>2886.1</v>
      </c>
      <c r="AL141" s="86">
        <v>102.5</v>
      </c>
      <c r="AM141" s="59">
        <v>40</v>
      </c>
      <c r="AN141" s="59">
        <v>58</v>
      </c>
      <c r="AO141" s="86"/>
      <c r="AP141" s="86">
        <f t="shared" si="72"/>
        <v>10.547445255474454</v>
      </c>
      <c r="AQ141" s="86">
        <f t="shared" si="73"/>
        <v>75.40427751695357</v>
      </c>
      <c r="AR141" s="86">
        <f t="shared" si="74"/>
        <v>28.90719919668415</v>
      </c>
      <c r="AS141" s="86">
        <f t="shared" si="75"/>
        <v>0</v>
      </c>
      <c r="AT141" s="86">
        <f t="shared" si="76"/>
        <v>81.72908366533865</v>
      </c>
      <c r="AU141" s="86">
        <f t="shared" si="77"/>
        <v>240.30603373326377</v>
      </c>
      <c r="AV141" s="86">
        <f t="shared" si="78"/>
        <v>69.4</v>
      </c>
      <c r="AW141" s="86">
        <f t="shared" si="79"/>
        <v>88.53242914275778</v>
      </c>
      <c r="AX141" s="86">
        <f t="shared" si="80"/>
        <v>121.87836061656112</v>
      </c>
      <c r="AY141" s="86">
        <f t="shared" si="81"/>
        <v>59.77052465479805</v>
      </c>
      <c r="AZ141" s="86">
        <f t="shared" si="82"/>
        <v>884</v>
      </c>
      <c r="BA141" s="86"/>
      <c r="BB141" s="86">
        <f t="shared" si="83"/>
        <v>11.298507462686567</v>
      </c>
      <c r="BC141" s="86">
        <f t="shared" si="84"/>
        <v>15.212008666047664</v>
      </c>
      <c r="BD141" s="86">
        <f t="shared" si="85"/>
        <v>5.552460538532962</v>
      </c>
      <c r="BE141" s="86">
        <f t="shared" si="86"/>
        <v>44.36714165968147</v>
      </c>
      <c r="BF141" s="86">
        <f t="shared" si="87"/>
        <v>147.88732394366198</v>
      </c>
      <c r="BG141" s="86">
        <f t="shared" si="88"/>
        <v>36.1</v>
      </c>
      <c r="BH141" s="86">
        <f t="shared" si="89"/>
        <v>28.270735524256654</v>
      </c>
      <c r="BI141" s="86">
        <f t="shared" si="90"/>
        <v>60.43956043956044</v>
      </c>
      <c r="BJ141" s="86"/>
      <c r="BK141" s="86">
        <f t="shared" si="91"/>
        <v>13.36380255941499</v>
      </c>
      <c r="BL141" s="86">
        <f t="shared" si="92"/>
        <v>86.93894495243353</v>
      </c>
      <c r="BM141" s="86">
        <f t="shared" si="93"/>
        <v>43.79549351978839</v>
      </c>
      <c r="BN141" s="86">
        <f t="shared" si="94"/>
        <v>8.690095846645367</v>
      </c>
      <c r="BO141" s="86">
        <f t="shared" si="95"/>
        <v>57.05179282868526</v>
      </c>
      <c r="BP141" s="86">
        <f t="shared" si="96"/>
        <v>169.7183098591549</v>
      </c>
      <c r="BQ141" s="86">
        <f t="shared" si="97"/>
        <v>79.8</v>
      </c>
      <c r="BR141" s="86">
        <f t="shared" si="98"/>
        <v>53.208137715179966</v>
      </c>
      <c r="BS141" s="86"/>
      <c r="BT141" s="86">
        <f t="shared" si="99"/>
        <v>14.454054054054055</v>
      </c>
      <c r="BU141" s="86">
        <f t="shared" si="100"/>
        <v>0</v>
      </c>
      <c r="BV141" s="86">
        <f t="shared" si="101"/>
        <v>0</v>
      </c>
      <c r="BW141" s="86">
        <f t="shared" si="102"/>
        <v>16.236825790452574</v>
      </c>
      <c r="BX141" s="86">
        <f t="shared" si="103"/>
        <v>3.5352304111299975</v>
      </c>
      <c r="BY141" s="86">
        <f t="shared" si="104"/>
        <v>250.92157885585112</v>
      </c>
      <c r="BZ141" s="86">
        <f t="shared" si="105"/>
        <v>102.5</v>
      </c>
      <c r="CA141" s="86">
        <f t="shared" si="106"/>
        <v>86.93894495243353</v>
      </c>
      <c r="CB141" s="86">
        <f t="shared" si="107"/>
        <v>1113.6</v>
      </c>
      <c r="CC141" s="86"/>
      <c r="CD141" s="86">
        <f>+AP141*'Silver Conversion'!$B291</f>
        <v>0.8375231069560726</v>
      </c>
      <c r="CE141" s="86">
        <f>+AQ141*'Silver Conversion'!$B291</f>
        <v>5.987499650780229</v>
      </c>
      <c r="CF141" s="86">
        <f>+AR141*'Silver Conversion'!$B291</f>
        <v>2.2953849674677396</v>
      </c>
      <c r="CG141" s="86">
        <f>+AS141*'Silver Conversion'!$B291</f>
        <v>0</v>
      </c>
      <c r="CH141" s="86">
        <f>+AT141*'Silver Conversion'!$B291</f>
        <v>6.4897228117433965</v>
      </c>
      <c r="CI141" s="86">
        <f>+AU141*'Silver Conversion'!$B291</f>
        <v>19.081573889953365</v>
      </c>
      <c r="CJ141" s="86">
        <f>+AV141*'Silver Conversion'!$B291</f>
        <v>5.510728163541139</v>
      </c>
      <c r="CK141" s="86">
        <f>+AW141*'Silver Conversion'!$B291</f>
        <v>7.029944534059158</v>
      </c>
      <c r="CL141" s="86">
        <f>+AX141*'Silver Conversion'!$B291</f>
        <v>9.677788391583668</v>
      </c>
      <c r="CM141" s="86">
        <f>+AY141*'Silver Conversion'!$B291</f>
        <v>4.746096737245326</v>
      </c>
      <c r="CN141" s="86">
        <f>+AZ141*'Silver Conversion'!$B291</f>
        <v>70.19428957594188</v>
      </c>
      <c r="CO141" s="86"/>
      <c r="CP141" s="86">
        <f>+BB141*'Silver Conversion'!$D291</f>
        <v>1.5693626865671642</v>
      </c>
      <c r="CQ141" s="86">
        <f>+BC141*'Silver Conversion'!$B291</f>
        <v>1.207914187031999</v>
      </c>
      <c r="CR141" s="86">
        <f>+BD141*'Silver Conversion'!$B291</f>
        <v>0.4408948222859423</v>
      </c>
      <c r="CS141" s="86">
        <f>+BE141*'Silver Conversion'!$B291</f>
        <v>3.522986413253977</v>
      </c>
      <c r="CT141" s="86">
        <f>+BF141*'Silver Conversion'!$B291</f>
        <v>11.743038056009652</v>
      </c>
      <c r="CU141" s="86">
        <f>+BG141*'Silver Conversion'!$B291</f>
        <v>2.866531508700794</v>
      </c>
      <c r="CV141" s="86">
        <f>+BH141*'Silver Conversion'!$B291</f>
        <v>2.2448463754689354</v>
      </c>
      <c r="CW141" s="86">
        <f>+BI141*'Silver Conversion'!$B291</f>
        <v>4.7992217277569535</v>
      </c>
      <c r="CX141" s="86"/>
      <c r="CY141" s="86">
        <f>+BK141*'Silver Conversion'!$B291</f>
        <v>1.0611568175240826</v>
      </c>
      <c r="CZ141" s="86">
        <f>+BL141*'Silver Conversion'!$B291</f>
        <v>6.903413435993202</v>
      </c>
      <c r="DA141" s="86">
        <f>+BM141*'Silver Conversion'!$B291</f>
        <v>3.477594518381575</v>
      </c>
      <c r="DB141" s="86">
        <f>+BN141*'Silver Conversion'!$B291</f>
        <v>0.6900397107489985</v>
      </c>
      <c r="DC141" s="86">
        <f>+BO141*'Silver Conversion'!$B291</f>
        <v>4.530215007515133</v>
      </c>
      <c r="DD141" s="86">
        <f>+BP141*'Silver Conversion'!$B291</f>
        <v>13.476534149992027</v>
      </c>
      <c r="DE141" s="86">
        <f>+BQ141*'Silver Conversion'!$B291</f>
        <v>6.3365433350228075</v>
      </c>
      <c r="DF141" s="86">
        <f>+BR141*'Silver Conversion'!$B291</f>
        <v>4.225008401104001</v>
      </c>
      <c r="DG141" s="86"/>
      <c r="DH141" s="86">
        <f>+BT141*'Silver Conversion'!$B291</f>
        <v>1.147728569928266</v>
      </c>
      <c r="DI141" s="86">
        <f>+BU141*'Silver Conversion'!$B291</f>
        <v>0</v>
      </c>
      <c r="DJ141" s="86">
        <f>+BV141*'Silver Conversion'!$B291</f>
        <v>0</v>
      </c>
      <c r="DK141" s="86">
        <f>+BW141*'Silver Conversion'!$B291</f>
        <v>1.2892901033135176</v>
      </c>
      <c r="DL141" s="86">
        <f>+BX141*'Silver Conversion'!$B291</f>
        <v>0.28071604886485874</v>
      </c>
      <c r="DM141" s="86">
        <f>+BY141*'Silver Conversion'!$B291</f>
        <v>19.924504487624603</v>
      </c>
      <c r="DN141" s="86">
        <f>+BZ141*'Silver Conversion'!$B291</f>
        <v>8.139043757391452</v>
      </c>
      <c r="DO141" s="86">
        <f>+CA141*'Silver Conversion'!$B291</f>
        <v>6.903413435993202</v>
      </c>
      <c r="DP141" s="86">
        <f>+CB141*'Silver Conversion'!$B291</f>
        <v>88.42574759249872</v>
      </c>
    </row>
    <row r="142" spans="1:120" ht="15.75">
      <c r="A142" s="63">
        <v>1633</v>
      </c>
      <c r="B142" s="86">
        <v>574.5</v>
      </c>
      <c r="C142" s="86">
        <v>952</v>
      </c>
      <c r="D142" s="86">
        <v>14</v>
      </c>
      <c r="E142" s="86">
        <v>176</v>
      </c>
      <c r="F142" s="86">
        <v>996.8</v>
      </c>
      <c r="G142" s="86">
        <v>2720</v>
      </c>
      <c r="H142" s="86">
        <v>54</v>
      </c>
      <c r="I142" s="86">
        <v>975.9</v>
      </c>
      <c r="J142" s="86">
        <v>102.3</v>
      </c>
      <c r="K142" s="59">
        <v>29.2</v>
      </c>
      <c r="L142" s="59">
        <v>527</v>
      </c>
      <c r="M142" s="86"/>
      <c r="N142" s="86">
        <v>1964.5</v>
      </c>
      <c r="O142" s="86">
        <v>2349.5</v>
      </c>
      <c r="P142" s="86">
        <v>54.6</v>
      </c>
      <c r="Q142" s="86">
        <v>376.5</v>
      </c>
      <c r="R142" s="86">
        <v>54.4</v>
      </c>
      <c r="S142" s="86">
        <v>35.9</v>
      </c>
      <c r="T142" s="86">
        <v>332.6</v>
      </c>
      <c r="U142" s="86">
        <v>62</v>
      </c>
      <c r="V142" s="86"/>
      <c r="W142" s="86">
        <v>497.3</v>
      </c>
      <c r="X142" s="86">
        <v>30</v>
      </c>
      <c r="Y142" s="86">
        <v>39.9</v>
      </c>
      <c r="Z142" s="86">
        <v>170</v>
      </c>
      <c r="AA142" s="86">
        <v>617</v>
      </c>
      <c r="AB142" s="86">
        <v>1604.9</v>
      </c>
      <c r="AC142" s="86">
        <v>68</v>
      </c>
      <c r="AD142" s="86">
        <v>646</v>
      </c>
      <c r="AE142" s="86"/>
      <c r="AF142" s="86">
        <v>792.5</v>
      </c>
      <c r="AG142" s="86"/>
      <c r="AH142" s="86"/>
      <c r="AI142" s="86">
        <v>276.3</v>
      </c>
      <c r="AJ142" s="86">
        <v>861.2</v>
      </c>
      <c r="AK142" s="86">
        <v>2698.8</v>
      </c>
      <c r="AL142" s="86">
        <v>74</v>
      </c>
      <c r="AM142" s="59">
        <v>40</v>
      </c>
      <c r="AN142" s="59">
        <v>57</v>
      </c>
      <c r="AO142" s="86"/>
      <c r="AP142" s="86">
        <f t="shared" si="72"/>
        <v>10.483576642335766</v>
      </c>
      <c r="AQ142" s="86">
        <f t="shared" si="73"/>
        <v>82.76821422361328</v>
      </c>
      <c r="AR142" s="86">
        <f t="shared" si="74"/>
        <v>30.42863073335174</v>
      </c>
      <c r="AS142" s="86">
        <f t="shared" si="75"/>
        <v>10.911345319280844</v>
      </c>
      <c r="AT142" s="86">
        <f t="shared" si="76"/>
        <v>79.42629482071712</v>
      </c>
      <c r="AU142" s="86">
        <f t="shared" si="77"/>
        <v>236.48061206746652</v>
      </c>
      <c r="AV142" s="86">
        <f t="shared" si="78"/>
        <v>54</v>
      </c>
      <c r="AW142" s="86">
        <f t="shared" si="79"/>
        <v>84.84611371935316</v>
      </c>
      <c r="AX142" s="86">
        <f t="shared" si="80"/>
        <v>122.23682638308041</v>
      </c>
      <c r="AY142" s="86">
        <f t="shared" si="81"/>
        <v>63.46542981527648</v>
      </c>
      <c r="AZ142" s="86">
        <f t="shared" si="82"/>
        <v>527</v>
      </c>
      <c r="BA142" s="86"/>
      <c r="BB142" s="86">
        <f t="shared" si="83"/>
        <v>9.77363184079602</v>
      </c>
      <c r="BC142" s="86">
        <f t="shared" si="84"/>
        <v>14.543484989167442</v>
      </c>
      <c r="BD142" s="86">
        <f t="shared" si="85"/>
        <v>5.069637883008357</v>
      </c>
      <c r="BE142" s="86">
        <f t="shared" si="86"/>
        <v>31.559094719195308</v>
      </c>
      <c r="BF142" s="86">
        <f t="shared" si="87"/>
        <v>153.2394366197183</v>
      </c>
      <c r="BG142" s="86">
        <f t="shared" si="88"/>
        <v>35.9</v>
      </c>
      <c r="BH142" s="86">
        <f t="shared" si="89"/>
        <v>26.025039123630677</v>
      </c>
      <c r="BI142" s="86">
        <f t="shared" si="90"/>
        <v>68.13186813186813</v>
      </c>
      <c r="BJ142" s="86"/>
      <c r="BK142" s="86">
        <f t="shared" si="91"/>
        <v>9.091407678244972</v>
      </c>
      <c r="BL142" s="86">
        <f t="shared" si="92"/>
        <v>65.20420871432515</v>
      </c>
      <c r="BM142" s="86">
        <f t="shared" si="93"/>
        <v>43.36079879502623</v>
      </c>
      <c r="BN142" s="86">
        <f t="shared" si="94"/>
        <v>10.86261980830671</v>
      </c>
      <c r="BO142" s="86">
        <f t="shared" si="95"/>
        <v>49.16334661354581</v>
      </c>
      <c r="BP142" s="86">
        <f t="shared" si="96"/>
        <v>139.53225525995478</v>
      </c>
      <c r="BQ142" s="86">
        <f t="shared" si="97"/>
        <v>68</v>
      </c>
      <c r="BR142" s="86">
        <f t="shared" si="98"/>
        <v>56.1641453660233</v>
      </c>
      <c r="BS142" s="86"/>
      <c r="BT142" s="86">
        <f t="shared" si="99"/>
        <v>14.27927927927928</v>
      </c>
      <c r="BU142" s="86">
        <f t="shared" si="100"/>
        <v>0</v>
      </c>
      <c r="BV142" s="86">
        <f t="shared" si="101"/>
        <v>0</v>
      </c>
      <c r="BW142" s="86">
        <f t="shared" si="102"/>
        <v>17.12957222566646</v>
      </c>
      <c r="BX142" s="86">
        <f t="shared" si="103"/>
        <v>2.5146689019279127</v>
      </c>
      <c r="BY142" s="86">
        <f t="shared" si="104"/>
        <v>234.63745435576422</v>
      </c>
      <c r="BZ142" s="86">
        <f t="shared" si="105"/>
        <v>74</v>
      </c>
      <c r="CA142" s="86">
        <f t="shared" si="106"/>
        <v>86.93894495243353</v>
      </c>
      <c r="CB142" s="86">
        <f t="shared" si="107"/>
        <v>1094.4</v>
      </c>
      <c r="CC142" s="86"/>
      <c r="CD142" s="86">
        <f>+AP142*'Silver Conversion'!$B292</f>
        <v>0.7941463489238151</v>
      </c>
      <c r="CE142" s="86">
        <f>+AQ142*'Silver Conversion'!$B292</f>
        <v>6.269813955209646</v>
      </c>
      <c r="CF142" s="86">
        <f>+AR142*'Silver Conversion'!$B292</f>
        <v>2.3050135296438583</v>
      </c>
      <c r="CG142" s="86">
        <f>+AS142*'Silver Conversion'!$B292</f>
        <v>0.8265504553246832</v>
      </c>
      <c r="CH142" s="86">
        <f>+AT142*'Silver Conversion'!$B292</f>
        <v>6.016658645456854</v>
      </c>
      <c r="CI142" s="86">
        <f>+AU142*'Silver Conversion'!$B292</f>
        <v>17.913754157741845</v>
      </c>
      <c r="CJ142" s="86">
        <f>+AV142*'Silver Conversion'!$B292</f>
        <v>4.090579418164236</v>
      </c>
      <c r="CK142" s="86">
        <f>+AW142*'Silver Conversion'!$B292</f>
        <v>6.427217897992745</v>
      </c>
      <c r="CL142" s="86">
        <f>+AX142*'Silver Conversion'!$B292</f>
        <v>9.259619373043403</v>
      </c>
      <c r="CM142" s="86">
        <f>+AY142*'Silver Conversion'!$B292</f>
        <v>4.8075996475429035</v>
      </c>
      <c r="CN142" s="86">
        <f>+AZ142*'Silver Conversion'!$B292</f>
        <v>39.921025062454675</v>
      </c>
      <c r="CO142" s="86"/>
      <c r="CP142" s="86">
        <f>+BB142*'Silver Conversion'!$D292</f>
        <v>1.357557462686567</v>
      </c>
      <c r="CQ142" s="86">
        <f>+BC142*'Silver Conversion'!$B292</f>
        <v>1.1016903771309048</v>
      </c>
      <c r="CR142" s="86">
        <f>+BD142*'Silver Conversion'!$B292</f>
        <v>0.38403252558851286</v>
      </c>
      <c r="CS142" s="86">
        <f>+BE142*'Silver Conversion'!$B292</f>
        <v>2.3906478391525177</v>
      </c>
      <c r="CT142" s="86">
        <f>+BF142*'Silver Conversion'!$B292</f>
        <v>11.608112694216715</v>
      </c>
      <c r="CU142" s="86">
        <f>+BG142*'Silver Conversion'!$B292</f>
        <v>2.719477798372149</v>
      </c>
      <c r="CV142" s="86">
        <f>+BH142*'Silver Conversion'!$B292</f>
        <v>1.9714349888156046</v>
      </c>
      <c r="CW142" s="86">
        <f>+BI142*'Silver Conversion'!$B292</f>
        <v>5.161089212987029</v>
      </c>
      <c r="CX142" s="86"/>
      <c r="CY142" s="86">
        <f>+BK142*'Silver Conversion'!$B292</f>
        <v>0.6886875024216516</v>
      </c>
      <c r="CZ142" s="86">
        <f>+BL142*'Silver Conversion'!$B292</f>
        <v>4.939314706379696</v>
      </c>
      <c r="DA142" s="86">
        <f>+BM142*'Silver Conversion'!$B292</f>
        <v>3.2846442797424977</v>
      </c>
      <c r="DB142" s="86">
        <f>+BN142*'Silver Conversion'!$B292</f>
        <v>0.8228594262074549</v>
      </c>
      <c r="DC142" s="86">
        <f>+BO142*'Silver Conversion'!$B292</f>
        <v>3.724195810841572</v>
      </c>
      <c r="DD142" s="86">
        <f>+BP142*'Silver Conversion'!$B292</f>
        <v>10.569773546970545</v>
      </c>
      <c r="DE142" s="86">
        <f>+BQ142*'Silver Conversion'!$B292</f>
        <v>5.151100008058667</v>
      </c>
      <c r="DF142" s="86">
        <f>+BR142*'Silver Conversion'!$B292</f>
        <v>4.2545166124636875</v>
      </c>
      <c r="DG142" s="86"/>
      <c r="DH142" s="86">
        <f>+BT142*'Silver Conversion'!$B292</f>
        <v>1.0816764060377568</v>
      </c>
      <c r="DI142" s="86">
        <f>+BU142*'Silver Conversion'!$B292</f>
        <v>0</v>
      </c>
      <c r="DJ142" s="86">
        <f>+BV142*'Silver Conversion'!$B292</f>
        <v>0</v>
      </c>
      <c r="DK142" s="86">
        <f>+BW142*'Silver Conversion'!$B292</f>
        <v>1.2975902886716475</v>
      </c>
      <c r="DL142" s="86">
        <f>+BX142*'Silver Conversion'!$B292</f>
        <v>0.19048986766155518</v>
      </c>
      <c r="DM142" s="86">
        <f>+BY142*'Silver Conversion'!$B292</f>
        <v>17.774132250335917</v>
      </c>
      <c r="DN142" s="86">
        <f>+BZ142*'Silver Conversion'!$B292</f>
        <v>5.605608832299138</v>
      </c>
      <c r="DO142" s="86">
        <f>+CA142*'Silver Conversion'!$B292</f>
        <v>6.585752941839594</v>
      </c>
      <c r="DP142" s="86">
        <f>+CB142*'Silver Conversion'!$B292</f>
        <v>82.90240954146185</v>
      </c>
    </row>
    <row r="143" spans="1:120" ht="15.75">
      <c r="A143" s="63">
        <v>1634</v>
      </c>
      <c r="B143" s="86">
        <v>501.7</v>
      </c>
      <c r="C143" s="86">
        <v>751.9</v>
      </c>
      <c r="D143" s="86">
        <v>13</v>
      </c>
      <c r="E143" s="86">
        <v>256</v>
      </c>
      <c r="F143" s="86">
        <v>986</v>
      </c>
      <c r="G143" s="86">
        <v>2550</v>
      </c>
      <c r="H143" s="86">
        <v>46.5</v>
      </c>
      <c r="I143" s="86">
        <v>975.9</v>
      </c>
      <c r="J143" s="86">
        <v>102</v>
      </c>
      <c r="K143" s="59">
        <v>32</v>
      </c>
      <c r="L143" s="59">
        <v>748</v>
      </c>
      <c r="M143" s="86"/>
      <c r="N143" s="86">
        <v>1828.5</v>
      </c>
      <c r="O143" s="86">
        <v>2613.3</v>
      </c>
      <c r="P143" s="86">
        <v>58.7</v>
      </c>
      <c r="Q143" s="86">
        <v>410.9</v>
      </c>
      <c r="R143" s="86">
        <v>55.2</v>
      </c>
      <c r="S143" s="86">
        <v>314.5</v>
      </c>
      <c r="T143" s="86">
        <v>298</v>
      </c>
      <c r="U143" s="86">
        <v>62</v>
      </c>
      <c r="V143" s="86"/>
      <c r="W143" s="86">
        <v>518.5</v>
      </c>
      <c r="X143" s="86">
        <v>24</v>
      </c>
      <c r="Y143" s="86">
        <v>34.7</v>
      </c>
      <c r="Z143" s="86">
        <v>323</v>
      </c>
      <c r="AA143" s="86">
        <v>476</v>
      </c>
      <c r="AB143" s="86">
        <v>1873.5</v>
      </c>
      <c r="AC143" s="86">
        <v>69</v>
      </c>
      <c r="AD143" s="86">
        <v>595</v>
      </c>
      <c r="AE143" s="86"/>
      <c r="AF143" s="86"/>
      <c r="AG143" s="86"/>
      <c r="AH143" s="86"/>
      <c r="AI143" s="86">
        <v>237.7</v>
      </c>
      <c r="AJ143" s="86">
        <v>825.6</v>
      </c>
      <c r="AK143" s="86">
        <v>2754</v>
      </c>
      <c r="AL143" s="86">
        <v>75.3</v>
      </c>
      <c r="AN143" s="59">
        <v>47.5</v>
      </c>
      <c r="AO143" s="86"/>
      <c r="AP143" s="86">
        <f t="shared" si="72"/>
        <v>9.155109489051096</v>
      </c>
      <c r="AQ143" s="86">
        <f t="shared" si="73"/>
        <v>65.37123978438532</v>
      </c>
      <c r="AR143" s="86">
        <f t="shared" si="74"/>
        <v>28.2551571095409</v>
      </c>
      <c r="AS143" s="86">
        <f t="shared" si="75"/>
        <v>15.871047737135774</v>
      </c>
      <c r="AT143" s="86">
        <f t="shared" si="76"/>
        <v>78.56573705179282</v>
      </c>
      <c r="AU143" s="86">
        <f t="shared" si="77"/>
        <v>221.70057381324986</v>
      </c>
      <c r="AV143" s="86">
        <f t="shared" si="78"/>
        <v>46.5</v>
      </c>
      <c r="AW143" s="86">
        <f t="shared" si="79"/>
        <v>84.84611371935316</v>
      </c>
      <c r="AX143" s="86">
        <f t="shared" si="80"/>
        <v>121.87836061656112</v>
      </c>
      <c r="AY143" s="86">
        <f t="shared" si="81"/>
        <v>69.55115596194683</v>
      </c>
      <c r="AZ143" s="86">
        <f t="shared" si="82"/>
        <v>748</v>
      </c>
      <c r="BA143" s="86"/>
      <c r="BB143" s="86">
        <f t="shared" si="83"/>
        <v>9.097014925373134</v>
      </c>
      <c r="BC143" s="86">
        <f t="shared" si="84"/>
        <v>16.176415970287838</v>
      </c>
      <c r="BD143" s="86">
        <f t="shared" si="85"/>
        <v>5.450324976787373</v>
      </c>
      <c r="BE143" s="86">
        <f t="shared" si="86"/>
        <v>34.44258172673931</v>
      </c>
      <c r="BF143" s="86">
        <f t="shared" si="87"/>
        <v>155.49295774647888</v>
      </c>
      <c r="BG143" s="86">
        <f t="shared" si="88"/>
        <v>314.5</v>
      </c>
      <c r="BH143" s="86">
        <f t="shared" si="89"/>
        <v>23.317683881064163</v>
      </c>
      <c r="BI143" s="86">
        <f t="shared" si="90"/>
        <v>68.13186813186813</v>
      </c>
      <c r="BJ143" s="86"/>
      <c r="BK143" s="86">
        <f t="shared" si="91"/>
        <v>9.478976234003655</v>
      </c>
      <c r="BL143" s="86">
        <f t="shared" si="92"/>
        <v>52.16336697146012</v>
      </c>
      <c r="BM143" s="86">
        <f t="shared" si="93"/>
        <v>37.70976737311805</v>
      </c>
      <c r="BN143" s="86">
        <f t="shared" si="94"/>
        <v>20.638977635782748</v>
      </c>
      <c r="BO143" s="86">
        <f t="shared" si="95"/>
        <v>37.928286852589636</v>
      </c>
      <c r="BP143" s="86">
        <f t="shared" si="96"/>
        <v>162.8847157016171</v>
      </c>
      <c r="BQ143" s="86">
        <f t="shared" si="97"/>
        <v>69</v>
      </c>
      <c r="BR143" s="86">
        <f t="shared" si="98"/>
        <v>51.7301338897583</v>
      </c>
      <c r="BS143" s="86"/>
      <c r="BT143" s="86">
        <f t="shared" si="99"/>
        <v>0</v>
      </c>
      <c r="BU143" s="86">
        <f t="shared" si="100"/>
        <v>0</v>
      </c>
      <c r="BV143" s="86">
        <f t="shared" si="101"/>
        <v>0</v>
      </c>
      <c r="BW143" s="86">
        <f t="shared" si="102"/>
        <v>14.736515809051458</v>
      </c>
      <c r="BX143" s="86">
        <f t="shared" si="103"/>
        <v>2.744428822847754</v>
      </c>
      <c r="BY143" s="86">
        <f t="shared" si="104"/>
        <v>239.43661971830986</v>
      </c>
      <c r="BZ143" s="86">
        <f t="shared" si="105"/>
        <v>75.3</v>
      </c>
      <c r="CA143" s="86">
        <f t="shared" si="106"/>
        <v>0</v>
      </c>
      <c r="CB143" s="86">
        <f t="shared" si="107"/>
        <v>912</v>
      </c>
      <c r="CC143" s="86"/>
      <c r="CD143" s="86">
        <f>+AP143*'Silver Conversion'!$B293</f>
        <v>0.680838838584496</v>
      </c>
      <c r="CE143" s="86">
        <f>+AQ143*'Silver Conversion'!$B293</f>
        <v>4.861468781433718</v>
      </c>
      <c r="CF143" s="86">
        <f>+AR143*'Silver Conversion'!$B293</f>
        <v>2.101253772386744</v>
      </c>
      <c r="CG143" s="86">
        <f>+AS143*'Silver Conversion'!$B293</f>
        <v>1.180283613362945</v>
      </c>
      <c r="CH143" s="86">
        <f>+AT143*'Silver Conversion'!$B293</f>
        <v>5.842705128851681</v>
      </c>
      <c r="CI143" s="86">
        <f>+AU143*'Silver Conversion'!$B293</f>
        <v>16.487226217124594</v>
      </c>
      <c r="CJ143" s="86">
        <f>+AV143*'Silver Conversion'!$B293</f>
        <v>3.4580696202531644</v>
      </c>
      <c r="CK143" s="86">
        <f>+AW143*'Silver Conversion'!$B293</f>
        <v>6.309758456977212</v>
      </c>
      <c r="CL143" s="86">
        <f>+AX143*'Silver Conversion'!$B293</f>
        <v>9.063738843320209</v>
      </c>
      <c r="CM143" s="86">
        <f>+AY143*'Silver Conversion'!$B293</f>
        <v>5.172316978182755</v>
      </c>
      <c r="CN143" s="86">
        <f>+AZ143*'Silver Conversion'!$B293</f>
        <v>55.62658227848101</v>
      </c>
      <c r="CO143" s="86"/>
      <c r="CP143" s="86">
        <f>+BB143*'Silver Conversion'!$D293</f>
        <v>1.2635753731343282</v>
      </c>
      <c r="CQ143" s="86">
        <f>+BC143*'Silver Conversion'!$B293</f>
        <v>1.2029929598157094</v>
      </c>
      <c r="CR143" s="86">
        <f>+BD143*'Silver Conversion'!$B293</f>
        <v>0.4053248004889343</v>
      </c>
      <c r="CS143" s="86">
        <f>+BE143*'Silver Conversion'!$B293</f>
        <v>2.5613945271467524</v>
      </c>
      <c r="CT143" s="86">
        <f>+BF143*'Silver Conversion'!$B293</f>
        <v>11.563558566589409</v>
      </c>
      <c r="CU143" s="86">
        <f>+BG143*'Silver Conversion'!$B293</f>
        <v>23.388449367088604</v>
      </c>
      <c r="CV143" s="86">
        <f>+BH143*'Silver Conversion'!$B293</f>
        <v>1.7340682633069866</v>
      </c>
      <c r="CW143" s="86">
        <f>+BI143*'Silver Conversion'!$B293</f>
        <v>5.066768674363611</v>
      </c>
      <c r="CX143" s="86"/>
      <c r="CY143" s="86">
        <f>+BK143*'Silver Conversion'!$B293</f>
        <v>0.7049238655034363</v>
      </c>
      <c r="CZ143" s="86">
        <f>+BL143*'Silver Conversion'!$B293</f>
        <v>3.8792377336370656</v>
      </c>
      <c r="DA143" s="86">
        <f>+BM143*'Silver Conversion'!$B293</f>
        <v>2.8043656116084623</v>
      </c>
      <c r="DB143" s="86">
        <f>+BN143*'Silver Conversion'!$B293</f>
        <v>1.5348606786104257</v>
      </c>
      <c r="DC143" s="86">
        <f>+BO143*'Silver Conversion'!$B293</f>
        <v>2.820616269100811</v>
      </c>
      <c r="DD143" s="86">
        <f>+BP143*'Silver Conversion'!$B293</f>
        <v>12.113262085405069</v>
      </c>
      <c r="DE143" s="86">
        <f>+BQ143*'Silver Conversion'!$B293</f>
        <v>5.13132911392405</v>
      </c>
      <c r="DF143" s="86">
        <f>+BR143*'Silver Conversion'!$B293</f>
        <v>3.8470194506624047</v>
      </c>
      <c r="DG143" s="86"/>
      <c r="DH143" s="86">
        <f>+BT143*'Silver Conversion'!$B293</f>
        <v>0</v>
      </c>
      <c r="DI143" s="86">
        <f>+BU143*'Silver Conversion'!$B293</f>
        <v>0</v>
      </c>
      <c r="DJ143" s="86">
        <f>+BV143*'Silver Conversion'!$B293</f>
        <v>0</v>
      </c>
      <c r="DK143" s="86">
        <f>+BW143*'Silver Conversion'!$B293</f>
        <v>1.0959117769389533</v>
      </c>
      <c r="DL143" s="86">
        <f>+BX143*'Silver Conversion'!$B293</f>
        <v>0.20409518144595637</v>
      </c>
      <c r="DM143" s="86">
        <f>+BY143*'Silver Conversion'!$B293</f>
        <v>17.80620431449456</v>
      </c>
      <c r="DN143" s="86">
        <f>+BZ143*'Silver Conversion'!$B293</f>
        <v>5.5998417721518985</v>
      </c>
      <c r="DO143" s="86">
        <f>+CA143*'Silver Conversion'!$B293</f>
        <v>0</v>
      </c>
      <c r="DP143" s="86">
        <f>+CB143*'Silver Conversion'!$B293</f>
        <v>67.82278481012658</v>
      </c>
    </row>
    <row r="144" spans="1:120" ht="15.75">
      <c r="A144" s="63">
        <v>1635</v>
      </c>
      <c r="B144" s="86">
        <v>508.9</v>
      </c>
      <c r="C144" s="86">
        <v>850</v>
      </c>
      <c r="D144" s="86">
        <v>11</v>
      </c>
      <c r="E144" s="86">
        <v>236.6</v>
      </c>
      <c r="F144" s="86">
        <v>909.5</v>
      </c>
      <c r="G144" s="86">
        <v>3196</v>
      </c>
      <c r="H144" s="86">
        <v>48</v>
      </c>
      <c r="I144" s="86">
        <v>891</v>
      </c>
      <c r="J144" s="86">
        <v>89.3</v>
      </c>
      <c r="K144" s="59">
        <v>23</v>
      </c>
      <c r="L144" s="59">
        <v>748</v>
      </c>
      <c r="M144" s="86"/>
      <c r="N144" s="86">
        <v>1935.5</v>
      </c>
      <c r="O144" s="86">
        <v>2595.8</v>
      </c>
      <c r="P144" s="86">
        <v>65.3</v>
      </c>
      <c r="Q144" s="86">
        <v>385.5</v>
      </c>
      <c r="R144" s="86">
        <v>65.3</v>
      </c>
      <c r="S144" s="86">
        <v>32.1</v>
      </c>
      <c r="T144" s="86">
        <v>304.4</v>
      </c>
      <c r="U144" s="86">
        <v>57</v>
      </c>
      <c r="V144" s="86"/>
      <c r="W144" s="86">
        <v>884</v>
      </c>
      <c r="X144" s="86">
        <v>24</v>
      </c>
      <c r="Y144" s="86">
        <v>31</v>
      </c>
      <c r="Z144" s="86">
        <v>190</v>
      </c>
      <c r="AA144" s="86">
        <v>578</v>
      </c>
      <c r="AB144" s="86">
        <v>2184.9</v>
      </c>
      <c r="AC144" s="86">
        <v>78.1</v>
      </c>
      <c r="AD144" s="86">
        <v>561</v>
      </c>
      <c r="AE144" s="86"/>
      <c r="AF144" s="86">
        <v>579.9</v>
      </c>
      <c r="AG144" s="86"/>
      <c r="AH144" s="86"/>
      <c r="AI144" s="86">
        <v>313.1</v>
      </c>
      <c r="AJ144" s="86">
        <v>746.3</v>
      </c>
      <c r="AK144" s="86">
        <v>3105.3</v>
      </c>
      <c r="AL144" s="86">
        <v>76.5</v>
      </c>
      <c r="AM144" s="59">
        <v>40</v>
      </c>
      <c r="AN144" s="59">
        <v>56</v>
      </c>
      <c r="AO144" s="86"/>
      <c r="AP144" s="86">
        <f t="shared" si="72"/>
        <v>9.286496350364963</v>
      </c>
      <c r="AQ144" s="86">
        <f t="shared" si="73"/>
        <v>73.90019127108329</v>
      </c>
      <c r="AR144" s="86">
        <f t="shared" si="74"/>
        <v>23.90820986191922</v>
      </c>
      <c r="AS144" s="86">
        <f t="shared" si="75"/>
        <v>14.668319900805953</v>
      </c>
      <c r="AT144" s="86">
        <f t="shared" si="76"/>
        <v>72.47011952191235</v>
      </c>
      <c r="AU144" s="86">
        <f t="shared" si="77"/>
        <v>277.86471917927315</v>
      </c>
      <c r="AV144" s="86">
        <f t="shared" si="78"/>
        <v>48</v>
      </c>
      <c r="AW144" s="86">
        <f t="shared" si="79"/>
        <v>77.46478873239437</v>
      </c>
      <c r="AX144" s="86">
        <f t="shared" si="80"/>
        <v>106.70330983391086</v>
      </c>
      <c r="AY144" s="86">
        <f t="shared" si="81"/>
        <v>49.989893347649286</v>
      </c>
      <c r="AZ144" s="86">
        <f t="shared" si="82"/>
        <v>748</v>
      </c>
      <c r="BA144" s="86"/>
      <c r="BB144" s="86">
        <f t="shared" si="83"/>
        <v>9.629353233830846</v>
      </c>
      <c r="BC144" s="86">
        <f t="shared" si="84"/>
        <v>16.068090374497064</v>
      </c>
      <c r="BD144" s="86">
        <f t="shared" si="85"/>
        <v>6.06313834726091</v>
      </c>
      <c r="BE144" s="86">
        <f t="shared" si="86"/>
        <v>32.31349538977368</v>
      </c>
      <c r="BF144" s="86">
        <f t="shared" si="87"/>
        <v>183.94366197183098</v>
      </c>
      <c r="BG144" s="86">
        <f t="shared" si="88"/>
        <v>32.1</v>
      </c>
      <c r="BH144" s="86">
        <f t="shared" si="89"/>
        <v>23.81846635367762</v>
      </c>
      <c r="BI144" s="86">
        <f t="shared" si="90"/>
        <v>62.637362637362635</v>
      </c>
      <c r="BJ144" s="86"/>
      <c r="BK144" s="86">
        <f t="shared" si="91"/>
        <v>16.16087751371115</v>
      </c>
      <c r="BL144" s="86">
        <f t="shared" si="92"/>
        <v>52.16336697146012</v>
      </c>
      <c r="BM144" s="86">
        <f t="shared" si="93"/>
        <v>33.68884116906799</v>
      </c>
      <c r="BN144" s="86">
        <f t="shared" si="94"/>
        <v>12.140575079872205</v>
      </c>
      <c r="BO144" s="86">
        <f t="shared" si="95"/>
        <v>46.05577689243027</v>
      </c>
      <c r="BP144" s="86">
        <f t="shared" si="96"/>
        <v>189.9582681272822</v>
      </c>
      <c r="BQ144" s="86">
        <f t="shared" si="97"/>
        <v>78.1</v>
      </c>
      <c r="BR144" s="86">
        <f t="shared" si="98"/>
        <v>48.77412623891497</v>
      </c>
      <c r="BS144" s="86"/>
      <c r="BT144" s="86">
        <f t="shared" si="99"/>
        <v>10.448648648648648</v>
      </c>
      <c r="BU144" s="86">
        <f t="shared" si="100"/>
        <v>0</v>
      </c>
      <c r="BV144" s="86">
        <f t="shared" si="101"/>
        <v>0</v>
      </c>
      <c r="BW144" s="86">
        <f t="shared" si="102"/>
        <v>19.41103533787973</v>
      </c>
      <c r="BX144" s="86">
        <f t="shared" si="103"/>
        <v>2.5747805091453126</v>
      </c>
      <c r="BY144" s="86">
        <f t="shared" si="104"/>
        <v>269.9791340636411</v>
      </c>
      <c r="BZ144" s="86">
        <f t="shared" si="105"/>
        <v>76.5</v>
      </c>
      <c r="CA144" s="86">
        <f t="shared" si="106"/>
        <v>86.93894495243353</v>
      </c>
      <c r="CB144" s="86">
        <f t="shared" si="107"/>
        <v>1075.2</v>
      </c>
      <c r="CC144" s="86"/>
      <c r="CD144" s="86">
        <f>+AP144*'Silver Conversion'!$B294</f>
        <v>0.6829374565281697</v>
      </c>
      <c r="CE144" s="86">
        <f>+AQ144*'Silver Conversion'!$B294</f>
        <v>5.434687826225809</v>
      </c>
      <c r="CF144" s="86">
        <f>+AR144*'Silver Conversion'!$B294</f>
        <v>1.7582316750277005</v>
      </c>
      <c r="CG144" s="86">
        <f>+AS144*'Silver Conversion'!$B294</f>
        <v>1.0787216950991705</v>
      </c>
      <c r="CH144" s="86">
        <f>+AT144*'Silver Conversion'!$B294</f>
        <v>5.3295190385383835</v>
      </c>
      <c r="CI144" s="86">
        <f>+AU144*'Silver Conversion'!$B294</f>
        <v>20.43442622660904</v>
      </c>
      <c r="CJ144" s="86">
        <f>+AV144*'Silver Conversion'!$B294</f>
        <v>3.529964011891723</v>
      </c>
      <c r="CK144" s="86">
        <f>+AW144*'Silver Conversion'!$B294</f>
        <v>5.696831591961407</v>
      </c>
      <c r="CL144" s="86">
        <f>+AX144*'Silver Conversion'!$B294</f>
        <v>7.847059242988282</v>
      </c>
      <c r="CM144" s="86">
        <f>+AY144*'Silver Conversion'!$B294</f>
        <v>3.676302593239738</v>
      </c>
      <c r="CN144" s="86">
        <f>+AZ144*'Silver Conversion'!$B294</f>
        <v>55.00860585197935</v>
      </c>
      <c r="CO144" s="86"/>
      <c r="CP144" s="86">
        <f>+BB144*'Silver Conversion'!$D294</f>
        <v>1.3375171641791046</v>
      </c>
      <c r="CQ144" s="86">
        <f>+BC144*'Silver Conversion'!$B294</f>
        <v>1.181662099204134</v>
      </c>
      <c r="CR144" s="86">
        <f>+BD144*'Silver Conversion'!$B294</f>
        <v>0.44588875343649315</v>
      </c>
      <c r="CS144" s="86">
        <f>+BE144*'Silver Conversion'!$B294</f>
        <v>2.3763640796735452</v>
      </c>
      <c r="CT144" s="86">
        <f>+BF144*'Silver Conversion'!$B294</f>
        <v>13.527385562002904</v>
      </c>
      <c r="CU144" s="86">
        <f>+BG144*'Silver Conversion'!$B294</f>
        <v>2.36066343295259</v>
      </c>
      <c r="CV144" s="86">
        <f>+BH144*'Silver Conversion'!$B294</f>
        <v>1.7516318551444974</v>
      </c>
      <c r="CW144" s="86">
        <f>+BI144*'Silver Conversion'!$B294</f>
        <v>4.606409081452111</v>
      </c>
      <c r="CX144" s="86"/>
      <c r="CY144" s="86">
        <f>+BK144*'Silver Conversion'!$B294</f>
        <v>1.188485750499803</v>
      </c>
      <c r="CZ144" s="86">
        <f>+BL144*'Silver Conversion'!$B294</f>
        <v>3.836141836424074</v>
      </c>
      <c r="DA144" s="86">
        <f>+BM144*'Silver Conversion'!$B294</f>
        <v>2.477508269357214</v>
      </c>
      <c r="DB144" s="86">
        <f>+BN144*'Silver Conversion'!$B294</f>
        <v>0.8928290232420492</v>
      </c>
      <c r="DC144" s="86">
        <f>+BO144*'Silver Conversion'!$B294</f>
        <v>3.38698406187486</v>
      </c>
      <c r="DD144" s="86">
        <f>+BP144*'Silver Conversion'!$B294</f>
        <v>13.969705213553846</v>
      </c>
      <c r="DE144" s="86">
        <f>+BQ144*'Silver Conversion'!$B294</f>
        <v>5.74354561101549</v>
      </c>
      <c r="DF144" s="86">
        <f>+BR144*'Silver Conversion'!$B294</f>
        <v>3.586893965309034</v>
      </c>
      <c r="DG144" s="86"/>
      <c r="DH144" s="86">
        <f>+BT144*'Silver Conversion'!$B294</f>
        <v>0.7684032021381418</v>
      </c>
      <c r="DI144" s="86">
        <f>+BU144*'Silver Conversion'!$B294</f>
        <v>0</v>
      </c>
      <c r="DJ144" s="86">
        <f>+BV144*'Silver Conversion'!$B294</f>
        <v>0</v>
      </c>
      <c r="DK144" s="86">
        <f>+BW144*'Silver Conversion'!$B294</f>
        <v>1.4275053370057071</v>
      </c>
      <c r="DL144" s="86">
        <f>+BX144*'Silver Conversion'!$B294</f>
        <v>0.18935171949590002</v>
      </c>
      <c r="DM144" s="86">
        <f>+BY144*'Silver Conversion'!$B294</f>
        <v>19.854513066798827</v>
      </c>
      <c r="DN144" s="86">
        <f>+BZ144*'Silver Conversion'!$B294</f>
        <v>5.6258801439524335</v>
      </c>
      <c r="DO144" s="86">
        <f>+CA144*'Silver Conversion'!$B294</f>
        <v>6.393569727373457</v>
      </c>
      <c r="DP144" s="86">
        <f>+CB144*'Silver Conversion'!$B294</f>
        <v>79.0711938663746</v>
      </c>
    </row>
    <row r="145" spans="1:120" ht="15.75">
      <c r="A145" s="63">
        <v>1636</v>
      </c>
      <c r="B145" s="86">
        <v>535.5</v>
      </c>
      <c r="C145" s="86">
        <v>850</v>
      </c>
      <c r="D145" s="86">
        <v>12</v>
      </c>
      <c r="E145" s="86">
        <v>150</v>
      </c>
      <c r="F145" s="86">
        <v>846.5</v>
      </c>
      <c r="G145" s="86">
        <v>3125</v>
      </c>
      <c r="H145" s="86">
        <v>53.3</v>
      </c>
      <c r="I145" s="86">
        <v>897.4</v>
      </c>
      <c r="J145" s="86">
        <v>110</v>
      </c>
      <c r="K145" s="59">
        <v>30</v>
      </c>
      <c r="L145" s="59">
        <v>838.7</v>
      </c>
      <c r="M145" s="86"/>
      <c r="N145" s="86">
        <v>2473.5</v>
      </c>
      <c r="O145" s="86">
        <v>2686</v>
      </c>
      <c r="P145" s="86">
        <v>58.4</v>
      </c>
      <c r="Q145" s="86">
        <v>456.8</v>
      </c>
      <c r="R145" s="86">
        <v>67.9</v>
      </c>
      <c r="S145" s="86">
        <v>32.3</v>
      </c>
      <c r="T145" s="86">
        <v>321</v>
      </c>
      <c r="U145" s="86">
        <v>78</v>
      </c>
      <c r="V145" s="86"/>
      <c r="W145" s="86">
        <v>1473.3</v>
      </c>
      <c r="X145" s="86">
        <v>55</v>
      </c>
      <c r="Y145" s="86">
        <v>31.2</v>
      </c>
      <c r="Z145" s="86">
        <v>204</v>
      </c>
      <c r="AA145" s="86">
        <v>484.5</v>
      </c>
      <c r="AB145" s="86">
        <v>2141.9</v>
      </c>
      <c r="AC145" s="86">
        <v>100</v>
      </c>
      <c r="AD145" s="86">
        <v>646</v>
      </c>
      <c r="AE145" s="86"/>
      <c r="AF145" s="86">
        <v>695.8</v>
      </c>
      <c r="AG145" s="86"/>
      <c r="AH145" s="86"/>
      <c r="AI145" s="86">
        <v>302.8</v>
      </c>
      <c r="AJ145" s="86">
        <v>707.1</v>
      </c>
      <c r="AK145" s="86">
        <v>3187.5</v>
      </c>
      <c r="AL145" s="86">
        <v>80.3</v>
      </c>
      <c r="AM145" s="59">
        <v>40</v>
      </c>
      <c r="AN145" s="59">
        <v>56.8</v>
      </c>
      <c r="AO145" s="86"/>
      <c r="AP145" s="86">
        <f t="shared" si="72"/>
        <v>9.771897810218979</v>
      </c>
      <c r="AQ145" s="86">
        <f t="shared" si="73"/>
        <v>73.90019127108329</v>
      </c>
      <c r="AR145" s="86">
        <f t="shared" si="74"/>
        <v>26.08168348573006</v>
      </c>
      <c r="AS145" s="86">
        <f t="shared" si="75"/>
        <v>9.299442033477991</v>
      </c>
      <c r="AT145" s="86">
        <f t="shared" si="76"/>
        <v>67.45019920318725</v>
      </c>
      <c r="AU145" s="86">
        <f t="shared" si="77"/>
        <v>271.6918796731003</v>
      </c>
      <c r="AV145" s="86">
        <f t="shared" si="78"/>
        <v>53.3</v>
      </c>
      <c r="AW145" s="86">
        <f t="shared" si="79"/>
        <v>78.02121370196487</v>
      </c>
      <c r="AX145" s="86">
        <f t="shared" si="80"/>
        <v>131.4374477237424</v>
      </c>
      <c r="AY145" s="86">
        <f t="shared" si="81"/>
        <v>65.20420871432515</v>
      </c>
      <c r="AZ145" s="86">
        <f t="shared" si="82"/>
        <v>838.7</v>
      </c>
      <c r="BA145" s="86"/>
      <c r="BB145" s="86">
        <f t="shared" si="83"/>
        <v>12.305970149253731</v>
      </c>
      <c r="BC145" s="86">
        <f t="shared" si="84"/>
        <v>16.62643144537295</v>
      </c>
      <c r="BD145" s="86">
        <f t="shared" si="85"/>
        <v>5.42246982358403</v>
      </c>
      <c r="BE145" s="86">
        <f t="shared" si="86"/>
        <v>38.29002514668902</v>
      </c>
      <c r="BF145" s="86">
        <f t="shared" si="87"/>
        <v>191.26760563380284</v>
      </c>
      <c r="BG145" s="86">
        <f t="shared" si="88"/>
        <v>32.3</v>
      </c>
      <c r="BH145" s="86">
        <f t="shared" si="89"/>
        <v>25.11737089201878</v>
      </c>
      <c r="BI145" s="86">
        <f t="shared" si="90"/>
        <v>85.71428571428571</v>
      </c>
      <c r="BJ145" s="86"/>
      <c r="BK145" s="86">
        <f t="shared" si="91"/>
        <v>26.93418647166362</v>
      </c>
      <c r="BL145" s="86">
        <f t="shared" si="92"/>
        <v>119.5410493095961</v>
      </c>
      <c r="BM145" s="86">
        <f t="shared" si="93"/>
        <v>33.906188531449075</v>
      </c>
      <c r="BN145" s="86">
        <f t="shared" si="94"/>
        <v>13.035143769968052</v>
      </c>
      <c r="BO145" s="86">
        <f t="shared" si="95"/>
        <v>38.60557768924303</v>
      </c>
      <c r="BP145" s="86">
        <f t="shared" si="96"/>
        <v>186.21978786298035</v>
      </c>
      <c r="BQ145" s="86">
        <f t="shared" si="97"/>
        <v>100</v>
      </c>
      <c r="BR145" s="86">
        <f t="shared" si="98"/>
        <v>56.1641453660233</v>
      </c>
      <c r="BS145" s="86"/>
      <c r="BT145" s="86">
        <f t="shared" si="99"/>
        <v>12.536936936936936</v>
      </c>
      <c r="BU145" s="86">
        <f t="shared" si="100"/>
        <v>0</v>
      </c>
      <c r="BV145" s="86">
        <f t="shared" si="101"/>
        <v>0</v>
      </c>
      <c r="BW145" s="86">
        <f t="shared" si="102"/>
        <v>18.772473651580906</v>
      </c>
      <c r="BX145" s="86">
        <f t="shared" si="103"/>
        <v>3.0509980196564954</v>
      </c>
      <c r="BY145" s="86">
        <f t="shared" si="104"/>
        <v>277.12571726656233</v>
      </c>
      <c r="BZ145" s="86">
        <f t="shared" si="105"/>
        <v>80.3</v>
      </c>
      <c r="CA145" s="86">
        <f t="shared" si="106"/>
        <v>86.93894495243353</v>
      </c>
      <c r="CB145" s="86">
        <f t="shared" si="107"/>
        <v>1090.56</v>
      </c>
      <c r="CC145" s="86"/>
      <c r="CD145" s="86">
        <f>+AP145*'Silver Conversion'!$B295</f>
        <v>0.7196477547481855</v>
      </c>
      <c r="CE145" s="86">
        <f>+AQ145*'Silver Conversion'!$B295</f>
        <v>5.442351911220486</v>
      </c>
      <c r="CF145" s="86">
        <f>+AR145*'Silver Conversion'!$B295</f>
        <v>1.9207758129572434</v>
      </c>
      <c r="CG145" s="86">
        <f>+AS145*'Silver Conversion'!$B295</f>
        <v>0.6848539260004162</v>
      </c>
      <c r="CH145" s="86">
        <f>+AT145*'Silver Conversion'!$B295</f>
        <v>4.9673446608426834</v>
      </c>
      <c r="CI145" s="86">
        <f>+AU145*'Silver Conversion'!$B295</f>
        <v>20.008646732428257</v>
      </c>
      <c r="CJ145" s="86">
        <f>+AV145*'Silver Conversion'!$B295</f>
        <v>3.925258539642745</v>
      </c>
      <c r="CK145" s="86">
        <f>+AW145*'Silver Conversion'!$B295</f>
        <v>5.745843064857958</v>
      </c>
      <c r="CL145" s="86">
        <f>+AX145*'Silver Conversion'!$B295</f>
        <v>9.679661615505943</v>
      </c>
      <c r="CM145" s="86">
        <f>+AY145*'Silver Conversion'!$B295</f>
        <v>4.801939532393108</v>
      </c>
      <c r="CN145" s="86">
        <f>+AZ145*'Silver Conversion'!$B295</f>
        <v>61.765747414603574</v>
      </c>
      <c r="CO145" s="86"/>
      <c r="CP145" s="86">
        <f>+BB145*'Silver Conversion'!$D295</f>
        <v>1.7092992537313432</v>
      </c>
      <c r="CQ145" s="86">
        <f>+BC145*'Silver Conversion'!$B295</f>
        <v>1.224447317349622</v>
      </c>
      <c r="CR145" s="86">
        <f>+BD145*'Silver Conversion'!$B295</f>
        <v>0.3993357594930263</v>
      </c>
      <c r="CS145" s="86">
        <f>+BE145*'Silver Conversion'!$B295</f>
        <v>2.819854562667477</v>
      </c>
      <c r="CT145" s="86">
        <f>+BF145*'Silver Conversion'!$B295</f>
        <v>14.085831188951321</v>
      </c>
      <c r="CU145" s="86">
        <f>+BG145*'Silver Conversion'!$B295</f>
        <v>2.3787214039486053</v>
      </c>
      <c r="CV145" s="86">
        <f>+BH145*'Silver Conversion'!$B295</f>
        <v>1.8497593731195279</v>
      </c>
      <c r="CW145" s="86">
        <f>+BI145*'Silver Conversion'!$B295</f>
        <v>6.312396472220978</v>
      </c>
      <c r="CX145" s="86"/>
      <c r="CY145" s="86">
        <f>+BK145*'Silver Conversion'!$B295</f>
        <v>1.9835580761018334</v>
      </c>
      <c r="CZ145" s="86">
        <f>+BL145*'Silver Conversion'!$B295</f>
        <v>8.803555809387365</v>
      </c>
      <c r="DA145" s="86">
        <f>+BM145*'Silver Conversion'!$B295</f>
        <v>2.4970085568444165</v>
      </c>
      <c r="DB145" s="86">
        <f>+BN145*'Silver Conversion'!$B295</f>
        <v>0.9599682813984619</v>
      </c>
      <c r="DC145" s="86">
        <f>+BO145*'Silver Conversion'!$B295</f>
        <v>2.843093311492357</v>
      </c>
      <c r="DD145" s="86">
        <f>+BP145*'Silver Conversion'!$B295</f>
        <v>13.714086539580189</v>
      </c>
      <c r="DE145" s="86">
        <f>+BQ145*'Silver Conversion'!$B295</f>
        <v>7.3644625509244745</v>
      </c>
      <c r="DF145" s="86">
        <f>+BR145*'Silver Conversion'!$B295</f>
        <v>4.13618745252757</v>
      </c>
      <c r="DG145" s="86"/>
      <c r="DH145" s="86">
        <f>+BT145*'Silver Conversion'!$B295</f>
        <v>0.9232780257537386</v>
      </c>
      <c r="DI145" s="86">
        <f>+BU145*'Silver Conversion'!$B295</f>
        <v>0</v>
      </c>
      <c r="DJ145" s="86">
        <f>+BV145*'Silver Conversion'!$B295</f>
        <v>0</v>
      </c>
      <c r="DK145" s="86">
        <f>+BW145*'Silver Conversion'!$B295</f>
        <v>1.38249179195284</v>
      </c>
      <c r="DL145" s="86">
        <f>+BX145*'Silver Conversion'!$B295</f>
        <v>0.22468960658704995</v>
      </c>
      <c r="DM145" s="86">
        <f>+BY145*'Silver Conversion'!$B295</f>
        <v>20.408819667076823</v>
      </c>
      <c r="DN145" s="86">
        <f>+BZ145*'Silver Conversion'!$B295</f>
        <v>5.913663428392353</v>
      </c>
      <c r="DO145" s="86">
        <f>+CA145*'Silver Conversion'!$B295</f>
        <v>6.402586043190811</v>
      </c>
      <c r="DP145" s="86">
        <f>+CB145*'Silver Conversion'!$B295</f>
        <v>80.31388279536195</v>
      </c>
    </row>
    <row r="146" spans="1:120" ht="15.75">
      <c r="A146" s="63">
        <v>1637</v>
      </c>
      <c r="B146" s="86">
        <v>462.3</v>
      </c>
      <c r="C146" s="86">
        <v>973</v>
      </c>
      <c r="D146" s="86">
        <v>12</v>
      </c>
      <c r="E146" s="86">
        <v>266</v>
      </c>
      <c r="F146" s="86">
        <v>876.5</v>
      </c>
      <c r="G146" s="86">
        <v>2974</v>
      </c>
      <c r="H146" s="86">
        <v>52.5</v>
      </c>
      <c r="I146" s="86">
        <v>933.5</v>
      </c>
      <c r="J146" s="86">
        <v>159.1</v>
      </c>
      <c r="K146" s="59">
        <v>26.7</v>
      </c>
      <c r="L146" s="59">
        <v>977.5</v>
      </c>
      <c r="M146" s="86"/>
      <c r="N146" s="86">
        <v>2522</v>
      </c>
      <c r="O146" s="86">
        <v>2984.5</v>
      </c>
      <c r="P146" s="86">
        <v>57.2</v>
      </c>
      <c r="Q146" s="86">
        <v>428.8</v>
      </c>
      <c r="R146" s="86">
        <v>59.4</v>
      </c>
      <c r="S146" s="86">
        <v>34.4</v>
      </c>
      <c r="T146" s="86">
        <v>313</v>
      </c>
      <c r="U146" s="86">
        <v>66</v>
      </c>
      <c r="V146" s="86"/>
      <c r="W146" s="86">
        <v>1428</v>
      </c>
      <c r="X146" s="86">
        <v>37.6</v>
      </c>
      <c r="Y146" s="86">
        <v>41</v>
      </c>
      <c r="Z146" s="86">
        <v>195</v>
      </c>
      <c r="AA146" s="86">
        <v>519.9</v>
      </c>
      <c r="AB146" s="86">
        <v>2412.9</v>
      </c>
      <c r="AC146" s="86">
        <v>125.1</v>
      </c>
      <c r="AD146" s="86">
        <v>732.5</v>
      </c>
      <c r="AE146" s="86"/>
      <c r="AF146" s="86">
        <v>729.1</v>
      </c>
      <c r="AG146" s="86"/>
      <c r="AH146" s="86"/>
      <c r="AI146" s="86">
        <v>221.2</v>
      </c>
      <c r="AJ146" s="86">
        <v>755.5</v>
      </c>
      <c r="AK146" s="86">
        <v>3273.8</v>
      </c>
      <c r="AL146" s="86">
        <v>108.8</v>
      </c>
      <c r="AM146" s="59">
        <v>40</v>
      </c>
      <c r="AN146" s="59">
        <v>54.5</v>
      </c>
      <c r="AO146" s="86"/>
      <c r="AP146" s="86">
        <f t="shared" si="72"/>
        <v>8.436131386861314</v>
      </c>
      <c r="AQ146" s="86">
        <f t="shared" si="73"/>
        <v>84.59398365501652</v>
      </c>
      <c r="AR146" s="86">
        <f t="shared" si="74"/>
        <v>26.08168348573006</v>
      </c>
      <c r="AS146" s="86">
        <f t="shared" si="75"/>
        <v>16.49101053936764</v>
      </c>
      <c r="AT146" s="86">
        <f t="shared" si="76"/>
        <v>69.8406374501992</v>
      </c>
      <c r="AU146" s="86">
        <f t="shared" si="77"/>
        <v>258.5637280472961</v>
      </c>
      <c r="AV146" s="86">
        <f t="shared" si="78"/>
        <v>52.5</v>
      </c>
      <c r="AW146" s="86">
        <f t="shared" si="79"/>
        <v>81.15979829594852</v>
      </c>
      <c r="AX146" s="86">
        <f t="shared" si="80"/>
        <v>190.1063448440674</v>
      </c>
      <c r="AY146" s="86">
        <f t="shared" si="81"/>
        <v>58.031745755749384</v>
      </c>
      <c r="AZ146" s="86">
        <f t="shared" si="82"/>
        <v>977.5</v>
      </c>
      <c r="BA146" s="86"/>
      <c r="BB146" s="86">
        <f t="shared" si="83"/>
        <v>12.54726368159204</v>
      </c>
      <c r="BC146" s="86">
        <f t="shared" si="84"/>
        <v>18.474156607861346</v>
      </c>
      <c r="BD146" s="86">
        <f t="shared" si="85"/>
        <v>5.311049210770659</v>
      </c>
      <c r="BE146" s="86">
        <f t="shared" si="86"/>
        <v>35.94300083822297</v>
      </c>
      <c r="BF146" s="86">
        <f t="shared" si="87"/>
        <v>167.32394366197184</v>
      </c>
      <c r="BG146" s="86">
        <f t="shared" si="88"/>
        <v>34.4</v>
      </c>
      <c r="BH146" s="86">
        <f t="shared" si="89"/>
        <v>24.49139280125196</v>
      </c>
      <c r="BI146" s="86">
        <f t="shared" si="90"/>
        <v>72.52747252747253</v>
      </c>
      <c r="BJ146" s="86"/>
      <c r="BK146" s="86">
        <f t="shared" si="91"/>
        <v>26.106032906764167</v>
      </c>
      <c r="BL146" s="86">
        <f t="shared" si="92"/>
        <v>81.72260825528753</v>
      </c>
      <c r="BM146" s="86">
        <f t="shared" si="93"/>
        <v>44.55620928812218</v>
      </c>
      <c r="BN146" s="86">
        <f t="shared" si="94"/>
        <v>12.460063897763577</v>
      </c>
      <c r="BO146" s="86">
        <f t="shared" si="95"/>
        <v>41.426294820717125</v>
      </c>
      <c r="BP146" s="86">
        <f t="shared" si="96"/>
        <v>209.7809076682316</v>
      </c>
      <c r="BQ146" s="86">
        <f t="shared" si="97"/>
        <v>125.1</v>
      </c>
      <c r="BR146" s="86">
        <f t="shared" si="98"/>
        <v>63.684576595374715</v>
      </c>
      <c r="BS146" s="86"/>
      <c r="BT146" s="86">
        <f t="shared" si="99"/>
        <v>13.136936936936937</v>
      </c>
      <c r="BU146" s="86">
        <f t="shared" si="100"/>
        <v>0</v>
      </c>
      <c r="BV146" s="86">
        <f t="shared" si="101"/>
        <v>0</v>
      </c>
      <c r="BW146" s="86">
        <f t="shared" si="102"/>
        <v>13.713577185368878</v>
      </c>
      <c r="BX146" s="86">
        <f t="shared" si="103"/>
        <v>2.8639841305356946</v>
      </c>
      <c r="BY146" s="86">
        <f t="shared" si="104"/>
        <v>284.62876021561465</v>
      </c>
      <c r="BZ146" s="86">
        <f t="shared" si="105"/>
        <v>108.8</v>
      </c>
      <c r="CA146" s="86">
        <f t="shared" si="106"/>
        <v>86.93894495243353</v>
      </c>
      <c r="CB146" s="86">
        <f t="shared" si="107"/>
        <v>1046.4</v>
      </c>
      <c r="CC146" s="86"/>
      <c r="CD146" s="86">
        <f>+AP146*'Silver Conversion'!$B296</f>
        <v>0.6163503422702965</v>
      </c>
      <c r="CE146" s="86">
        <f>+AQ146*'Silver Conversion'!$B296</f>
        <v>6.18050245886177</v>
      </c>
      <c r="CF146" s="86">
        <f>+AR146*'Silver Conversion'!$B296</f>
        <v>1.9055481483434056</v>
      </c>
      <c r="CG146" s="86">
        <f>+AS146*'Silver Conversion'!$B296</f>
        <v>1.2048460987879357</v>
      </c>
      <c r="CH146" s="86">
        <f>+AT146*'Silver Conversion'!$B296</f>
        <v>5.102611472344726</v>
      </c>
      <c r="CI146" s="86">
        <f>+AU146*'Silver Conversion'!$B296</f>
        <v>18.890867741680267</v>
      </c>
      <c r="CJ146" s="86">
        <f>+AV146*'Silver Conversion'!$B296</f>
        <v>3.8356909684439606</v>
      </c>
      <c r="CK146" s="86">
        <f>+AW146*'Silver Conversion'!$B296</f>
        <v>5.9295981966572056</v>
      </c>
      <c r="CL146" s="86">
        <f>+AX146*'Silver Conversion'!$B296</f>
        <v>13.889317904043475</v>
      </c>
      <c r="CM146" s="86">
        <f>+AY146*'Silver Conversion'!$B296</f>
        <v>4.239844630064077</v>
      </c>
      <c r="CN146" s="86">
        <f>+AZ146*'Silver Conversion'!$B296</f>
        <v>71.41691279340898</v>
      </c>
      <c r="CO146" s="86"/>
      <c r="CP146" s="86">
        <f>+BB146*'Silver Conversion'!$D296</f>
        <v>1.7428149253731344</v>
      </c>
      <c r="CQ146" s="86">
        <f>+BC146*'Silver Conversion'!$B296</f>
        <v>1.3497362981027254</v>
      </c>
      <c r="CR146" s="86">
        <f>+BD146*'Silver Conversion'!$B296</f>
        <v>0.3880293998231323</v>
      </c>
      <c r="CS146" s="86">
        <f>+BE146*'Silver Conversion'!$B296</f>
        <v>2.6260236894084867</v>
      </c>
      <c r="CT146" s="86">
        <f>+BF146*'Silver Conversion'!$B296</f>
        <v>12.224817895402886</v>
      </c>
      <c r="CU146" s="86">
        <f>+BG146*'Silver Conversion'!$B296</f>
        <v>2.5132908440851858</v>
      </c>
      <c r="CV146" s="86">
        <f>+BH146*'Silver Conversion'!$B296</f>
        <v>1.7893602699500109</v>
      </c>
      <c r="CW146" s="86">
        <f>+BI146*'Silver Conversion'!$B296</f>
        <v>5.298913739765597</v>
      </c>
      <c r="CX146" s="86"/>
      <c r="CY146" s="86">
        <f>+BK146*'Silver Conversion'!$B296</f>
        <v>1.9073271360452602</v>
      </c>
      <c r="CZ146" s="86">
        <f>+BL146*'Silver Conversion'!$B296</f>
        <v>5.970717531476004</v>
      </c>
      <c r="DA146" s="86">
        <f>+BM146*'Silver Conversion'!$B296</f>
        <v>3.255311420086651</v>
      </c>
      <c r="DB146" s="86">
        <f>+BN146*'Silver Conversion'!$B296</f>
        <v>0.9103419915978364</v>
      </c>
      <c r="DC146" s="86">
        <f>+BO146*'Silver Conversion'!$B296</f>
        <v>3.0266374266651717</v>
      </c>
      <c r="DD146" s="86">
        <f>+BP146*'Silver Conversion'!$B296</f>
        <v>15.326756817047855</v>
      </c>
      <c r="DE146" s="86">
        <f>+BQ146*'Silver Conversion'!$B296</f>
        <v>9.139903621949323</v>
      </c>
      <c r="DF146" s="86">
        <f>+BR146*'Silver Conversion'!$B296</f>
        <v>4.652844862401075</v>
      </c>
      <c r="DG146" s="86"/>
      <c r="DH146" s="86">
        <f>+BT146*'Silver Conversion'!$B296</f>
        <v>0.9597948640386073</v>
      </c>
      <c r="DI146" s="86">
        <f>+BU146*'Silver Conversion'!$B296</f>
        <v>0</v>
      </c>
      <c r="DJ146" s="86">
        <f>+BV146*'Silver Conversion'!$B296</f>
        <v>0</v>
      </c>
      <c r="DK146" s="86">
        <f>+BW146*'Silver Conversion'!$B296</f>
        <v>1.0019246505710202</v>
      </c>
      <c r="DL146" s="86">
        <f>+BX146*'Silver Conversion'!$B296</f>
        <v>0.20924491549071605</v>
      </c>
      <c r="DM146" s="86">
        <f>+BY146*'Silver Conversion'!$B296</f>
        <v>20.795199331779713</v>
      </c>
      <c r="DN146" s="86">
        <f>+BZ146*'Silver Conversion'!$B296</f>
        <v>7.949012902222913</v>
      </c>
      <c r="DO146" s="86">
        <f>+CA146*'Silver Conversion'!$B296</f>
        <v>6.351827161144685</v>
      </c>
      <c r="DP146" s="86">
        <f>+CB146*'Silver Conversion'!$B296</f>
        <v>76.45080055961449</v>
      </c>
    </row>
    <row r="147" spans="1:120" ht="15.75">
      <c r="A147" s="63">
        <v>1638</v>
      </c>
      <c r="B147" s="86">
        <v>552.5</v>
      </c>
      <c r="C147" s="86">
        <v>935</v>
      </c>
      <c r="D147" s="86">
        <v>13.5</v>
      </c>
      <c r="E147" s="86">
        <v>226.8</v>
      </c>
      <c r="F147" s="86">
        <v>892.5</v>
      </c>
      <c r="G147" s="86">
        <v>3317.8</v>
      </c>
      <c r="H147" s="86">
        <v>54</v>
      </c>
      <c r="I147" s="86">
        <v>1113.8</v>
      </c>
      <c r="J147" s="86">
        <v>136</v>
      </c>
      <c r="K147" s="59">
        <v>34</v>
      </c>
      <c r="L147" s="59">
        <v>974.7</v>
      </c>
      <c r="M147" s="86"/>
      <c r="N147" s="86">
        <v>2341.3</v>
      </c>
      <c r="O147" s="86">
        <v>2858.3</v>
      </c>
      <c r="P147" s="86">
        <v>67.9</v>
      </c>
      <c r="Q147" s="86">
        <v>326.5</v>
      </c>
      <c r="R147" s="86">
        <v>61.5</v>
      </c>
      <c r="S147" s="86">
        <v>33.3</v>
      </c>
      <c r="T147" s="86">
        <v>289.1</v>
      </c>
      <c r="U147" s="86"/>
      <c r="V147" s="86"/>
      <c r="W147" s="86">
        <v>782</v>
      </c>
      <c r="X147" s="86">
        <v>31</v>
      </c>
      <c r="Y147" s="86">
        <v>45.5</v>
      </c>
      <c r="Z147" s="86">
        <v>217</v>
      </c>
      <c r="AA147" s="86">
        <v>501.5</v>
      </c>
      <c r="AB147" s="86">
        <v>2032.8</v>
      </c>
      <c r="AC147" s="86">
        <v>99.1</v>
      </c>
      <c r="AD147" s="86">
        <v>595</v>
      </c>
      <c r="AE147" s="86"/>
      <c r="AF147" s="86">
        <v>814.7</v>
      </c>
      <c r="AG147" s="86"/>
      <c r="AH147" s="86"/>
      <c r="AI147" s="86">
        <v>337.6</v>
      </c>
      <c r="AJ147" s="86">
        <v>686.9</v>
      </c>
      <c r="AK147" s="86">
        <v>3420.9</v>
      </c>
      <c r="AL147" s="86">
        <v>94.5</v>
      </c>
      <c r="AM147" s="59">
        <v>47.1</v>
      </c>
      <c r="AN147" s="59">
        <v>51</v>
      </c>
      <c r="AO147" s="86"/>
      <c r="AP147" s="86">
        <f t="shared" si="72"/>
        <v>10.082116788321168</v>
      </c>
      <c r="AQ147" s="86">
        <f t="shared" si="73"/>
        <v>81.29021039819162</v>
      </c>
      <c r="AR147" s="86">
        <f t="shared" si="74"/>
        <v>29.341893921446317</v>
      </c>
      <c r="AS147" s="86">
        <f t="shared" si="75"/>
        <v>14.060756354618725</v>
      </c>
      <c r="AT147" s="86">
        <f t="shared" si="76"/>
        <v>71.11553784860557</v>
      </c>
      <c r="AU147" s="86">
        <f t="shared" si="77"/>
        <v>288.45418188141196</v>
      </c>
      <c r="AV147" s="86">
        <f t="shared" si="78"/>
        <v>54</v>
      </c>
      <c r="AW147" s="86">
        <f t="shared" si="79"/>
        <v>96.83533298556772</v>
      </c>
      <c r="AX147" s="86">
        <f t="shared" si="80"/>
        <v>162.5044808220815</v>
      </c>
      <c r="AY147" s="86">
        <f t="shared" si="81"/>
        <v>73.8981032095685</v>
      </c>
      <c r="AZ147" s="86">
        <f t="shared" si="82"/>
        <v>974.7</v>
      </c>
      <c r="BA147" s="86"/>
      <c r="BB147" s="86">
        <f t="shared" si="83"/>
        <v>11.648258706467663</v>
      </c>
      <c r="BC147" s="86">
        <f t="shared" si="84"/>
        <v>17.692974311358714</v>
      </c>
      <c r="BD147" s="86">
        <f t="shared" si="85"/>
        <v>6.304549675023213</v>
      </c>
      <c r="BE147" s="86">
        <f t="shared" si="86"/>
        <v>27.367979882648786</v>
      </c>
      <c r="BF147" s="86">
        <f t="shared" si="87"/>
        <v>173.2394366197183</v>
      </c>
      <c r="BG147" s="86">
        <f t="shared" si="88"/>
        <v>33.3</v>
      </c>
      <c r="BH147" s="86">
        <f t="shared" si="89"/>
        <v>22.621283255086073</v>
      </c>
      <c r="BI147" s="86">
        <f t="shared" si="90"/>
        <v>0</v>
      </c>
      <c r="BJ147" s="86"/>
      <c r="BK147" s="86">
        <f t="shared" si="91"/>
        <v>14.29616087751371</v>
      </c>
      <c r="BL147" s="86">
        <f t="shared" si="92"/>
        <v>67.37768233813598</v>
      </c>
      <c r="BM147" s="86">
        <f t="shared" si="93"/>
        <v>49.44652494169657</v>
      </c>
      <c r="BN147" s="86">
        <f t="shared" si="94"/>
        <v>13.865814696485623</v>
      </c>
      <c r="BO147" s="86">
        <f t="shared" si="95"/>
        <v>39.960159362549796</v>
      </c>
      <c r="BP147" s="86">
        <f t="shared" si="96"/>
        <v>176.73448095983306</v>
      </c>
      <c r="BQ147" s="86">
        <f t="shared" si="97"/>
        <v>99.1</v>
      </c>
      <c r="BR147" s="86">
        <f t="shared" si="98"/>
        <v>51.7301338897583</v>
      </c>
      <c r="BS147" s="86"/>
      <c r="BT147" s="86">
        <f t="shared" si="99"/>
        <v>14.67927927927928</v>
      </c>
      <c r="BU147" s="86">
        <f t="shared" si="100"/>
        <v>0</v>
      </c>
      <c r="BV147" s="86">
        <f t="shared" si="101"/>
        <v>0</v>
      </c>
      <c r="BW147" s="86">
        <f t="shared" si="102"/>
        <v>20.9299442033478</v>
      </c>
      <c r="BX147" s="86">
        <f t="shared" si="103"/>
        <v>2.180715528497911</v>
      </c>
      <c r="BY147" s="86">
        <f t="shared" si="104"/>
        <v>297.4178403755868</v>
      </c>
      <c r="BZ147" s="86">
        <f t="shared" si="105"/>
        <v>94.5</v>
      </c>
      <c r="CA147" s="86">
        <f t="shared" si="106"/>
        <v>102.37060768149048</v>
      </c>
      <c r="CB147" s="86">
        <f t="shared" si="107"/>
        <v>979.2</v>
      </c>
      <c r="CC147" s="86"/>
      <c r="CD147" s="86">
        <f>+AP147*'Silver Conversion'!$B297</f>
        <v>0.7194951245841101</v>
      </c>
      <c r="CE147" s="86">
        <f>+AQ147*'Silver Conversion'!$B297</f>
        <v>5.801153793979664</v>
      </c>
      <c r="CF147" s="86">
        <f>+AR147*'Silver Conversion'!$B297</f>
        <v>2.0939401978560235</v>
      </c>
      <c r="CG147" s="86">
        <f>+AS147*'Silver Conversion'!$B297</f>
        <v>1.003424762628424</v>
      </c>
      <c r="CH147" s="86">
        <f>+AT147*'Silver Conversion'!$B297</f>
        <v>5.075053566481115</v>
      </c>
      <c r="CI147" s="86">
        <f>+AU147*'Silver Conversion'!$B297</f>
        <v>20.58509952691522</v>
      </c>
      <c r="CJ147" s="86">
        <f>+AV147*'Silver Conversion'!$B297</f>
        <v>3.8536289098086853</v>
      </c>
      <c r="CK147" s="86">
        <f>+AW147*'Silver Conversion'!$B297</f>
        <v>6.910508123780266</v>
      </c>
      <c r="CL147" s="86">
        <f>+AX147*'Silver Conversion'!$B297</f>
        <v>11.59688824573008</v>
      </c>
      <c r="CM147" s="86">
        <f>+AY147*'Silver Conversion'!$B297</f>
        <v>5.273627164970725</v>
      </c>
      <c r="CN147" s="86">
        <f>+AZ147*'Silver Conversion'!$B297</f>
        <v>69.55800182204678</v>
      </c>
      <c r="CO147" s="86"/>
      <c r="CP147" s="86">
        <f>+BB147*'Silver Conversion'!$D297</f>
        <v>1.6179431343283583</v>
      </c>
      <c r="CQ147" s="86">
        <f>+BC147*'Silver Conversion'!$B297</f>
        <v>1.2626325427176732</v>
      </c>
      <c r="CR147" s="86">
        <f>+BD147*'Silver Conversion'!$B297</f>
        <v>0.4499147202036001</v>
      </c>
      <c r="CS147" s="86">
        <f>+BE147*'Silver Conversion'!$B297</f>
        <v>1.9530747866451459</v>
      </c>
      <c r="CT147" s="86">
        <f>+BF147*'Silver Conversion'!$B297</f>
        <v>12.362972245865109</v>
      </c>
      <c r="CU147" s="86">
        <f>+BG147*'Silver Conversion'!$B297</f>
        <v>2.3764044943820224</v>
      </c>
      <c r="CV147" s="86">
        <f>+BH147*'Silver Conversion'!$B297</f>
        <v>1.6143339097920522</v>
      </c>
      <c r="CW147" s="86">
        <f>+BI147*'Silver Conversion'!$B297</f>
        <v>0</v>
      </c>
      <c r="CX147" s="86"/>
      <c r="CY147" s="86">
        <f>+BK147*'Silver Conversion'!$B297</f>
        <v>1.0202240529048656</v>
      </c>
      <c r="CZ147" s="86">
        <f>+BL147*'Silver Conversion'!$B297</f>
        <v>4.80830712100272</v>
      </c>
      <c r="DA147" s="86">
        <f>+BM147*'Silver Conversion'!$B297</f>
        <v>3.528677000090706</v>
      </c>
      <c r="DB147" s="86">
        <f>+BN147*'Silver Conversion'!$B297</f>
        <v>0.9895130439338359</v>
      </c>
      <c r="DC147" s="86">
        <f>+BO147*'Silver Conversion'!$B297</f>
        <v>2.8516967659274832</v>
      </c>
      <c r="DD147" s="86">
        <f>+BP147*'Silver Conversion'!$B297</f>
        <v>12.612390836793432</v>
      </c>
      <c r="DE147" s="86">
        <f>+BQ147*'Silver Conversion'!$B297</f>
        <v>7.072122684482236</v>
      </c>
      <c r="DF147" s="86">
        <f>+BR147*'Silver Conversion'!$B297</f>
        <v>3.6916433234416037</v>
      </c>
      <c r="DG147" s="86"/>
      <c r="DH147" s="86">
        <f>+BT147*'Silver Conversion'!$B297</f>
        <v>1.0475647223293747</v>
      </c>
      <c r="DI147" s="86">
        <f>+BU147*'Silver Conversion'!$B297</f>
        <v>0</v>
      </c>
      <c r="DJ147" s="86">
        <f>+BV147*'Silver Conversion'!$B297</f>
        <v>0</v>
      </c>
      <c r="DK147" s="86">
        <f>+BW147*'Silver Conversion'!$B297</f>
        <v>1.4936340381982185</v>
      </c>
      <c r="DL147" s="86">
        <f>+BX147*'Silver Conversion'!$B297</f>
        <v>0.15562348897570882</v>
      </c>
      <c r="DM147" s="86">
        <f>+BY147*'Silver Conversion'!$B297</f>
        <v>21.22477755489308</v>
      </c>
      <c r="DN147" s="86">
        <f>+BZ147*'Silver Conversion'!$B297</f>
        <v>6.7438505921652</v>
      </c>
      <c r="DO147" s="86">
        <f>+CA147*'Silver Conversion'!$B297</f>
        <v>7.305524690297681</v>
      </c>
      <c r="DP147" s="86">
        <f>+CB147*'Silver Conversion'!$B297</f>
        <v>69.87913756453084</v>
      </c>
    </row>
    <row r="148" spans="1:120" ht="15.75">
      <c r="A148" s="63">
        <v>1639</v>
      </c>
      <c r="B148" s="86">
        <v>380.4</v>
      </c>
      <c r="C148" s="86">
        <v>1062.5</v>
      </c>
      <c r="D148" s="86">
        <v>14</v>
      </c>
      <c r="E148" s="86">
        <v>384</v>
      </c>
      <c r="F148" s="86">
        <v>865.9</v>
      </c>
      <c r="G148" s="86">
        <v>3502</v>
      </c>
      <c r="H148" s="86">
        <v>49.5</v>
      </c>
      <c r="I148" s="86">
        <v>1062.9</v>
      </c>
      <c r="J148" s="86">
        <v>87.7</v>
      </c>
      <c r="K148" s="59">
        <v>25</v>
      </c>
      <c r="L148" s="59">
        <v>748</v>
      </c>
      <c r="M148" s="86"/>
      <c r="N148" s="86">
        <v>1796</v>
      </c>
      <c r="O148" s="86">
        <v>2175</v>
      </c>
      <c r="P148" s="86">
        <v>61.5</v>
      </c>
      <c r="Q148" s="86">
        <v>313</v>
      </c>
      <c r="R148" s="86">
        <v>55.5</v>
      </c>
      <c r="S148" s="86">
        <v>30.4</v>
      </c>
      <c r="T148" s="86">
        <v>290</v>
      </c>
      <c r="U148" s="86">
        <v>69</v>
      </c>
      <c r="V148" s="86"/>
      <c r="W148" s="86">
        <v>505.8</v>
      </c>
      <c r="X148" s="86">
        <v>29.3</v>
      </c>
      <c r="Y148" s="86">
        <v>46</v>
      </c>
      <c r="Z148" s="86">
        <v>213</v>
      </c>
      <c r="AA148" s="86">
        <v>357</v>
      </c>
      <c r="AB148" s="86">
        <v>2613.1</v>
      </c>
      <c r="AC148" s="86">
        <v>76.8</v>
      </c>
      <c r="AD148" s="86">
        <v>595</v>
      </c>
      <c r="AE148" s="86"/>
      <c r="AF148" s="86">
        <v>630.7</v>
      </c>
      <c r="AG148" s="86"/>
      <c r="AH148" s="86"/>
      <c r="AI148" s="86">
        <v>291.7</v>
      </c>
      <c r="AJ148" s="86">
        <v>728</v>
      </c>
      <c r="AK148" s="86">
        <v>3691.1</v>
      </c>
      <c r="AL148" s="86">
        <v>89.8</v>
      </c>
      <c r="AM148" s="59">
        <v>45.2</v>
      </c>
      <c r="AN148" s="59">
        <v>54.7</v>
      </c>
      <c r="AO148" s="86"/>
      <c r="AP148" s="86">
        <f t="shared" si="72"/>
        <v>6.9416058394160585</v>
      </c>
      <c r="AQ148" s="86">
        <f t="shared" si="73"/>
        <v>92.3752390888541</v>
      </c>
      <c r="AR148" s="86">
        <f t="shared" si="74"/>
        <v>30.42863073335174</v>
      </c>
      <c r="AS148" s="86">
        <f t="shared" si="75"/>
        <v>23.80657160570366</v>
      </c>
      <c r="AT148" s="86">
        <f t="shared" si="76"/>
        <v>68.99601593625498</v>
      </c>
      <c r="AU148" s="86">
        <f t="shared" si="77"/>
        <v>304.46878803686315</v>
      </c>
      <c r="AV148" s="86">
        <f t="shared" si="78"/>
        <v>49.5</v>
      </c>
      <c r="AW148" s="86">
        <f t="shared" si="79"/>
        <v>92.41001564945228</v>
      </c>
      <c r="AX148" s="86">
        <f t="shared" si="80"/>
        <v>104.79149241247461</v>
      </c>
      <c r="AY148" s="86">
        <f t="shared" si="81"/>
        <v>54.33684059527096</v>
      </c>
      <c r="AZ148" s="86">
        <f t="shared" si="82"/>
        <v>748</v>
      </c>
      <c r="BA148" s="86"/>
      <c r="BB148" s="86">
        <f t="shared" si="83"/>
        <v>8.935323383084578</v>
      </c>
      <c r="BC148" s="86">
        <f t="shared" si="84"/>
        <v>13.463324048282267</v>
      </c>
      <c r="BD148" s="86">
        <f t="shared" si="85"/>
        <v>5.710306406685237</v>
      </c>
      <c r="BE148" s="86">
        <f t="shared" si="86"/>
        <v>26.236378876781224</v>
      </c>
      <c r="BF148" s="86">
        <f t="shared" si="87"/>
        <v>156.33802816901408</v>
      </c>
      <c r="BG148" s="86">
        <f t="shared" si="88"/>
        <v>30.4</v>
      </c>
      <c r="BH148" s="86">
        <f t="shared" si="89"/>
        <v>22.69170579029734</v>
      </c>
      <c r="BI148" s="86">
        <f t="shared" si="90"/>
        <v>75.82417582417582</v>
      </c>
      <c r="BJ148" s="86"/>
      <c r="BK148" s="86">
        <f t="shared" si="91"/>
        <v>9.246800731261425</v>
      </c>
      <c r="BL148" s="86">
        <f t="shared" si="92"/>
        <v>63.68277717765756</v>
      </c>
      <c r="BM148" s="86">
        <f t="shared" si="93"/>
        <v>49.989893347649286</v>
      </c>
      <c r="BN148" s="86">
        <f t="shared" si="94"/>
        <v>13.610223642172524</v>
      </c>
      <c r="BO148" s="86">
        <f t="shared" si="95"/>
        <v>28.44621513944223</v>
      </c>
      <c r="BP148" s="86">
        <f t="shared" si="96"/>
        <v>227.18657624760908</v>
      </c>
      <c r="BQ148" s="86">
        <f t="shared" si="97"/>
        <v>76.8</v>
      </c>
      <c r="BR148" s="86">
        <f t="shared" si="98"/>
        <v>51.7301338897583</v>
      </c>
      <c r="BS148" s="86"/>
      <c r="BT148" s="86">
        <f t="shared" si="99"/>
        <v>11.363963963963965</v>
      </c>
      <c r="BU148" s="86">
        <f t="shared" si="100"/>
        <v>0</v>
      </c>
      <c r="BV148" s="86">
        <f t="shared" si="101"/>
        <v>0</v>
      </c>
      <c r="BW148" s="86">
        <f t="shared" si="102"/>
        <v>18.084314941103536</v>
      </c>
      <c r="BX148" s="86">
        <f t="shared" si="103"/>
        <v>2.0905481176718106</v>
      </c>
      <c r="BY148" s="86">
        <f t="shared" si="104"/>
        <v>320.90940705964175</v>
      </c>
      <c r="BZ148" s="86">
        <f t="shared" si="105"/>
        <v>89.8</v>
      </c>
      <c r="CA148" s="86">
        <f t="shared" si="106"/>
        <v>98.2410077962499</v>
      </c>
      <c r="CB148" s="86">
        <f t="shared" si="107"/>
        <v>1050.24</v>
      </c>
      <c r="CC148" s="86"/>
      <c r="CD148" s="86">
        <f>+AP148*'Silver Conversion'!$B298</f>
        <v>0.48362803802631893</v>
      </c>
      <c r="CE148" s="86">
        <f>+AQ148*'Silver Conversion'!$B298</f>
        <v>6.435867532131845</v>
      </c>
      <c r="CF148" s="86">
        <f>+AR148*'Silver Conversion'!$B298</f>
        <v>2.1199905788134177</v>
      </c>
      <c r="CG148" s="86">
        <f>+AS148*'Silver Conversion'!$B298</f>
        <v>1.6586256529322145</v>
      </c>
      <c r="CH148" s="86">
        <f>+AT148*'Silver Conversion'!$B298</f>
        <v>4.80701563742067</v>
      </c>
      <c r="CI148" s="86">
        <f>+AU148*'Silver Conversion'!$B298</f>
        <v>21.212619385906564</v>
      </c>
      <c r="CJ148" s="86">
        <f>+AV148*'Silver Conversion'!$B298</f>
        <v>3.4487103468722204</v>
      </c>
      <c r="CK148" s="86">
        <f>+AW148*'Silver Conversion'!$B298</f>
        <v>6.438290446967472</v>
      </c>
      <c r="CL148" s="86">
        <f>+AX148*'Silver Conversion'!$B298</f>
        <v>7.300919275698646</v>
      </c>
      <c r="CM148" s="86">
        <f>+AY148*'Silver Conversion'!$B298</f>
        <v>3.785697462166817</v>
      </c>
      <c r="CN148" s="86">
        <f>+AZ148*'Silver Conversion'!$B298</f>
        <v>52.11384524162467</v>
      </c>
      <c r="CO148" s="86"/>
      <c r="CP148" s="86">
        <f>+BB148*'Silver Conversion'!$D298</f>
        <v>1.241116417910448</v>
      </c>
      <c r="CQ148" s="86">
        <f>+BC148*'Silver Conversion'!$B298</f>
        <v>0.9380021201738312</v>
      </c>
      <c r="CR148" s="86">
        <f>+BD148*'Silver Conversion'!$B298</f>
        <v>0.39784227855648696</v>
      </c>
      <c r="CS148" s="86">
        <f>+BE148*'Silver Conversion'!$B298</f>
        <v>1.8279125514508114</v>
      </c>
      <c r="CT148" s="86">
        <f>+BF148*'Silver Conversion'!$B298</f>
        <v>10.892213643557161</v>
      </c>
      <c r="CU148" s="86">
        <f>+BG148*'Silver Conversion'!$B298</f>
        <v>2.117995849392232</v>
      </c>
      <c r="CV148" s="86">
        <f>+BH148*'Silver Conversion'!$B298</f>
        <v>1.5809519302460346</v>
      </c>
      <c r="CW148" s="86">
        <f>+BI148*'Silver Conversion'!$B298</f>
        <v>5.282739792078659</v>
      </c>
      <c r="CX148" s="86"/>
      <c r="CY148" s="86">
        <f>+BK148*'Silver Conversion'!$B298</f>
        <v>0.6442330779266039</v>
      </c>
      <c r="CZ148" s="86">
        <f>+BL148*'Silver Conversion'!$B298</f>
        <v>4.43683742565951</v>
      </c>
      <c r="DA148" s="86">
        <f>+BM148*'Silver Conversion'!$B298</f>
        <v>3.482841665193472</v>
      </c>
      <c r="DB148" s="86">
        <f>+BN148*'Silver Conversion'!$B298</f>
        <v>0.9482367494546525</v>
      </c>
      <c r="DC148" s="86">
        <f>+BO148*'Silver Conversion'!$B298</f>
        <v>1.9818738682979318</v>
      </c>
      <c r="DD148" s="86">
        <f>+BP148*'Silver Conversion'!$B298</f>
        <v>15.828296892436446</v>
      </c>
      <c r="DE148" s="86">
        <f>+BQ148*'Silver Conversion'!$B298</f>
        <v>5.350726356359323</v>
      </c>
      <c r="DF148" s="86">
        <f>+BR148*'Silver Conversion'!$B298</f>
        <v>3.604085817993833</v>
      </c>
      <c r="DG148" s="86"/>
      <c r="DH148" s="86">
        <f>+BT148*'Silver Conversion'!$B298</f>
        <v>0.7917377798789006</v>
      </c>
      <c r="DI148" s="86">
        <f>+BU148*'Silver Conversion'!$B298</f>
        <v>0</v>
      </c>
      <c r="DJ148" s="86">
        <f>+BV148*'Silver Conversion'!$B298</f>
        <v>0</v>
      </c>
      <c r="DK148" s="86">
        <f>+BW148*'Silver Conversion'!$B298</f>
        <v>1.259950788959185</v>
      </c>
      <c r="DL148" s="86">
        <f>+BX148*'Silver Conversion'!$B298</f>
        <v>0.14565040250604075</v>
      </c>
      <c r="DM148" s="86">
        <f>+BY148*'Silver Conversion'!$B298</f>
        <v>22.358052374448803</v>
      </c>
      <c r="DN148" s="86">
        <f>+BZ148*'Silver Conversion'!$B298</f>
        <v>6.2564482656388964</v>
      </c>
      <c r="DO148" s="86">
        <f>+CA148*'Silver Conversion'!$B298</f>
        <v>6.844541011597606</v>
      </c>
      <c r="DP148" s="86">
        <f>+CB148*'Silver Conversion'!$B298</f>
        <v>73.17118292321375</v>
      </c>
    </row>
    <row r="149" spans="1:120" ht="15.75">
      <c r="A149" s="63">
        <v>1640</v>
      </c>
      <c r="B149" s="86">
        <v>342.1</v>
      </c>
      <c r="C149" s="86">
        <v>88.7</v>
      </c>
      <c r="D149" s="86">
        <v>14</v>
      </c>
      <c r="E149" s="86">
        <v>394</v>
      </c>
      <c r="F149" s="86">
        <v>892.5</v>
      </c>
      <c r="G149" s="86">
        <v>3264</v>
      </c>
      <c r="H149" s="86">
        <v>43.5</v>
      </c>
      <c r="I149" s="86">
        <v>1145.6</v>
      </c>
      <c r="J149" s="86">
        <v>76</v>
      </c>
      <c r="K149" s="59">
        <v>36</v>
      </c>
      <c r="L149" s="59">
        <v>782</v>
      </c>
      <c r="M149" s="86"/>
      <c r="N149" s="86">
        <v>1791</v>
      </c>
      <c r="O149" s="86">
        <v>1998</v>
      </c>
      <c r="P149" s="86">
        <v>43.7</v>
      </c>
      <c r="Q149" s="86">
        <v>309</v>
      </c>
      <c r="R149" s="86">
        <v>54.3</v>
      </c>
      <c r="S149" s="86">
        <v>30.4</v>
      </c>
      <c r="T149" s="86">
        <v>265.5</v>
      </c>
      <c r="U149" s="86">
        <v>59.5</v>
      </c>
      <c r="V149" s="86"/>
      <c r="W149" s="86">
        <v>386.8</v>
      </c>
      <c r="X149" s="86">
        <v>28.4</v>
      </c>
      <c r="Y149" s="86">
        <v>42.9</v>
      </c>
      <c r="Z149" s="86">
        <v>157.3</v>
      </c>
      <c r="AA149" s="86">
        <v>548.1</v>
      </c>
      <c r="AB149" s="86">
        <v>1937.6</v>
      </c>
      <c r="AC149" s="86">
        <v>67.8</v>
      </c>
      <c r="AD149" s="86">
        <v>680</v>
      </c>
      <c r="AE149" s="86"/>
      <c r="AF149" s="86">
        <v>504.3</v>
      </c>
      <c r="AG149" s="86"/>
      <c r="AH149" s="86"/>
      <c r="AI149" s="86">
        <v>246.5</v>
      </c>
      <c r="AJ149" s="86">
        <v>702.9</v>
      </c>
      <c r="AK149" s="86">
        <v>3141.6</v>
      </c>
      <c r="AL149" s="86">
        <v>75</v>
      </c>
      <c r="AM149" s="59">
        <v>45.2</v>
      </c>
      <c r="AN149" s="59">
        <v>50</v>
      </c>
      <c r="AO149" s="86"/>
      <c r="AP149" s="86">
        <f t="shared" si="72"/>
        <v>6.242700729927008</v>
      </c>
      <c r="AQ149" s="86">
        <f t="shared" si="73"/>
        <v>7.71170231264128</v>
      </c>
      <c r="AR149" s="86">
        <f t="shared" si="74"/>
        <v>30.42863073335174</v>
      </c>
      <c r="AS149" s="86">
        <f t="shared" si="75"/>
        <v>24.426534407935524</v>
      </c>
      <c r="AT149" s="86">
        <f t="shared" si="76"/>
        <v>71.11553784860557</v>
      </c>
      <c r="AU149" s="86">
        <f t="shared" si="77"/>
        <v>283.7767344809598</v>
      </c>
      <c r="AV149" s="86">
        <f t="shared" si="78"/>
        <v>43.5</v>
      </c>
      <c r="AW149" s="86">
        <f t="shared" si="79"/>
        <v>99.60006955312119</v>
      </c>
      <c r="AX149" s="86">
        <f t="shared" si="80"/>
        <v>90.81132751822201</v>
      </c>
      <c r="AY149" s="86">
        <f t="shared" si="81"/>
        <v>78.24505045719017</v>
      </c>
      <c r="AZ149" s="86">
        <f t="shared" si="82"/>
        <v>782</v>
      </c>
      <c r="BA149" s="86"/>
      <c r="BB149" s="86">
        <f t="shared" si="83"/>
        <v>8.91044776119403</v>
      </c>
      <c r="BC149" s="86">
        <f t="shared" si="84"/>
        <v>12.367688022284124</v>
      </c>
      <c r="BD149" s="86">
        <f t="shared" si="85"/>
        <v>4.057567316620242</v>
      </c>
      <c r="BE149" s="86">
        <f t="shared" si="86"/>
        <v>25.901089689857503</v>
      </c>
      <c r="BF149" s="86">
        <f t="shared" si="87"/>
        <v>152.95774647887325</v>
      </c>
      <c r="BG149" s="86">
        <f t="shared" si="88"/>
        <v>30.4</v>
      </c>
      <c r="BH149" s="86">
        <f t="shared" si="89"/>
        <v>20.774647887323944</v>
      </c>
      <c r="BI149" s="86">
        <f t="shared" si="90"/>
        <v>65.38461538461539</v>
      </c>
      <c r="BJ149" s="86"/>
      <c r="BK149" s="86">
        <f t="shared" si="91"/>
        <v>7.071297989031079</v>
      </c>
      <c r="BL149" s="86">
        <f t="shared" si="92"/>
        <v>61.726650916227804</v>
      </c>
      <c r="BM149" s="86">
        <f t="shared" si="93"/>
        <v>46.62100923074248</v>
      </c>
      <c r="BN149" s="86">
        <f t="shared" si="94"/>
        <v>10.05111821086262</v>
      </c>
      <c r="BO149" s="86">
        <f t="shared" si="95"/>
        <v>43.67330677290837</v>
      </c>
      <c r="BP149" s="86">
        <f t="shared" si="96"/>
        <v>168.45765953747173</v>
      </c>
      <c r="BQ149" s="86">
        <f t="shared" si="97"/>
        <v>67.8</v>
      </c>
      <c r="BR149" s="86">
        <f t="shared" si="98"/>
        <v>59.12015301686663</v>
      </c>
      <c r="BS149" s="86"/>
      <c r="BT149" s="86">
        <f t="shared" si="99"/>
        <v>9.086486486486487</v>
      </c>
      <c r="BU149" s="86">
        <f t="shared" si="100"/>
        <v>0</v>
      </c>
      <c r="BV149" s="86">
        <f t="shared" si="101"/>
        <v>0</v>
      </c>
      <c r="BW149" s="86">
        <f t="shared" si="102"/>
        <v>15.2820830750155</v>
      </c>
      <c r="BX149" s="86">
        <f t="shared" si="103"/>
        <v>2.0638318477974105</v>
      </c>
      <c r="BY149" s="86">
        <f t="shared" si="104"/>
        <v>273.1351069379238</v>
      </c>
      <c r="BZ149" s="86">
        <f t="shared" si="105"/>
        <v>75</v>
      </c>
      <c r="CA149" s="86">
        <f t="shared" si="106"/>
        <v>98.2410077962499</v>
      </c>
      <c r="CB149" s="86">
        <f t="shared" si="107"/>
        <v>960</v>
      </c>
      <c r="CC149" s="86"/>
      <c r="CD149" s="86">
        <f>+AP149*'Silver Conversion'!$B299</f>
        <v>0.3997097395362296</v>
      </c>
      <c r="CE149" s="86">
        <f>+AQ149*'Silver Conversion'!$B299</f>
        <v>0.4937674663771407</v>
      </c>
      <c r="CF149" s="86">
        <f>+AR149*'Silver Conversion'!$B299</f>
        <v>1.948294590923686</v>
      </c>
      <c r="CG149" s="86">
        <f>+AS149*'Silver Conversion'!$B299</f>
        <v>1.56399035102918</v>
      </c>
      <c r="CH149" s="86">
        <f>+AT149*'Silver Conversion'!$B299</f>
        <v>4.553409548238488</v>
      </c>
      <c r="CI149" s="86">
        <f>+AU149*'Silver Conversion'!$B299</f>
        <v>18.169752088556788</v>
      </c>
      <c r="CJ149" s="86">
        <f>+AV149*'Silver Conversion'!$B299</f>
        <v>2.7852326135821808</v>
      </c>
      <c r="CK149" s="86">
        <f>+AW149*'Silver Conversion'!$B299</f>
        <v>6.377226713434637</v>
      </c>
      <c r="CL149" s="86">
        <f>+AX149*'Silver Conversion'!$B299</f>
        <v>5.814498185895285</v>
      </c>
      <c r="CM149" s="86">
        <f>+AY149*'Silver Conversion'!$B299</f>
        <v>5.009900376660906</v>
      </c>
      <c r="CN149" s="86">
        <f>+AZ149*'Silver Conversion'!$B299</f>
        <v>50.07015870853484</v>
      </c>
      <c r="CO149" s="86"/>
      <c r="CP149" s="86">
        <f>+BB149*'Silver Conversion'!$D299</f>
        <v>1.2376611940298508</v>
      </c>
      <c r="CQ149" s="86">
        <f>+BC149*'Silver Conversion'!$B299</f>
        <v>0.791882483546562</v>
      </c>
      <c r="CR149" s="86">
        <f>+BD149*'Silver Conversion'!$B299</f>
        <v>0.2597992832656513</v>
      </c>
      <c r="CS149" s="86">
        <f>+BE149*'Silver Conversion'!$B299</f>
        <v>1.6584036719886963</v>
      </c>
      <c r="CT149" s="86">
        <f>+BF149*'Silver Conversion'!$B299</f>
        <v>9.793629976850408</v>
      </c>
      <c r="CU149" s="86">
        <f>+BG149*'Silver Conversion'!$B299</f>
        <v>1.9464614127103057</v>
      </c>
      <c r="CV149" s="86">
        <f>+BH149*'Silver Conversion'!$B299</f>
        <v>1.3301661340565702</v>
      </c>
      <c r="CW149" s="86">
        <f>+BI149*'Silver Conversion'!$B299</f>
        <v>4.186468119442712</v>
      </c>
      <c r="CX149" s="86"/>
      <c r="CY149" s="86">
        <f>+BK149*'Silver Conversion'!$B299</f>
        <v>0.452763443204769</v>
      </c>
      <c r="CZ149" s="86">
        <f>+BL149*'Silver Conversion'!$B299</f>
        <v>3.9522547415880482</v>
      </c>
      <c r="DA149" s="86">
        <f>+BM149*'Silver Conversion'!$B299</f>
        <v>2.9850656410937897</v>
      </c>
      <c r="DB149" s="86">
        <f>+BN149*'Silver Conversion'!$B299</f>
        <v>0.643556373422169</v>
      </c>
      <c r="DC149" s="86">
        <f>+BO149*'Silver Conversion'!$B299</f>
        <v>2.7963291578594007</v>
      </c>
      <c r="DD149" s="86">
        <f>+BP149*'Silver Conversion'!$B299</f>
        <v>10.786063617275623</v>
      </c>
      <c r="DE149" s="86">
        <f>+BQ149*'Silver Conversion'!$B299</f>
        <v>4.341121177031537</v>
      </c>
      <c r="DF149" s="86">
        <f>+BR149*'Silver Conversion'!$B299</f>
        <v>3.785365018449331</v>
      </c>
      <c r="DG149" s="86"/>
      <c r="DH149" s="86">
        <f>+BT149*'Silver Conversion'!$B299</f>
        <v>0.5817926093111707</v>
      </c>
      <c r="DI149" s="86">
        <f>+BU149*'Silver Conversion'!$B299</f>
        <v>0</v>
      </c>
      <c r="DJ149" s="86">
        <f>+BV149*'Silver Conversion'!$B299</f>
        <v>0</v>
      </c>
      <c r="DK149" s="86">
        <f>+BW149*'Silver Conversion'!$B299</f>
        <v>0.9784863490575961</v>
      </c>
      <c r="DL149" s="86">
        <f>+BX149*'Silver Conversion'!$B299</f>
        <v>0.13214371888356147</v>
      </c>
      <c r="DM149" s="86">
        <f>+BY149*'Silver Conversion'!$B299</f>
        <v>17.48838638523591</v>
      </c>
      <c r="DN149" s="86">
        <f>+BZ149*'Silver Conversion'!$B299</f>
        <v>4.802125195831346</v>
      </c>
      <c r="DO149" s="86">
        <f>+CA149*'Silver Conversion'!$B299</f>
        <v>6.290208250696472</v>
      </c>
      <c r="DP149" s="86">
        <f>+CB149*'Silver Conversion'!$B299</f>
        <v>61.467202506641236</v>
      </c>
    </row>
    <row r="150" spans="1:120" ht="15.75">
      <c r="A150" s="63">
        <v>1641</v>
      </c>
      <c r="B150" s="86">
        <v>306</v>
      </c>
      <c r="C150" s="86">
        <v>906.7</v>
      </c>
      <c r="D150" s="86">
        <v>14</v>
      </c>
      <c r="E150" s="86">
        <v>526.9</v>
      </c>
      <c r="F150" s="86">
        <v>1093.7</v>
      </c>
      <c r="G150" s="86">
        <v>3290.1</v>
      </c>
      <c r="H150" s="86">
        <v>55.4</v>
      </c>
      <c r="I150" s="86">
        <v>1208.8</v>
      </c>
      <c r="J150" s="86">
        <v>102</v>
      </c>
      <c r="L150" s="59">
        <v>906.6</v>
      </c>
      <c r="M150" s="86"/>
      <c r="N150" s="86">
        <v>2087</v>
      </c>
      <c r="O150" s="86">
        <v>1917</v>
      </c>
      <c r="P150" s="86">
        <v>46.4</v>
      </c>
      <c r="Q150" s="86">
        <v>408</v>
      </c>
      <c r="R150" s="86">
        <v>50.1</v>
      </c>
      <c r="S150" s="86">
        <v>37.5</v>
      </c>
      <c r="T150" s="86">
        <v>304.2</v>
      </c>
      <c r="U150" s="86">
        <v>54</v>
      </c>
      <c r="V150" s="86"/>
      <c r="W150" s="86">
        <v>637.5</v>
      </c>
      <c r="X150" s="86">
        <v>33.5</v>
      </c>
      <c r="Y150" s="86">
        <v>44.7</v>
      </c>
      <c r="Z150" s="86">
        <v>323</v>
      </c>
      <c r="AA150" s="86">
        <v>493</v>
      </c>
      <c r="AB150" s="86">
        <v>2138.7</v>
      </c>
      <c r="AC150" s="86">
        <v>71.7</v>
      </c>
      <c r="AD150" s="86">
        <v>699.1</v>
      </c>
      <c r="AE150" s="86"/>
      <c r="AF150" s="86">
        <v>885.4</v>
      </c>
      <c r="AG150" s="86"/>
      <c r="AH150" s="86"/>
      <c r="AI150" s="86">
        <v>292.8</v>
      </c>
      <c r="AJ150" s="86">
        <v>929.3</v>
      </c>
      <c r="AK150" s="86">
        <v>3060</v>
      </c>
      <c r="AL150" s="86">
        <v>80.3</v>
      </c>
      <c r="AM150" s="59">
        <v>45.2</v>
      </c>
      <c r="AN150" s="59">
        <v>32</v>
      </c>
      <c r="AO150" s="86"/>
      <c r="AP150" s="86">
        <f t="shared" si="72"/>
        <v>5.583941605839416</v>
      </c>
      <c r="AQ150" s="86">
        <f t="shared" si="73"/>
        <v>78.82976873587202</v>
      </c>
      <c r="AR150" s="86">
        <f t="shared" si="74"/>
        <v>30.42863073335174</v>
      </c>
      <c r="AS150" s="86">
        <f t="shared" si="75"/>
        <v>32.66584004959702</v>
      </c>
      <c r="AT150" s="86">
        <f t="shared" si="76"/>
        <v>87.14741035856574</v>
      </c>
      <c r="AU150" s="86">
        <f t="shared" si="77"/>
        <v>286.04590505998954</v>
      </c>
      <c r="AV150" s="86">
        <f t="shared" si="78"/>
        <v>55.4</v>
      </c>
      <c r="AW150" s="86">
        <f t="shared" si="79"/>
        <v>105.09476612762997</v>
      </c>
      <c r="AX150" s="86">
        <f t="shared" si="80"/>
        <v>121.87836061656112</v>
      </c>
      <c r="AY150" s="86">
        <f t="shared" si="81"/>
        <v>0</v>
      </c>
      <c r="AZ150" s="86">
        <f t="shared" si="82"/>
        <v>906.6</v>
      </c>
      <c r="BA150" s="86"/>
      <c r="BB150" s="86">
        <f t="shared" si="83"/>
        <v>10.383084577114428</v>
      </c>
      <c r="BC150" s="86">
        <f t="shared" si="84"/>
        <v>11.866295264623957</v>
      </c>
      <c r="BD150" s="86">
        <f t="shared" si="85"/>
        <v>4.308263695450325</v>
      </c>
      <c r="BE150" s="86">
        <f t="shared" si="86"/>
        <v>34.199497066219614</v>
      </c>
      <c r="BF150" s="86">
        <f t="shared" si="87"/>
        <v>141.1267605633803</v>
      </c>
      <c r="BG150" s="86">
        <f t="shared" si="88"/>
        <v>37.5</v>
      </c>
      <c r="BH150" s="86">
        <f t="shared" si="89"/>
        <v>23.802816901408452</v>
      </c>
      <c r="BI150" s="86">
        <f t="shared" si="90"/>
        <v>59.340659340659336</v>
      </c>
      <c r="BJ150" s="86"/>
      <c r="BK150" s="86">
        <f t="shared" si="91"/>
        <v>11.654478976234003</v>
      </c>
      <c r="BL150" s="86">
        <f t="shared" si="92"/>
        <v>72.81136639766308</v>
      </c>
      <c r="BM150" s="86">
        <f t="shared" si="93"/>
        <v>48.57713549217224</v>
      </c>
      <c r="BN150" s="86">
        <f t="shared" si="94"/>
        <v>20.638977635782748</v>
      </c>
      <c r="BO150" s="86">
        <f t="shared" si="95"/>
        <v>39.28286852589641</v>
      </c>
      <c r="BP150" s="86">
        <f t="shared" si="96"/>
        <v>185.94157537819507</v>
      </c>
      <c r="BQ150" s="86">
        <f t="shared" si="97"/>
        <v>71.7</v>
      </c>
      <c r="BR150" s="86">
        <f t="shared" si="98"/>
        <v>60.780733785428616</v>
      </c>
      <c r="BS150" s="86"/>
      <c r="BT150" s="86">
        <f t="shared" si="99"/>
        <v>15.953153153153153</v>
      </c>
      <c r="BU150" s="86">
        <f t="shared" si="100"/>
        <v>0</v>
      </c>
      <c r="BV150" s="86">
        <f t="shared" si="101"/>
        <v>0</v>
      </c>
      <c r="BW150" s="86">
        <f t="shared" si="102"/>
        <v>18.152510849349042</v>
      </c>
      <c r="BX150" s="86">
        <f t="shared" si="103"/>
        <v>2.725059527188814</v>
      </c>
      <c r="BY150" s="86">
        <f t="shared" si="104"/>
        <v>266.0406885758998</v>
      </c>
      <c r="BZ150" s="86">
        <f t="shared" si="105"/>
        <v>80.3</v>
      </c>
      <c r="CA150" s="86">
        <f t="shared" si="106"/>
        <v>98.2410077962499</v>
      </c>
      <c r="CB150" s="86">
        <f t="shared" si="107"/>
        <v>614.4</v>
      </c>
      <c r="CC150" s="86"/>
      <c r="CD150" s="86">
        <f>+AP150*'Silver Conversion'!$B300</f>
        <v>0.3186949064656376</v>
      </c>
      <c r="CE150" s="86">
        <f>+AQ150*'Silver Conversion'!$B300</f>
        <v>4.49908819743289</v>
      </c>
      <c r="CF150" s="86">
        <f>+AR150*'Silver Conversion'!$B300</f>
        <v>1.7366674492623335</v>
      </c>
      <c r="CG150" s="86">
        <f>+AS150*'Silver Conversion'!$B300</f>
        <v>1.8643527411427565</v>
      </c>
      <c r="CH150" s="86">
        <f>+AT150*'Silver Conversion'!$B300</f>
        <v>4.97380484135105</v>
      </c>
      <c r="CI150" s="86">
        <f>+AU150*'Silver Conversion'!$B300</f>
        <v>16.325631497048583</v>
      </c>
      <c r="CJ150" s="86">
        <f>+AV150*'Silver Conversion'!$B300</f>
        <v>3.1618700667880995</v>
      </c>
      <c r="CK150" s="86">
        <f>+AW150*'Silver Conversion'!$B300</f>
        <v>5.998122656950344</v>
      </c>
      <c r="CL150" s="86">
        <f>+AX150*'Silver Conversion'!$B300</f>
        <v>6.956020581637368</v>
      </c>
      <c r="CM150" s="86">
        <f>+AY150*'Silver Conversion'!$B300</f>
        <v>0</v>
      </c>
      <c r="CN150" s="86">
        <f>+AZ150*'Silver Conversion'!$B300</f>
        <v>51.742805100182146</v>
      </c>
      <c r="CO150" s="86"/>
      <c r="CP150" s="86">
        <f>+BB150*'Silver Conversion'!$D300</f>
        <v>1.442210447761194</v>
      </c>
      <c r="CQ150" s="86">
        <f>+BC150*'Silver Conversion'!$B300</f>
        <v>0.6772506101242574</v>
      </c>
      <c r="CR150" s="86">
        <f>+BD150*'Silver Conversion'!$B300</f>
        <v>0.24588754545982425</v>
      </c>
      <c r="CS150" s="86">
        <f>+BE150*'Silver Conversion'!$B300</f>
        <v>1.9518838641315384</v>
      </c>
      <c r="CT150" s="86">
        <f>+BF150*'Silver Conversion'!$B300</f>
        <v>8.054593499063598</v>
      </c>
      <c r="CU150" s="86">
        <f>+BG150*'Silver Conversion'!$B300</f>
        <v>2.140255009107468</v>
      </c>
      <c r="CV150" s="86">
        <f>+BH150*'Silver Conversion'!$B300</f>
        <v>1.3585092827761958</v>
      </c>
      <c r="CW150" s="86">
        <f>+BI150*'Silver Conversion'!$B300</f>
        <v>3.38677715726896</v>
      </c>
      <c r="CX150" s="86"/>
      <c r="CY150" s="86">
        <f>+BK150*'Silver Conversion'!$B300</f>
        <v>0.6651615201979334</v>
      </c>
      <c r="CZ150" s="86">
        <f>+BL150*'Silver Conversion'!$B300</f>
        <v>4.155597110734869</v>
      </c>
      <c r="DA150" s="86">
        <f>+BM150*'Silver Conversion'!$B300</f>
        <v>2.772465535072368</v>
      </c>
      <c r="DB150" s="86">
        <f>+BN150*'Silver Conversion'!$B300</f>
        <v>1.1779380071424275</v>
      </c>
      <c r="DC150" s="86">
        <f>+BO150*'Silver Conversion'!$B300</f>
        <v>2.242009496924264</v>
      </c>
      <c r="DD150" s="86">
        <f>+BP150*'Silver Conversion'!$B300</f>
        <v>10.612330349453755</v>
      </c>
      <c r="DE150" s="86">
        <f>+BQ150*'Silver Conversion'!$B300</f>
        <v>4.092167577413479</v>
      </c>
      <c r="DF150" s="86">
        <f>+BR150*'Silver Conversion'!$B300</f>
        <v>3.468967198439763</v>
      </c>
      <c r="DG150" s="86"/>
      <c r="DH150" s="86">
        <f>+BT150*'Silver Conversion'!$B300</f>
        <v>0.9105017585891902</v>
      </c>
      <c r="DI150" s="86">
        <f>+BU150*'Silver Conversion'!$B300</f>
        <v>0</v>
      </c>
      <c r="DJ150" s="86">
        <f>+BV150*'Silver Conversion'!$B300</f>
        <v>0</v>
      </c>
      <c r="DK150" s="86">
        <f>+BW150*'Silver Conversion'!$B300</f>
        <v>1.036026727285252</v>
      </c>
      <c r="DL150" s="86">
        <f>+BX150*'Silver Conversion'!$B300</f>
        <v>0.15552859475151698</v>
      </c>
      <c r="DM150" s="86">
        <f>+BY150*'Silver Conversion'!$B300</f>
        <v>15.183864436025853</v>
      </c>
      <c r="DN150" s="86">
        <f>+BZ150*'Silver Conversion'!$B300</f>
        <v>4.582999392835458</v>
      </c>
      <c r="DO150" s="86">
        <f>+CA150*'Silver Conversion'!$B300</f>
        <v>5.606954907618391</v>
      </c>
      <c r="DP150" s="86">
        <f>+CB150*'Silver Conversion'!$B300</f>
        <v>35.065938069216756</v>
      </c>
    </row>
    <row r="151" spans="1:120" ht="15.75">
      <c r="A151" s="63">
        <v>1642</v>
      </c>
      <c r="B151" s="86">
        <v>412.3</v>
      </c>
      <c r="C151" s="86">
        <v>1114.6</v>
      </c>
      <c r="D151" s="86">
        <v>15.3</v>
      </c>
      <c r="E151" s="86">
        <v>288</v>
      </c>
      <c r="F151" s="86">
        <v>1586.7</v>
      </c>
      <c r="G151" s="86">
        <v>3577.1</v>
      </c>
      <c r="H151" s="86">
        <v>57</v>
      </c>
      <c r="I151" s="86">
        <v>1618.7</v>
      </c>
      <c r="J151" s="86"/>
      <c r="K151" s="59">
        <v>42</v>
      </c>
      <c r="L151" s="59">
        <v>901</v>
      </c>
      <c r="M151" s="86"/>
      <c r="N151" s="86">
        <v>1761.8</v>
      </c>
      <c r="O151" s="86">
        <v>2184</v>
      </c>
      <c r="P151" s="86">
        <v>54.1</v>
      </c>
      <c r="Q151" s="86">
        <v>384</v>
      </c>
      <c r="R151" s="86">
        <v>45.6</v>
      </c>
      <c r="S151" s="86">
        <v>33.7</v>
      </c>
      <c r="T151" s="86">
        <v>327.9</v>
      </c>
      <c r="U151" s="86">
        <v>54</v>
      </c>
      <c r="V151" s="86"/>
      <c r="W151" s="86">
        <v>1445</v>
      </c>
      <c r="X151" s="86">
        <v>42.4</v>
      </c>
      <c r="Y151" s="86">
        <v>50</v>
      </c>
      <c r="Z151" s="86">
        <v>442</v>
      </c>
      <c r="AA151" s="86">
        <v>841.5</v>
      </c>
      <c r="AB151" s="86">
        <v>3024.4</v>
      </c>
      <c r="AC151" s="86">
        <v>98.9</v>
      </c>
      <c r="AD151" s="86">
        <v>1145.7</v>
      </c>
      <c r="AE151" s="86"/>
      <c r="AF151" s="86">
        <v>965.2</v>
      </c>
      <c r="AG151" s="86"/>
      <c r="AH151" s="86"/>
      <c r="AI151" s="86">
        <v>390.9</v>
      </c>
      <c r="AJ151" s="86">
        <v>1247.4</v>
      </c>
      <c r="AK151" s="86"/>
      <c r="AL151" s="86">
        <v>89.6</v>
      </c>
      <c r="AM151" s="59">
        <v>53.7</v>
      </c>
      <c r="AN151" s="59">
        <v>53.2</v>
      </c>
      <c r="AO151" s="86"/>
      <c r="AP151" s="86">
        <f t="shared" si="72"/>
        <v>7.523722627737227</v>
      </c>
      <c r="AQ151" s="86">
        <f t="shared" si="73"/>
        <v>96.90488610676402</v>
      </c>
      <c r="AR151" s="86">
        <f t="shared" si="74"/>
        <v>33.25414644430583</v>
      </c>
      <c r="AS151" s="86">
        <f t="shared" si="75"/>
        <v>17.854928704277743</v>
      </c>
      <c r="AT151" s="86">
        <f t="shared" si="76"/>
        <v>126.43027888446215</v>
      </c>
      <c r="AU151" s="86">
        <f t="shared" si="77"/>
        <v>310.9980872891671</v>
      </c>
      <c r="AV151" s="86">
        <f t="shared" si="78"/>
        <v>57</v>
      </c>
      <c r="AW151" s="86">
        <f t="shared" si="79"/>
        <v>140.7320466005912</v>
      </c>
      <c r="AX151" s="86">
        <f t="shared" si="80"/>
        <v>0</v>
      </c>
      <c r="AY151" s="86">
        <f t="shared" si="81"/>
        <v>91.28589220005522</v>
      </c>
      <c r="AZ151" s="86">
        <f t="shared" si="82"/>
        <v>901</v>
      </c>
      <c r="BA151" s="86"/>
      <c r="BB151" s="86">
        <f t="shared" si="83"/>
        <v>8.765174129353234</v>
      </c>
      <c r="BC151" s="86">
        <f t="shared" si="84"/>
        <v>13.519034354688952</v>
      </c>
      <c r="BD151" s="86">
        <f t="shared" si="85"/>
        <v>5.023212627669452</v>
      </c>
      <c r="BE151" s="86">
        <f t="shared" si="86"/>
        <v>32.187761944677284</v>
      </c>
      <c r="BF151" s="86">
        <f t="shared" si="87"/>
        <v>128.45070422535213</v>
      </c>
      <c r="BG151" s="86">
        <f t="shared" si="88"/>
        <v>33.7</v>
      </c>
      <c r="BH151" s="86">
        <f t="shared" si="89"/>
        <v>25.657276995305164</v>
      </c>
      <c r="BI151" s="86">
        <f t="shared" si="90"/>
        <v>59.340659340659336</v>
      </c>
      <c r="BJ151" s="86"/>
      <c r="BK151" s="86">
        <f t="shared" si="91"/>
        <v>26.416819012797074</v>
      </c>
      <c r="BL151" s="86">
        <f t="shared" si="92"/>
        <v>92.15528164957955</v>
      </c>
      <c r="BM151" s="86">
        <f t="shared" si="93"/>
        <v>54.33684059527096</v>
      </c>
      <c r="BN151" s="86">
        <f t="shared" si="94"/>
        <v>28.242811501597444</v>
      </c>
      <c r="BO151" s="86">
        <f t="shared" si="95"/>
        <v>67.05179282868525</v>
      </c>
      <c r="BP151" s="86">
        <f t="shared" si="96"/>
        <v>262.9455746826639</v>
      </c>
      <c r="BQ151" s="86">
        <f t="shared" si="97"/>
        <v>98.9</v>
      </c>
      <c r="BR151" s="86">
        <f t="shared" si="98"/>
        <v>99.60876369327073</v>
      </c>
      <c r="BS151" s="86"/>
      <c r="BT151" s="86">
        <f t="shared" si="99"/>
        <v>17.390990990990993</v>
      </c>
      <c r="BU151" s="86">
        <f t="shared" si="100"/>
        <v>0</v>
      </c>
      <c r="BV151" s="86">
        <f t="shared" si="101"/>
        <v>0</v>
      </c>
      <c r="BW151" s="86">
        <f t="shared" si="102"/>
        <v>24.234345939243646</v>
      </c>
      <c r="BX151" s="86">
        <f t="shared" si="103"/>
        <v>2.564761907942413</v>
      </c>
      <c r="BY151" s="86">
        <f t="shared" si="104"/>
        <v>0</v>
      </c>
      <c r="BZ151" s="86">
        <f t="shared" si="105"/>
        <v>89.6</v>
      </c>
      <c r="CA151" s="86">
        <f t="shared" si="106"/>
        <v>116.71553359864203</v>
      </c>
      <c r="CB151" s="86">
        <f t="shared" si="107"/>
        <v>1021.44</v>
      </c>
      <c r="CC151" s="86"/>
      <c r="CD151" s="86">
        <f>+AP151*'Silver Conversion'!$B301</f>
        <v>0.3207391959216777</v>
      </c>
      <c r="CE151" s="86">
        <f>+AQ151*'Silver Conversion'!$B301</f>
        <v>4.13109265035638</v>
      </c>
      <c r="CF151" s="86">
        <f>+AR151*'Silver Conversion'!$B301</f>
        <v>1.4176370819794777</v>
      </c>
      <c r="CG151" s="86">
        <f>+AS151*'Silver Conversion'!$B301</f>
        <v>0.7611624935156952</v>
      </c>
      <c r="CH151" s="86">
        <f>+AT151*'Silver Conversion'!$B301</f>
        <v>5.389771526140336</v>
      </c>
      <c r="CI151" s="86">
        <f>+AU151*'Silver Conversion'!$B301</f>
        <v>13.257968347021182</v>
      </c>
      <c r="CJ151" s="86">
        <f>+AV151*'Silver Conversion'!$B301</f>
        <v>2.4299319727891158</v>
      </c>
      <c r="CK151" s="86">
        <f>+AW151*'Silver Conversion'!$B301</f>
        <v>5.999461397032006</v>
      </c>
      <c r="CL151" s="86">
        <f>+AX151*'Silver Conversion'!$B301</f>
        <v>0</v>
      </c>
      <c r="CM151" s="86">
        <f>+AY151*'Silver Conversion'!$B301</f>
        <v>3.8915527740613105</v>
      </c>
      <c r="CN151" s="86">
        <f>+AZ151*'Silver Conversion'!$B301</f>
        <v>38.40997732426304</v>
      </c>
      <c r="CO151" s="86"/>
      <c r="CP151" s="86">
        <f>+BB151*'Silver Conversion'!$D301</f>
        <v>1.2174826865671642</v>
      </c>
      <c r="CQ151" s="86">
        <f>+BC151*'Silver Conversion'!$B301</f>
        <v>0.576321645959529</v>
      </c>
      <c r="CR151" s="86">
        <f>+BD151*'Silver Conversion'!$B301</f>
        <v>0.21414149070336894</v>
      </c>
      <c r="CS151" s="86">
        <f>+BE151*'Silver Conversion'!$B301</f>
        <v>1.3721766996823876</v>
      </c>
      <c r="CT151" s="86">
        <f>+BF151*'Silver Conversion'!$B301</f>
        <v>5.475903037271247</v>
      </c>
      <c r="CU151" s="86">
        <f>+BG151*'Silver Conversion'!$B301</f>
        <v>1.4366439909297053</v>
      </c>
      <c r="CV151" s="86">
        <f>+BH151*'Silver Conversion'!$B301</f>
        <v>1.0937796088701521</v>
      </c>
      <c r="CW151" s="86">
        <f>+BI151*'Silver Conversion'!$B301</f>
        <v>2.529715182776407</v>
      </c>
      <c r="CX151" s="86"/>
      <c r="CY151" s="86">
        <f>+BK151*'Silver Conversion'!$B301</f>
        <v>1.1261591778698072</v>
      </c>
      <c r="CZ151" s="86">
        <f>+BL151*'Silver Conversion'!$B301</f>
        <v>3.9286151814333232</v>
      </c>
      <c r="DA151" s="86">
        <f>+BM151*'Silver Conversion'!$B301</f>
        <v>2.31640046075078</v>
      </c>
      <c r="DB151" s="86">
        <f>+BN151*'Silver Conversion'!$B301</f>
        <v>1.2040019415646983</v>
      </c>
      <c r="DC151" s="86">
        <f>+BO151*'Silver Conversion'!$B301</f>
        <v>2.858443775916741</v>
      </c>
      <c r="DD151" s="86">
        <f>+BP151*'Silver Conversion'!$B301</f>
        <v>11.209471210961636</v>
      </c>
      <c r="DE151" s="86">
        <f>+BQ151*'Silver Conversion'!$B301</f>
        <v>4.216145124716554</v>
      </c>
      <c r="DF151" s="86">
        <f>+BR151*'Silver Conversion'!$B301</f>
        <v>4.246359994180248</v>
      </c>
      <c r="DG151" s="86"/>
      <c r="DH151" s="86">
        <f>+BT151*'Silver Conversion'!$B301</f>
        <v>0.7413846499560786</v>
      </c>
      <c r="DI151" s="86">
        <f>+BU151*'Silver Conversion'!$B301</f>
        <v>0</v>
      </c>
      <c r="DJ151" s="86">
        <f>+BV151*'Silver Conversion'!$B301</f>
        <v>0</v>
      </c>
      <c r="DK151" s="86">
        <f>+BW151*'Silver Conversion'!$B301</f>
        <v>1.0331195094280738</v>
      </c>
      <c r="DL151" s="86">
        <f>+BX151*'Silver Conversion'!$B301</f>
        <v>0.10933678881931376</v>
      </c>
      <c r="DM151" s="86">
        <f>+BY151*'Silver Conversion'!$B301</f>
        <v>0</v>
      </c>
      <c r="DN151" s="86">
        <f>+BZ151*'Silver Conversion'!$B301</f>
        <v>3.8196825396825393</v>
      </c>
      <c r="DO151" s="86">
        <f>+CA151*'Silver Conversion'!$B301</f>
        <v>4.975628189692676</v>
      </c>
      <c r="DP151" s="86">
        <f>+CB151*'Silver Conversion'!$B301</f>
        <v>43.544380952380955</v>
      </c>
    </row>
    <row r="152" spans="1:120" ht="15.75">
      <c r="A152" s="63">
        <v>1643</v>
      </c>
      <c r="B152" s="86">
        <v>597.1</v>
      </c>
      <c r="C152" s="86">
        <v>1065.9</v>
      </c>
      <c r="D152" s="86">
        <v>12.7</v>
      </c>
      <c r="E152" s="86">
        <v>278.7</v>
      </c>
      <c r="F152" s="86">
        <v>807.7</v>
      </c>
      <c r="G152" s="86">
        <v>3332</v>
      </c>
      <c r="H152" s="86">
        <v>54.4</v>
      </c>
      <c r="I152" s="86">
        <v>1103.2</v>
      </c>
      <c r="J152" s="86">
        <v>102</v>
      </c>
      <c r="K152" s="59">
        <v>36</v>
      </c>
      <c r="L152" s="59">
        <v>1020</v>
      </c>
      <c r="M152" s="86"/>
      <c r="N152" s="86">
        <v>1524</v>
      </c>
      <c r="O152" s="86">
        <v>2607.5</v>
      </c>
      <c r="P152" s="86">
        <v>74.5</v>
      </c>
      <c r="Q152" s="86">
        <v>415</v>
      </c>
      <c r="R152" s="86">
        <v>48.4</v>
      </c>
      <c r="S152" s="86">
        <v>32.9</v>
      </c>
      <c r="T152" s="86">
        <v>322</v>
      </c>
      <c r="U152" s="86"/>
      <c r="V152" s="86"/>
      <c r="W152" s="86">
        <v>881.9</v>
      </c>
      <c r="X152" s="86">
        <v>50.8</v>
      </c>
      <c r="Y152" s="86">
        <v>43.8</v>
      </c>
      <c r="Z152" s="86">
        <v>153</v>
      </c>
      <c r="AA152" s="86">
        <v>511.2</v>
      </c>
      <c r="AB152" s="86">
        <v>2295.5</v>
      </c>
      <c r="AC152" s="86">
        <v>77.7</v>
      </c>
      <c r="AD152" s="86"/>
      <c r="AE152" s="86"/>
      <c r="AF152" s="86">
        <v>725.3</v>
      </c>
      <c r="AG152" s="86"/>
      <c r="AH152" s="86"/>
      <c r="AI152" s="86">
        <v>302.7</v>
      </c>
      <c r="AJ152" s="86">
        <v>612</v>
      </c>
      <c r="AK152" s="86">
        <v>3272.3</v>
      </c>
      <c r="AL152" s="86">
        <v>78.8</v>
      </c>
      <c r="AM152" s="59">
        <v>45.2</v>
      </c>
      <c r="AN152" s="59">
        <v>40</v>
      </c>
      <c r="AO152" s="86"/>
      <c r="AP152" s="86">
        <f t="shared" si="72"/>
        <v>10.895985401459855</v>
      </c>
      <c r="AQ152" s="86">
        <f t="shared" si="73"/>
        <v>92.67083985393845</v>
      </c>
      <c r="AR152" s="86">
        <f t="shared" si="74"/>
        <v>27.603115022397645</v>
      </c>
      <c r="AS152" s="86">
        <f t="shared" si="75"/>
        <v>17.27836329820211</v>
      </c>
      <c r="AT152" s="86">
        <f t="shared" si="76"/>
        <v>64.35856573705179</v>
      </c>
      <c r="AU152" s="86">
        <f t="shared" si="77"/>
        <v>289.6887497826465</v>
      </c>
      <c r="AV152" s="86">
        <f t="shared" si="78"/>
        <v>54.4</v>
      </c>
      <c r="AW152" s="86">
        <f t="shared" si="79"/>
        <v>95.91375412971657</v>
      </c>
      <c r="AX152" s="86">
        <f t="shared" si="80"/>
        <v>121.87836061656112</v>
      </c>
      <c r="AY152" s="86">
        <f t="shared" si="81"/>
        <v>78.24505045719017</v>
      </c>
      <c r="AZ152" s="86">
        <f t="shared" si="82"/>
        <v>1020</v>
      </c>
      <c r="BA152" s="86"/>
      <c r="BB152" s="86">
        <f t="shared" si="83"/>
        <v>7.582089552238806</v>
      </c>
      <c r="BC152" s="86">
        <f t="shared" si="84"/>
        <v>16.140513772825752</v>
      </c>
      <c r="BD152" s="86">
        <f t="shared" si="85"/>
        <v>6.91736304549675</v>
      </c>
      <c r="BE152" s="86">
        <f t="shared" si="86"/>
        <v>34.786253143336126</v>
      </c>
      <c r="BF152" s="86">
        <f t="shared" si="87"/>
        <v>136.33802816901408</v>
      </c>
      <c r="BG152" s="86">
        <f t="shared" si="88"/>
        <v>32.9</v>
      </c>
      <c r="BH152" s="86">
        <f t="shared" si="89"/>
        <v>25.195618153364634</v>
      </c>
      <c r="BI152" s="86">
        <f t="shared" si="90"/>
        <v>0</v>
      </c>
      <c r="BJ152" s="86"/>
      <c r="BK152" s="86">
        <f t="shared" si="91"/>
        <v>16.12248628884826</v>
      </c>
      <c r="BL152" s="86">
        <f t="shared" si="92"/>
        <v>110.41246008959058</v>
      </c>
      <c r="BM152" s="86">
        <f t="shared" si="93"/>
        <v>47.59907236145736</v>
      </c>
      <c r="BN152" s="86">
        <f t="shared" si="94"/>
        <v>9.776357827476039</v>
      </c>
      <c r="BO152" s="86">
        <f t="shared" si="95"/>
        <v>40.733067729083665</v>
      </c>
      <c r="BP152" s="86">
        <f t="shared" si="96"/>
        <v>199.57398713267256</v>
      </c>
      <c r="BQ152" s="86">
        <f t="shared" si="97"/>
        <v>77.7</v>
      </c>
      <c r="BR152" s="86">
        <f t="shared" si="98"/>
        <v>0</v>
      </c>
      <c r="BS152" s="86"/>
      <c r="BT152" s="86">
        <f t="shared" si="99"/>
        <v>13.068468468468467</v>
      </c>
      <c r="BU152" s="86">
        <f t="shared" si="100"/>
        <v>0</v>
      </c>
      <c r="BV152" s="86">
        <f t="shared" si="101"/>
        <v>0</v>
      </c>
      <c r="BW152" s="86">
        <f t="shared" si="102"/>
        <v>18.766274023558587</v>
      </c>
      <c r="BX152" s="86">
        <f t="shared" si="103"/>
        <v>2.771812999469014</v>
      </c>
      <c r="BY152" s="86">
        <f t="shared" si="104"/>
        <v>284.4983481133716</v>
      </c>
      <c r="BZ152" s="86">
        <f t="shared" si="105"/>
        <v>78.8</v>
      </c>
      <c r="CA152" s="86">
        <f t="shared" si="106"/>
        <v>98.2410077962499</v>
      </c>
      <c r="CB152" s="86">
        <f t="shared" si="107"/>
        <v>768</v>
      </c>
      <c r="CC152" s="86"/>
      <c r="CD152" s="86">
        <f>+AP152*'Silver Conversion'!$B302</f>
        <v>0.8112654477126545</v>
      </c>
      <c r="CE152" s="86">
        <f>+AQ152*'Silver Conversion'!$B302</f>
        <v>6.89984867031304</v>
      </c>
      <c r="CF152" s="86">
        <f>+AR152*'Silver Conversion'!$B302</f>
        <v>2.055202227410201</v>
      </c>
      <c r="CG152" s="86">
        <f>+AS152*'Silver Conversion'!$B302</f>
        <v>1.2864682376483154</v>
      </c>
      <c r="CH152" s="86">
        <f>+AT152*'Silver Conversion'!$B302</f>
        <v>4.791845686560688</v>
      </c>
      <c r="CI152" s="86">
        <f>+AU152*'Silver Conversion'!$B302</f>
        <v>21.568904934311895</v>
      </c>
      <c r="CJ152" s="86">
        <f>+AV152*'Silver Conversion'!$B302</f>
        <v>4.050376237623762</v>
      </c>
      <c r="CK152" s="86">
        <f>+AW152*'Silver Conversion'!$B302</f>
        <v>7.141301297578896</v>
      </c>
      <c r="CL152" s="86">
        <f>+AX152*'Silver Conversion'!$B302</f>
        <v>9.074507641945937</v>
      </c>
      <c r="CM152" s="86">
        <f>+AY152*'Silver Conversion'!$B302</f>
        <v>5.825770093446239</v>
      </c>
      <c r="CN152" s="86">
        <f>+AZ152*'Silver Conversion'!$B302</f>
        <v>75.94455445544554</v>
      </c>
      <c r="CO152" s="86"/>
      <c r="CP152" s="86">
        <f>+BB152*'Silver Conversion'!$D302</f>
        <v>1.05315223880597</v>
      </c>
      <c r="CQ152" s="86">
        <f>+BC152*'Silver Conversion'!$B302</f>
        <v>1.201749144273759</v>
      </c>
      <c r="CR152" s="86">
        <f>+BD152*'Silver Conversion'!$B302</f>
        <v>0.5150353475458966</v>
      </c>
      <c r="CS152" s="86">
        <f>+BE152*'Silver Conversion'!$B302</f>
        <v>2.590025976612749</v>
      </c>
      <c r="CT152" s="86">
        <f>+BF152*'Silver Conversion'!$B302</f>
        <v>10.151108631989958</v>
      </c>
      <c r="CU152" s="86">
        <f>+BG152*'Silver Conversion'!$B302</f>
        <v>2.4495841584158415</v>
      </c>
      <c r="CV152" s="86">
        <f>+BH152*'Silver Conversion'!$B302</f>
        <v>1.875950975379228</v>
      </c>
      <c r="CW152" s="86">
        <f>+BI152*'Silver Conversion'!$B302</f>
        <v>0</v>
      </c>
      <c r="CX152" s="86"/>
      <c r="CY152" s="86">
        <f>+BK152*'Silver Conversion'!$B302</f>
        <v>1.2004068999221675</v>
      </c>
      <c r="CZ152" s="86">
        <f>+BL152*'Silver Conversion'!$B302</f>
        <v>8.220808909640803</v>
      </c>
      <c r="DA152" s="86">
        <f>+BM152*'Silver Conversion'!$B302</f>
        <v>3.5440101401797954</v>
      </c>
      <c r="DB152" s="86">
        <f>+BN152*'Silver Conversion'!$B302</f>
        <v>0.7279030778477209</v>
      </c>
      <c r="DC152" s="86">
        <f>+BO152*'Silver Conversion'!$B302</f>
        <v>3.032798706165437</v>
      </c>
      <c r="DD152" s="86">
        <f>+BP152*'Silver Conversion'!$B302</f>
        <v>14.859370131066312</v>
      </c>
      <c r="DE152" s="86">
        <f>+BQ152*'Silver Conversion'!$B302</f>
        <v>5.785188118811881</v>
      </c>
      <c r="DF152" s="86">
        <f>+BR152*'Silver Conversion'!$B302</f>
        <v>0</v>
      </c>
      <c r="DG152" s="86"/>
      <c r="DH152" s="86">
        <f>+BT152*'Silver Conversion'!$B302</f>
        <v>0.9730186424047809</v>
      </c>
      <c r="DI152" s="86">
        <f>+BU152*'Silver Conversion'!$B302</f>
        <v>0</v>
      </c>
      <c r="DJ152" s="86">
        <f>+BV152*'Silver Conversion'!$B302</f>
        <v>0</v>
      </c>
      <c r="DK152" s="86">
        <f>+BW152*'Silver Conversion'!$B302</f>
        <v>1.3972512936352532</v>
      </c>
      <c r="DL152" s="86">
        <f>+BX152*'Silver Conversion'!$B302</f>
        <v>0.2063765718416533</v>
      </c>
      <c r="DM152" s="86">
        <f>+BY152*'Silver Conversion'!$B302</f>
        <v>21.182451265470835</v>
      </c>
      <c r="DN152" s="86">
        <f>+BZ152*'Silver Conversion'!$B302</f>
        <v>5.867089108910891</v>
      </c>
      <c r="DO152" s="86">
        <f>+CA152*'Silver Conversion'!$B302</f>
        <v>7.314578006215834</v>
      </c>
      <c r="DP152" s="86">
        <f>+CB152*'Silver Conversion'!$B302</f>
        <v>57.181782178217816</v>
      </c>
    </row>
    <row r="153" spans="1:120" ht="15.75">
      <c r="A153" s="63">
        <v>1644</v>
      </c>
      <c r="B153" s="86">
        <v>573.8</v>
      </c>
      <c r="C153" s="86">
        <v>900.1</v>
      </c>
      <c r="D153" s="86">
        <v>12.8</v>
      </c>
      <c r="E153" s="86">
        <v>430</v>
      </c>
      <c r="F153" s="86">
        <v>855.7</v>
      </c>
      <c r="G153" s="86">
        <v>2915.5</v>
      </c>
      <c r="H153" s="86">
        <v>49.5</v>
      </c>
      <c r="I153" s="86">
        <v>969</v>
      </c>
      <c r="J153" s="86">
        <v>58.1</v>
      </c>
      <c r="K153" s="59">
        <v>32.5</v>
      </c>
      <c r="L153" s="59">
        <v>833</v>
      </c>
      <c r="M153" s="86"/>
      <c r="N153" s="86">
        <v>2414</v>
      </c>
      <c r="O153" s="86">
        <v>2250</v>
      </c>
      <c r="P153" s="86">
        <v>117.3</v>
      </c>
      <c r="Q153" s="86">
        <v>367.3</v>
      </c>
      <c r="R153" s="86">
        <v>46.6</v>
      </c>
      <c r="S153" s="86">
        <v>35.3</v>
      </c>
      <c r="T153" s="86">
        <v>307.1</v>
      </c>
      <c r="U153" s="86"/>
      <c r="V153" s="86"/>
      <c r="W153" s="86">
        <v>671.5</v>
      </c>
      <c r="X153" s="86">
        <v>47.5</v>
      </c>
      <c r="Y153" s="86">
        <v>42</v>
      </c>
      <c r="Z153" s="86">
        <v>306</v>
      </c>
      <c r="AA153" s="86">
        <v>408</v>
      </c>
      <c r="AB153" s="86">
        <v>2201.5</v>
      </c>
      <c r="AC153" s="86">
        <v>79</v>
      </c>
      <c r="AD153" s="86">
        <v>590.7</v>
      </c>
      <c r="AE153" s="86"/>
      <c r="AF153" s="86">
        <v>629</v>
      </c>
      <c r="AG153" s="86"/>
      <c r="AH153" s="86"/>
      <c r="AI153" s="86">
        <v>398.5</v>
      </c>
      <c r="AJ153" s="86">
        <v>643.1</v>
      </c>
      <c r="AK153" s="86">
        <v>3074.6</v>
      </c>
      <c r="AL153" s="86">
        <v>67.9</v>
      </c>
      <c r="AM153" s="59">
        <v>45.2</v>
      </c>
      <c r="AN153" s="59">
        <v>38</v>
      </c>
      <c r="AO153" s="86"/>
      <c r="AP153" s="86">
        <f t="shared" si="72"/>
        <v>10.47080291970803</v>
      </c>
      <c r="AQ153" s="86">
        <f t="shared" si="73"/>
        <v>78.25595548600243</v>
      </c>
      <c r="AR153" s="86">
        <f t="shared" si="74"/>
        <v>27.820462384778732</v>
      </c>
      <c r="AS153" s="86">
        <f t="shared" si="75"/>
        <v>26.658400495970245</v>
      </c>
      <c r="AT153" s="86">
        <f t="shared" si="76"/>
        <v>68.18326693227091</v>
      </c>
      <c r="AU153" s="86">
        <f t="shared" si="77"/>
        <v>253.47765605981567</v>
      </c>
      <c r="AV153" s="86">
        <f t="shared" si="78"/>
        <v>49.5</v>
      </c>
      <c r="AW153" s="86">
        <f t="shared" si="79"/>
        <v>84.24621804903495</v>
      </c>
      <c r="AX153" s="86">
        <f t="shared" si="80"/>
        <v>69.42287011590393</v>
      </c>
      <c r="AY153" s="86">
        <f t="shared" si="81"/>
        <v>70.63789277385224</v>
      </c>
      <c r="AZ153" s="86">
        <f t="shared" si="82"/>
        <v>833</v>
      </c>
      <c r="BA153" s="86"/>
      <c r="BB153" s="86">
        <f t="shared" si="83"/>
        <v>12.009950248756219</v>
      </c>
      <c r="BC153" s="86">
        <f t="shared" si="84"/>
        <v>13.92757660167131</v>
      </c>
      <c r="BD153" s="86">
        <f t="shared" si="85"/>
        <v>10.891364902506965</v>
      </c>
      <c r="BE153" s="86">
        <f t="shared" si="86"/>
        <v>30.787929589270746</v>
      </c>
      <c r="BF153" s="86">
        <f t="shared" si="87"/>
        <v>131.26760563380282</v>
      </c>
      <c r="BG153" s="86">
        <f t="shared" si="88"/>
        <v>35.3</v>
      </c>
      <c r="BH153" s="86">
        <f t="shared" si="89"/>
        <v>24.02973395931143</v>
      </c>
      <c r="BI153" s="86">
        <f t="shared" si="90"/>
        <v>0</v>
      </c>
      <c r="BJ153" s="86"/>
      <c r="BK153" s="86">
        <f t="shared" si="91"/>
        <v>12.276051188299817</v>
      </c>
      <c r="BL153" s="86">
        <f t="shared" si="92"/>
        <v>103.23999713101482</v>
      </c>
      <c r="BM153" s="86">
        <f t="shared" si="93"/>
        <v>45.64294610002761</v>
      </c>
      <c r="BN153" s="86">
        <f t="shared" si="94"/>
        <v>19.552715654952078</v>
      </c>
      <c r="BO153" s="86">
        <f t="shared" si="95"/>
        <v>32.50996015936255</v>
      </c>
      <c r="BP153" s="86">
        <f t="shared" si="96"/>
        <v>191.40149539210572</v>
      </c>
      <c r="BQ153" s="86">
        <f t="shared" si="97"/>
        <v>79</v>
      </c>
      <c r="BR153" s="86">
        <f t="shared" si="98"/>
        <v>51.35628586332812</v>
      </c>
      <c r="BS153" s="86"/>
      <c r="BT153" s="86">
        <f t="shared" si="99"/>
        <v>11.333333333333334</v>
      </c>
      <c r="BU153" s="86">
        <f t="shared" si="100"/>
        <v>0</v>
      </c>
      <c r="BV153" s="86">
        <f t="shared" si="101"/>
        <v>0</v>
      </c>
      <c r="BW153" s="86">
        <f t="shared" si="102"/>
        <v>24.705517668939866</v>
      </c>
      <c r="BX153" s="86">
        <f t="shared" si="103"/>
        <v>2.4532214812167923</v>
      </c>
      <c r="BY153" s="86">
        <f t="shared" si="104"/>
        <v>267.3100330377325</v>
      </c>
      <c r="BZ153" s="86">
        <f t="shared" si="105"/>
        <v>67.9</v>
      </c>
      <c r="CA153" s="86">
        <f t="shared" si="106"/>
        <v>98.2410077962499</v>
      </c>
      <c r="CB153" s="86">
        <f t="shared" si="107"/>
        <v>729.6</v>
      </c>
      <c r="CC153" s="86"/>
      <c r="CD153" s="86">
        <f>+AP153*'Silver Conversion'!$B303</f>
        <v>0.7577024437664008</v>
      </c>
      <c r="CE153" s="86">
        <f>+AQ153*'Silver Conversion'!$B303</f>
        <v>5.662863599448983</v>
      </c>
      <c r="CF153" s="86">
        <f>+AR153*'Silver Conversion'!$B303</f>
        <v>2.0131820355421097</v>
      </c>
      <c r="CG153" s="86">
        <f>+AS153*'Silver Conversion'!$B303</f>
        <v>1.9290913368908413</v>
      </c>
      <c r="CH153" s="86">
        <f>+AT153*'Silver Conversion'!$B303</f>
        <v>4.933970047446856</v>
      </c>
      <c r="CI153" s="86">
        <f>+AU153*'Silver Conversion'!$B303</f>
        <v>18.3424939719959</v>
      </c>
      <c r="CJ153" s="86">
        <f>+AV153*'Silver Conversion'!$B303</f>
        <v>3.5819861431870668</v>
      </c>
      <c r="CK153" s="86">
        <f>+AW153*'Silver Conversion'!$B303</f>
        <v>6.096339104395138</v>
      </c>
      <c r="CL153" s="86">
        <f>+AX153*'Silver Conversion'!$B303</f>
        <v>5.023671894453402</v>
      </c>
      <c r="CM153" s="86">
        <f>+AY153*'Silver Conversion'!$B303</f>
        <v>5.111595012118638</v>
      </c>
      <c r="CN153" s="86">
        <f>+AZ153*'Silver Conversion'!$B303</f>
        <v>60.278675904541956</v>
      </c>
      <c r="CO153" s="86"/>
      <c r="CP153" s="86">
        <f>+BB153*'Silver Conversion'!$D303</f>
        <v>1.6681820895522388</v>
      </c>
      <c r="CQ153" s="86">
        <f>+BC153*'Silver Conversion'!$B303</f>
        <v>1.0078461898053142</v>
      </c>
      <c r="CR153" s="86">
        <f>+BD153*'Silver Conversion'!$B303</f>
        <v>0.7881357204277557</v>
      </c>
      <c r="CS153" s="86">
        <f>+BE153*'Silver Conversion'!$B303</f>
        <v>2.22791792254923</v>
      </c>
      <c r="CT153" s="86">
        <f>+BF153*'Silver Conversion'!$B303</f>
        <v>9.498964533931844</v>
      </c>
      <c r="CU153" s="86">
        <f>+BG153*'Silver Conversion'!$B303</f>
        <v>2.5544264819091604</v>
      </c>
      <c r="CV153" s="86">
        <f>+BH153*'Silver Conversion'!$B303</f>
        <v>1.7388722033681865</v>
      </c>
      <c r="CW153" s="86">
        <f>+BI153*'Silver Conversion'!$B303</f>
        <v>0</v>
      </c>
      <c r="CX153" s="86"/>
      <c r="CY153" s="86">
        <f>+BK153*'Silver Conversion'!$B303</f>
        <v>0.8883362676675772</v>
      </c>
      <c r="CZ153" s="86">
        <f>+BL153*'Silver Conversion'!$B303</f>
        <v>7.4707927100195475</v>
      </c>
      <c r="DA153" s="86">
        <f>+BM153*'Silver Conversion'!$B303</f>
        <v>3.302876777061274</v>
      </c>
      <c r="DB153" s="86">
        <f>+BN153*'Silver Conversion'!$B303</f>
        <v>1.414900132075054</v>
      </c>
      <c r="DC153" s="86">
        <f>+BO153*'Silver Conversion'!$B303</f>
        <v>2.3525298344727323</v>
      </c>
      <c r="DD153" s="86">
        <f>+BP153*'Silver Conversion'!$B303</f>
        <v>13.850454631915271</v>
      </c>
      <c r="DE153" s="86">
        <f>+BQ153*'Silver Conversion'!$B303</f>
        <v>5.716705157813703</v>
      </c>
      <c r="DF153" s="86">
        <f>+BR153*'Silver Conversion'!$B303</f>
        <v>3.716313218747377</v>
      </c>
      <c r="DG153" s="86"/>
      <c r="DH153" s="86">
        <f>+BT153*'Silver Conversion'!$B303</f>
        <v>0.8201180395175777</v>
      </c>
      <c r="DI153" s="86">
        <f>+BU153*'Silver Conversion'!$B303</f>
        <v>0</v>
      </c>
      <c r="DJ153" s="86">
        <f>+BV153*'Silver Conversion'!$B303</f>
        <v>0</v>
      </c>
      <c r="DK153" s="86">
        <f>+BW153*'Silver Conversion'!$B303</f>
        <v>1.7877741808162797</v>
      </c>
      <c r="DL153" s="86">
        <f>+BX153*'Silver Conversion'!$B303</f>
        <v>0.17752334044216972</v>
      </c>
      <c r="DM153" s="86">
        <f>+BY153*'Silver Conversion'!$B303</f>
        <v>19.343451197495657</v>
      </c>
      <c r="DN153" s="86">
        <f>+BZ153*'Silver Conversion'!$B303</f>
        <v>4.913471901462664</v>
      </c>
      <c r="DO153" s="86">
        <f>+CA153*'Silver Conversion'!$B303</f>
        <v>7.109049063008076</v>
      </c>
      <c r="DP153" s="86">
        <f>+CB153*'Silver Conversion'!$B303</f>
        <v>52.79630484988453</v>
      </c>
    </row>
    <row r="154" spans="1:120" ht="15.75">
      <c r="A154" s="63">
        <v>1645</v>
      </c>
      <c r="B154" s="86">
        <v>435.6</v>
      </c>
      <c r="C154" s="86">
        <v>943.5</v>
      </c>
      <c r="D154" s="86"/>
      <c r="E154" s="86">
        <v>236.6</v>
      </c>
      <c r="F154" s="86">
        <v>884</v>
      </c>
      <c r="G154" s="86">
        <v>2683.5</v>
      </c>
      <c r="H154" s="86">
        <v>52.9</v>
      </c>
      <c r="I154" s="86">
        <v>1190</v>
      </c>
      <c r="J154" s="86"/>
      <c r="K154" s="59">
        <v>32</v>
      </c>
      <c r="L154" s="59">
        <v>816</v>
      </c>
      <c r="M154" s="86"/>
      <c r="N154" s="86">
        <v>2310</v>
      </c>
      <c r="O154" s="86">
        <v>2100</v>
      </c>
      <c r="P154" s="86">
        <v>64</v>
      </c>
      <c r="Q154" s="86">
        <v>428.5</v>
      </c>
      <c r="R154" s="86">
        <v>44.7</v>
      </c>
      <c r="S154" s="86">
        <v>33.7</v>
      </c>
      <c r="T154" s="86">
        <v>333.5</v>
      </c>
      <c r="U154" s="86">
        <v>61</v>
      </c>
      <c r="V154" s="86"/>
      <c r="W154" s="86">
        <v>629</v>
      </c>
      <c r="X154" s="86">
        <v>39</v>
      </c>
      <c r="Y154" s="86">
        <v>46.5</v>
      </c>
      <c r="Z154" s="86">
        <v>314.5</v>
      </c>
      <c r="AA154" s="86">
        <v>464.7</v>
      </c>
      <c r="AB154" s="86">
        <v>2389.7</v>
      </c>
      <c r="AC154" s="86">
        <v>74.5</v>
      </c>
      <c r="AD154" s="86">
        <v>552.7</v>
      </c>
      <c r="AE154" s="86"/>
      <c r="AF154" s="86">
        <v>782</v>
      </c>
      <c r="AG154" s="86"/>
      <c r="AH154" s="86"/>
      <c r="AI154" s="86">
        <v>301.7</v>
      </c>
      <c r="AJ154" s="86">
        <v>662.2</v>
      </c>
      <c r="AK154" s="86">
        <v>3090.5</v>
      </c>
      <c r="AL154" s="86">
        <v>80.3</v>
      </c>
      <c r="AN154" s="59">
        <v>45.6</v>
      </c>
      <c r="AO154" s="86"/>
      <c r="AP154" s="86">
        <f t="shared" si="72"/>
        <v>7.9489051094890515</v>
      </c>
      <c r="AQ154" s="86">
        <f t="shared" si="73"/>
        <v>82.02921231090245</v>
      </c>
      <c r="AR154" s="86">
        <f t="shared" si="74"/>
        <v>0</v>
      </c>
      <c r="AS154" s="86">
        <f t="shared" si="75"/>
        <v>14.668319900805953</v>
      </c>
      <c r="AT154" s="86">
        <f t="shared" si="76"/>
        <v>70.43824701195219</v>
      </c>
      <c r="AU154" s="86">
        <f t="shared" si="77"/>
        <v>233.3072509128847</v>
      </c>
      <c r="AV154" s="86">
        <f t="shared" si="78"/>
        <v>52.9</v>
      </c>
      <c r="AW154" s="86">
        <f t="shared" si="79"/>
        <v>103.4602677795166</v>
      </c>
      <c r="AX154" s="86">
        <f t="shared" si="80"/>
        <v>0</v>
      </c>
      <c r="AY154" s="86">
        <f t="shared" si="81"/>
        <v>69.55115596194683</v>
      </c>
      <c r="AZ154" s="86">
        <f t="shared" si="82"/>
        <v>816</v>
      </c>
      <c r="BA154" s="86"/>
      <c r="BB154" s="86">
        <f t="shared" si="83"/>
        <v>11.492537313432836</v>
      </c>
      <c r="BC154" s="86">
        <f t="shared" si="84"/>
        <v>12.999071494893224</v>
      </c>
      <c r="BD154" s="86">
        <f t="shared" si="85"/>
        <v>5.942432683379759</v>
      </c>
      <c r="BE154" s="86">
        <f t="shared" si="86"/>
        <v>35.91785414920369</v>
      </c>
      <c r="BF154" s="86">
        <f t="shared" si="87"/>
        <v>125.9154929577465</v>
      </c>
      <c r="BG154" s="86">
        <f t="shared" si="88"/>
        <v>33.7</v>
      </c>
      <c r="BH154" s="86">
        <f t="shared" si="89"/>
        <v>26.09546165884194</v>
      </c>
      <c r="BI154" s="86">
        <f t="shared" si="90"/>
        <v>67.03296703296704</v>
      </c>
      <c r="BJ154" s="86"/>
      <c r="BK154" s="86">
        <f t="shared" si="91"/>
        <v>11.49908592321755</v>
      </c>
      <c r="BL154" s="86">
        <f t="shared" si="92"/>
        <v>84.7654713286227</v>
      </c>
      <c r="BM154" s="86">
        <f t="shared" si="93"/>
        <v>50.53326175360199</v>
      </c>
      <c r="BN154" s="86">
        <f t="shared" si="94"/>
        <v>20.095846645367413</v>
      </c>
      <c r="BO154" s="86">
        <f t="shared" si="95"/>
        <v>37.02788844621514</v>
      </c>
      <c r="BP154" s="86">
        <f t="shared" si="96"/>
        <v>207.76386715353848</v>
      </c>
      <c r="BQ154" s="86">
        <f t="shared" si="97"/>
        <v>74.5</v>
      </c>
      <c r="BR154" s="86">
        <f t="shared" si="98"/>
        <v>48.05251260650322</v>
      </c>
      <c r="BS154" s="86"/>
      <c r="BT154" s="86">
        <f t="shared" si="99"/>
        <v>14.09009009009009</v>
      </c>
      <c r="BU154" s="86">
        <f t="shared" si="100"/>
        <v>0</v>
      </c>
      <c r="BV154" s="86">
        <f t="shared" si="101"/>
        <v>0</v>
      </c>
      <c r="BW154" s="86">
        <f t="shared" si="102"/>
        <v>18.7042777433354</v>
      </c>
      <c r="BX154" s="86">
        <f t="shared" si="103"/>
        <v>2.8619804102951147</v>
      </c>
      <c r="BY154" s="86">
        <f t="shared" si="104"/>
        <v>268.6924013215093</v>
      </c>
      <c r="BZ154" s="86">
        <f t="shared" si="105"/>
        <v>80.3</v>
      </c>
      <c r="CA154" s="86">
        <f t="shared" si="106"/>
        <v>0</v>
      </c>
      <c r="CB154" s="86">
        <f t="shared" si="107"/>
        <v>875.52</v>
      </c>
      <c r="CC154" s="86"/>
      <c r="CD154" s="86">
        <f>+AP154*'Silver Conversion'!$B304</f>
        <v>0.5519257499571362</v>
      </c>
      <c r="CE154" s="86">
        <f>+AQ154*'Silver Conversion'!$B304</f>
        <v>5.695631524024842</v>
      </c>
      <c r="CF154" s="86">
        <f>+AR154*'Silver Conversion'!$B304</f>
        <v>0</v>
      </c>
      <c r="CG154" s="86">
        <f>+AS154*'Silver Conversion'!$B304</f>
        <v>1.0184828413914608</v>
      </c>
      <c r="CH154" s="86">
        <f>+AT154*'Silver Conversion'!$B304</f>
        <v>4.8908222921580045</v>
      </c>
      <c r="CI154" s="86">
        <f>+AU154*'Silver Conversion'!$B304</f>
        <v>16.199498881526935</v>
      </c>
      <c r="CJ154" s="86">
        <f>+AV154*'Silver Conversion'!$B304</f>
        <v>3.673068400059093</v>
      </c>
      <c r="CK154" s="86">
        <f>+AW154*'Silver Conversion'!$B304</f>
        <v>7.183679399670972</v>
      </c>
      <c r="CL154" s="86">
        <f>+AX154*'Silver Conversion'!$B304</f>
        <v>0</v>
      </c>
      <c r="CM154" s="86">
        <f>+AY154*'Silver Conversion'!$B304</f>
        <v>4.829227847852713</v>
      </c>
      <c r="CN154" s="86">
        <f>+AZ154*'Silver Conversion'!$B304</f>
        <v>56.6582951691535</v>
      </c>
      <c r="CO154" s="86"/>
      <c r="CP154" s="86">
        <f>+BB154*'Silver Conversion'!$D304</f>
        <v>1.5963134328358208</v>
      </c>
      <c r="CQ154" s="86">
        <f>+BC154*'Silver Conversion'!$B304</f>
        <v>0.902579938336507</v>
      </c>
      <c r="CR154" s="86">
        <f>+BD154*'Silver Conversion'!$B304</f>
        <v>0.4126079718109746</v>
      </c>
      <c r="CS154" s="86">
        <f>+BE154*'Silver Conversion'!$B304</f>
        <v>2.4939269390051315</v>
      </c>
      <c r="CT154" s="86">
        <f>+BF154*'Silver Conversion'!$B304</f>
        <v>8.742839664668468</v>
      </c>
      <c r="CU154" s="86">
        <f>+BG154*'Silver Conversion'!$B304</f>
        <v>2.3399320431378348</v>
      </c>
      <c r="CV154" s="86">
        <f>+BH154*'Silver Conversion'!$B304</f>
        <v>1.8119171191691112</v>
      </c>
      <c r="CW154" s="86">
        <f>+BI154*'Silver Conversion'!$B304</f>
        <v>4.654379451247527</v>
      </c>
      <c r="CX154" s="86"/>
      <c r="CY154" s="86">
        <f>+BK154*'Silver Conversion'!$B304</f>
        <v>0.7984296622709778</v>
      </c>
      <c r="CZ154" s="86">
        <f>+BL154*'Silver Conversion'!$B304</f>
        <v>5.885621439570493</v>
      </c>
      <c r="DA154" s="86">
        <f>+BM154*'Silver Conversion'!$B304</f>
        <v>3.5087358582054864</v>
      </c>
      <c r="DB154" s="86">
        <f>+BN154*'Silver Conversion'!$B304</f>
        <v>1.3953387388569485</v>
      </c>
      <c r="DC154" s="86">
        <f>+BO154*'Silver Conversion'!$B304</f>
        <v>2.5710012660246884</v>
      </c>
      <c r="DD154" s="86">
        <f>+BP154*'Silver Conversion'!$B304</f>
        <v>14.425914841507327</v>
      </c>
      <c r="DE154" s="86">
        <f>+BQ154*'Silver Conversion'!$B304</f>
        <v>5.172846801595509</v>
      </c>
      <c r="DF154" s="86">
        <f>+BR154*'Silver Conversion'!$B304</f>
        <v>3.3364870623513836</v>
      </c>
      <c r="DG154" s="86"/>
      <c r="DH154" s="86">
        <f>+BT154*'Silver Conversion'!$B304</f>
        <v>0.9783339255934913</v>
      </c>
      <c r="DI154" s="86">
        <f>+BU154*'Silver Conversion'!$B304</f>
        <v>0</v>
      </c>
      <c r="DJ154" s="86">
        <f>+BV154*'Silver Conversion'!$B304</f>
        <v>0</v>
      </c>
      <c r="DK154" s="86">
        <f>+BW154*'Silver Conversion'!$B304</f>
        <v>1.2987162859163301</v>
      </c>
      <c r="DL154" s="86">
        <f>+BX154*'Silver Conversion'!$B304</f>
        <v>0.19871927800837702</v>
      </c>
      <c r="DM154" s="86">
        <f>+BY154*'Silver Conversion'!$B304</f>
        <v>18.656437970321964</v>
      </c>
      <c r="DN154" s="86">
        <f>+BZ154*'Silver Conversion'!$B304</f>
        <v>5.57556507608214</v>
      </c>
      <c r="DO154" s="86">
        <f>+CA154*'Silver Conversion'!$B304</f>
        <v>0</v>
      </c>
      <c r="DP154" s="86">
        <f>+CB154*'Silver Conversion'!$B304</f>
        <v>60.7910178756094</v>
      </c>
    </row>
    <row r="155" spans="1:120" ht="15.75">
      <c r="A155" s="63">
        <v>1646</v>
      </c>
      <c r="B155" s="86">
        <v>509.3</v>
      </c>
      <c r="C155" s="86">
        <v>952</v>
      </c>
      <c r="D155" s="86">
        <v>16</v>
      </c>
      <c r="E155" s="86">
        <v>224</v>
      </c>
      <c r="F155" s="86">
        <v>936.8</v>
      </c>
      <c r="G155" s="86">
        <v>3787.5</v>
      </c>
      <c r="H155" s="86">
        <v>54</v>
      </c>
      <c r="I155" s="86">
        <v>1190</v>
      </c>
      <c r="J155" s="86"/>
      <c r="K155" s="59">
        <v>34</v>
      </c>
      <c r="L155" s="59">
        <v>1031.3</v>
      </c>
      <c r="M155" s="86"/>
      <c r="N155" s="86">
        <v>2385</v>
      </c>
      <c r="O155" s="86">
        <v>2202</v>
      </c>
      <c r="P155" s="86">
        <v>51</v>
      </c>
      <c r="Q155" s="86">
        <v>380.1</v>
      </c>
      <c r="R155" s="86">
        <v>56.1</v>
      </c>
      <c r="S155" s="86">
        <v>32.9</v>
      </c>
      <c r="T155" s="86">
        <v>323.9</v>
      </c>
      <c r="U155" s="86">
        <v>62</v>
      </c>
      <c r="V155" s="86"/>
      <c r="W155" s="86">
        <v>952</v>
      </c>
      <c r="X155" s="86">
        <v>29.5</v>
      </c>
      <c r="Y155" s="86">
        <v>46.4</v>
      </c>
      <c r="Z155" s="86">
        <v>408</v>
      </c>
      <c r="AA155" s="86">
        <v>457</v>
      </c>
      <c r="AB155" s="86">
        <v>2660.5</v>
      </c>
      <c r="AC155" s="86">
        <v>83.5</v>
      </c>
      <c r="AD155" s="86">
        <v>637.5</v>
      </c>
      <c r="AE155" s="86"/>
      <c r="AF155" s="86">
        <v>816</v>
      </c>
      <c r="AG155" s="86"/>
      <c r="AH155" s="86"/>
      <c r="AI155" s="86">
        <v>316.1</v>
      </c>
      <c r="AJ155" s="86">
        <v>836.7</v>
      </c>
      <c r="AK155" s="86">
        <v>3393.4</v>
      </c>
      <c r="AL155" s="86">
        <v>78.8</v>
      </c>
      <c r="AM155" s="59">
        <v>44</v>
      </c>
      <c r="AN155" s="59">
        <v>59</v>
      </c>
      <c r="AO155" s="86"/>
      <c r="AP155" s="86">
        <f t="shared" si="72"/>
        <v>9.293795620437956</v>
      </c>
      <c r="AQ155" s="86">
        <f t="shared" si="73"/>
        <v>82.76821422361328</v>
      </c>
      <c r="AR155" s="86">
        <f t="shared" si="74"/>
        <v>34.77557798097342</v>
      </c>
      <c r="AS155" s="86">
        <f t="shared" si="75"/>
        <v>13.8871667699938</v>
      </c>
      <c r="AT155" s="86">
        <f t="shared" si="76"/>
        <v>74.64541832669322</v>
      </c>
      <c r="AU155" s="86">
        <f t="shared" si="77"/>
        <v>329.2905581637976</v>
      </c>
      <c r="AV155" s="86">
        <f t="shared" si="78"/>
        <v>54</v>
      </c>
      <c r="AW155" s="86">
        <f t="shared" si="79"/>
        <v>103.4602677795166</v>
      </c>
      <c r="AX155" s="86">
        <f t="shared" si="80"/>
        <v>0</v>
      </c>
      <c r="AY155" s="86">
        <f t="shared" si="81"/>
        <v>73.8981032095685</v>
      </c>
      <c r="AZ155" s="86">
        <f t="shared" si="82"/>
        <v>1031.3</v>
      </c>
      <c r="BA155" s="86"/>
      <c r="BB155" s="86">
        <f t="shared" si="83"/>
        <v>11.865671641791044</v>
      </c>
      <c r="BC155" s="86">
        <f t="shared" si="84"/>
        <v>13.630454967502322</v>
      </c>
      <c r="BD155" s="86">
        <f t="shared" si="85"/>
        <v>4.735376044568246</v>
      </c>
      <c r="BE155" s="86">
        <f t="shared" si="86"/>
        <v>31.86085498742666</v>
      </c>
      <c r="BF155" s="86">
        <f t="shared" si="87"/>
        <v>158.0281690140845</v>
      </c>
      <c r="BG155" s="86">
        <f t="shared" si="88"/>
        <v>32.9</v>
      </c>
      <c r="BH155" s="86">
        <f t="shared" si="89"/>
        <v>25.344287949921753</v>
      </c>
      <c r="BI155" s="86">
        <f t="shared" si="90"/>
        <v>68.13186813186813</v>
      </c>
      <c r="BJ155" s="86"/>
      <c r="BK155" s="86">
        <f t="shared" si="91"/>
        <v>17.404021937842778</v>
      </c>
      <c r="BL155" s="86">
        <f t="shared" si="92"/>
        <v>64.11747190241974</v>
      </c>
      <c r="BM155" s="86">
        <f t="shared" si="93"/>
        <v>50.424588072411446</v>
      </c>
      <c r="BN155" s="86">
        <f t="shared" si="94"/>
        <v>26.070287539936103</v>
      </c>
      <c r="BO155" s="86">
        <f t="shared" si="95"/>
        <v>36.41434262948207</v>
      </c>
      <c r="BP155" s="86">
        <f t="shared" si="96"/>
        <v>231.30759867849068</v>
      </c>
      <c r="BQ155" s="86">
        <f t="shared" si="97"/>
        <v>83.5</v>
      </c>
      <c r="BR155" s="86">
        <f t="shared" si="98"/>
        <v>55.425143453312465</v>
      </c>
      <c r="BS155" s="86"/>
      <c r="BT155" s="86">
        <f t="shared" si="99"/>
        <v>14.702702702702704</v>
      </c>
      <c r="BU155" s="86">
        <f t="shared" si="100"/>
        <v>0</v>
      </c>
      <c r="BV155" s="86">
        <f t="shared" si="101"/>
        <v>0</v>
      </c>
      <c r="BW155" s="86">
        <f t="shared" si="102"/>
        <v>19.59702417854929</v>
      </c>
      <c r="BX155" s="86">
        <f t="shared" si="103"/>
        <v>2.538713544814873</v>
      </c>
      <c r="BY155" s="86">
        <f t="shared" si="104"/>
        <v>295.02695183446355</v>
      </c>
      <c r="BZ155" s="86">
        <f t="shared" si="105"/>
        <v>78.8</v>
      </c>
      <c r="CA155" s="86">
        <f t="shared" si="106"/>
        <v>95.63283944767689</v>
      </c>
      <c r="CB155" s="86">
        <f t="shared" si="107"/>
        <v>1132.8</v>
      </c>
      <c r="CC155" s="86"/>
      <c r="CD155" s="86">
        <f>+AP155*'Silver Conversion'!$B305</f>
        <v>0.6247706417229263</v>
      </c>
      <c r="CE155" s="86">
        <f>+AQ155*'Silver Conversion'!$B305</f>
        <v>5.564050730901557</v>
      </c>
      <c r="CF155" s="86">
        <f>+AR155*'Silver Conversion'!$B305</f>
        <v>2.337770385619324</v>
      </c>
      <c r="CG155" s="86">
        <f>+AS155*'Silver Conversion'!$B305</f>
        <v>0.9335576602870751</v>
      </c>
      <c r="CH155" s="86">
        <f>+AT155*'Silver Conversion'!$B305</f>
        <v>5.017999944725139</v>
      </c>
      <c r="CI155" s="86">
        <f>+AU155*'Silver Conversion'!$B305</f>
        <v>22.13638880597652</v>
      </c>
      <c r="CJ155" s="86">
        <f>+AV155*'Silver Conversion'!$B305</f>
        <v>3.630122291353786</v>
      </c>
      <c r="CK155" s="86">
        <f>+AW155*'Silver Conversion'!$B305</f>
        <v>6.955063413626946</v>
      </c>
      <c r="CL155" s="86">
        <f>+AX155*'Silver Conversion'!$B305</f>
        <v>0</v>
      </c>
      <c r="CM155" s="86">
        <f>+AY155*'Silver Conversion'!$B305</f>
        <v>4.967762069441063</v>
      </c>
      <c r="CN155" s="86">
        <f>+AZ155*'Silver Conversion'!$B305</f>
        <v>69.32861331616962</v>
      </c>
      <c r="CO155" s="86"/>
      <c r="CP155" s="86">
        <f>+BB155*'Silver Conversion'!$D305</f>
        <v>1.648141791044776</v>
      </c>
      <c r="CQ155" s="86">
        <f>+BC155*'Silver Conversion'!$B305</f>
        <v>0.9163003410893357</v>
      </c>
      <c r="CR155" s="86">
        <f>+BD155*'Silver Conversion'!$B305</f>
        <v>0.3183332247653687</v>
      </c>
      <c r="CS155" s="86">
        <f>+BE155*'Silver Conversion'!$B305</f>
        <v>2.141829627989777</v>
      </c>
      <c r="CT155" s="86">
        <f>+BF155*'Silver Conversion'!$B305</f>
        <v>10.623362574071331</v>
      </c>
      <c r="CU155" s="86">
        <f>+BG155*'Silver Conversion'!$B305</f>
        <v>2.2116856182507325</v>
      </c>
      <c r="CV155" s="86">
        <f>+BH155*'Silver Conversion'!$B305</f>
        <v>1.7037567526944464</v>
      </c>
      <c r="CW155" s="86">
        <f>+BI155*'Silver Conversion'!$B305</f>
        <v>4.580129875130947</v>
      </c>
      <c r="CX155" s="86"/>
      <c r="CY155" s="86">
        <f>+BK155*'Silver Conversion'!$B305</f>
        <v>1.1699764443661738</v>
      </c>
      <c r="CZ155" s="86">
        <f>+BL155*'Silver Conversion'!$B305</f>
        <v>4.310264148485628</v>
      </c>
      <c r="DA155" s="86">
        <f>+BM155*'Silver Conversion'!$B305</f>
        <v>3.389767059148019</v>
      </c>
      <c r="DB155" s="86">
        <f>+BN155*'Silver Conversion'!$B305</f>
        <v>1.7525617026060167</v>
      </c>
      <c r="DC155" s="86">
        <f>+BO155*'Silver Conversion'!$B305</f>
        <v>2.447935498227358</v>
      </c>
      <c r="DD155" s="86">
        <f>+BP155*'Silver Conversion'!$B305</f>
        <v>15.54953463189453</v>
      </c>
      <c r="DE155" s="86">
        <f>+BQ155*'Silver Conversion'!$B305</f>
        <v>5.613244654222984</v>
      </c>
      <c r="DF155" s="86">
        <f>+BR155*'Silver Conversion'!$B305</f>
        <v>3.725926828728721</v>
      </c>
      <c r="DG155" s="86"/>
      <c r="DH155" s="86">
        <f>+BT155*'Silver Conversion'!$B305</f>
        <v>0.988381644893123</v>
      </c>
      <c r="DI155" s="86">
        <f>+BU155*'Silver Conversion'!$B305</f>
        <v>0</v>
      </c>
      <c r="DJ155" s="86">
        <f>+BV155*'Silver Conversion'!$B305</f>
        <v>0</v>
      </c>
      <c r="DK155" s="86">
        <f>+BW155*'Silver Conversion'!$B305</f>
        <v>1.3173998947176093</v>
      </c>
      <c r="DL155" s="86">
        <f>+BX155*'Silver Conversion'!$B305</f>
        <v>0.1706637153776715</v>
      </c>
      <c r="DM155" s="86">
        <f>+BY155*'Silver Conversion'!$B305</f>
        <v>19.833035451934183</v>
      </c>
      <c r="DN155" s="86">
        <f>+BZ155*'Silver Conversion'!$B305</f>
        <v>5.29728956590145</v>
      </c>
      <c r="DO155" s="86">
        <f>+CA155*'Silver Conversion'!$B305</f>
        <v>6.42886856045314</v>
      </c>
      <c r="DP155" s="86">
        <f>+CB155*'Silver Conversion'!$B305</f>
        <v>76.1518987341772</v>
      </c>
    </row>
    <row r="156" spans="1:120" ht="15.75">
      <c r="A156" s="63">
        <v>1647</v>
      </c>
      <c r="B156" s="86">
        <v>519.9</v>
      </c>
      <c r="C156" s="86">
        <v>1061.5</v>
      </c>
      <c r="D156" s="86">
        <v>16</v>
      </c>
      <c r="E156" s="86">
        <v>355.5</v>
      </c>
      <c r="F156" s="86">
        <v>881.3</v>
      </c>
      <c r="G156" s="86">
        <v>3833.6</v>
      </c>
      <c r="H156" s="86">
        <v>58.9</v>
      </c>
      <c r="I156" s="86">
        <v>1103.2</v>
      </c>
      <c r="J156" s="86">
        <v>87.8</v>
      </c>
      <c r="K156" s="59">
        <v>32</v>
      </c>
      <c r="L156" s="59">
        <v>1020</v>
      </c>
      <c r="M156" s="86"/>
      <c r="N156" s="86">
        <v>2826</v>
      </c>
      <c r="O156" s="86">
        <v>2295.5</v>
      </c>
      <c r="P156" s="86">
        <v>68.8</v>
      </c>
      <c r="Q156" s="86">
        <v>501</v>
      </c>
      <c r="R156" s="86">
        <v>58.2</v>
      </c>
      <c r="S156" s="86">
        <v>35.8</v>
      </c>
      <c r="T156" s="86">
        <v>332.3</v>
      </c>
      <c r="U156" s="86">
        <v>68</v>
      </c>
      <c r="V156" s="86"/>
      <c r="W156" s="86">
        <v>1865.8</v>
      </c>
      <c r="X156" s="86">
        <v>34.3</v>
      </c>
      <c r="Y156" s="86">
        <v>50.8</v>
      </c>
      <c r="Z156" s="86">
        <v>272</v>
      </c>
      <c r="AA156" s="86">
        <v>408</v>
      </c>
      <c r="AB156" s="86">
        <v>2620</v>
      </c>
      <c r="AC156" s="86">
        <v>112.4</v>
      </c>
      <c r="AD156" s="86">
        <v>550.5</v>
      </c>
      <c r="AE156" s="86"/>
      <c r="AF156" s="86">
        <v>1210.5</v>
      </c>
      <c r="AG156" s="86"/>
      <c r="AH156" s="86"/>
      <c r="AI156" s="86">
        <v>264.1</v>
      </c>
      <c r="AJ156" s="86">
        <v>594</v>
      </c>
      <c r="AK156" s="86">
        <v>3910</v>
      </c>
      <c r="AL156" s="86">
        <v>87.8</v>
      </c>
      <c r="AM156" s="59">
        <v>42</v>
      </c>
      <c r="AN156" s="59">
        <v>47.5</v>
      </c>
      <c r="AO156" s="86"/>
      <c r="AP156" s="86">
        <f t="shared" si="72"/>
        <v>9.487226277372264</v>
      </c>
      <c r="AQ156" s="86">
        <f t="shared" si="73"/>
        <v>92.28829768735872</v>
      </c>
      <c r="AR156" s="86">
        <f t="shared" si="74"/>
        <v>34.77557798097342</v>
      </c>
      <c r="AS156" s="86">
        <f t="shared" si="75"/>
        <v>22.03967761934284</v>
      </c>
      <c r="AT156" s="86">
        <f t="shared" si="76"/>
        <v>70.22310756972111</v>
      </c>
      <c r="AU156" s="86">
        <f t="shared" si="77"/>
        <v>333.29855677273514</v>
      </c>
      <c r="AV156" s="86">
        <f t="shared" si="78"/>
        <v>58.9</v>
      </c>
      <c r="AW156" s="86">
        <f t="shared" si="79"/>
        <v>95.91375412971657</v>
      </c>
      <c r="AX156" s="86">
        <f t="shared" si="80"/>
        <v>104.91098100131437</v>
      </c>
      <c r="AY156" s="86">
        <f t="shared" si="81"/>
        <v>69.55115596194683</v>
      </c>
      <c r="AZ156" s="86">
        <f t="shared" si="82"/>
        <v>1020</v>
      </c>
      <c r="BA156" s="86"/>
      <c r="BB156" s="86">
        <f t="shared" si="83"/>
        <v>14.059701492537313</v>
      </c>
      <c r="BC156" s="86">
        <f t="shared" si="84"/>
        <v>14.20922315072733</v>
      </c>
      <c r="BD156" s="86">
        <f t="shared" si="85"/>
        <v>6.3881151346332405</v>
      </c>
      <c r="BE156" s="86">
        <f t="shared" si="86"/>
        <v>41.994970662196145</v>
      </c>
      <c r="BF156" s="86">
        <f t="shared" si="87"/>
        <v>163.943661971831</v>
      </c>
      <c r="BG156" s="86">
        <f t="shared" si="88"/>
        <v>35.8</v>
      </c>
      <c r="BH156" s="86">
        <f t="shared" si="89"/>
        <v>26.00156494522692</v>
      </c>
      <c r="BI156" s="86">
        <f t="shared" si="90"/>
        <v>74.72527472527473</v>
      </c>
      <c r="BJ156" s="86"/>
      <c r="BK156" s="86">
        <f t="shared" si="91"/>
        <v>34.109689213893965</v>
      </c>
      <c r="BL156" s="86">
        <f t="shared" si="92"/>
        <v>74.55014529671175</v>
      </c>
      <c r="BM156" s="86">
        <f t="shared" si="93"/>
        <v>55.20623004479529</v>
      </c>
      <c r="BN156" s="86">
        <f t="shared" si="94"/>
        <v>17.380191693290733</v>
      </c>
      <c r="BO156" s="86">
        <f t="shared" si="95"/>
        <v>32.50996015936255</v>
      </c>
      <c r="BP156" s="86">
        <f t="shared" si="96"/>
        <v>227.78647191792732</v>
      </c>
      <c r="BQ156" s="86">
        <f t="shared" si="97"/>
        <v>112.4</v>
      </c>
      <c r="BR156" s="86">
        <f t="shared" si="98"/>
        <v>47.86124152321335</v>
      </c>
      <c r="BS156" s="86"/>
      <c r="BT156" s="86">
        <f t="shared" si="99"/>
        <v>21.81081081081081</v>
      </c>
      <c r="BU156" s="86">
        <f t="shared" si="100"/>
        <v>0</v>
      </c>
      <c r="BV156" s="86">
        <f t="shared" si="101"/>
        <v>0</v>
      </c>
      <c r="BW156" s="86">
        <f t="shared" si="102"/>
        <v>16.373217606943587</v>
      </c>
      <c r="BX156" s="86">
        <f t="shared" si="103"/>
        <v>3.346212801768617</v>
      </c>
      <c r="BY156" s="86">
        <f t="shared" si="104"/>
        <v>339.94087984698314</v>
      </c>
      <c r="BZ156" s="86">
        <f t="shared" si="105"/>
        <v>87.8</v>
      </c>
      <c r="CA156" s="86">
        <f t="shared" si="106"/>
        <v>91.28589220005522</v>
      </c>
      <c r="CB156" s="86">
        <f t="shared" si="107"/>
        <v>912</v>
      </c>
      <c r="CC156" s="86"/>
      <c r="CD156" s="86">
        <f>+AP156*'Silver Conversion'!$B306</f>
        <v>0.6626044060279312</v>
      </c>
      <c r="CE156" s="86">
        <f>+AQ156*'Silver Conversion'!$B306</f>
        <v>6.445575438451385</v>
      </c>
      <c r="CF156" s="86">
        <f>+AR156*'Silver Conversion'!$B306</f>
        <v>2.4287869308355012</v>
      </c>
      <c r="CG156" s="86">
        <f>+AS156*'Silver Conversion'!$B306</f>
        <v>1.5392894689191075</v>
      </c>
      <c r="CH156" s="86">
        <f>+AT156*'Silver Conversion'!$B306</f>
        <v>4.904504132219172</v>
      </c>
      <c r="CI156" s="86">
        <f>+AU156*'Silver Conversion'!$B306</f>
        <v>23.278151672960178</v>
      </c>
      <c r="CJ156" s="86">
        <f>+AV156*'Silver Conversion'!$B306</f>
        <v>4.113678579389256</v>
      </c>
      <c r="CK156" s="86">
        <f>+AW156*'Silver Conversion'!$B306</f>
        <v>6.698783630428231</v>
      </c>
      <c r="CL156" s="86">
        <f>+AX156*'Silver Conversion'!$B306</f>
        <v>7.327165624580987</v>
      </c>
      <c r="CM156" s="86">
        <f>+AY156*'Silver Conversion'!$B306</f>
        <v>4.8575738616710025</v>
      </c>
      <c r="CN156" s="86">
        <f>+AZ156*'Silver Conversion'!$B306</f>
        <v>71.23857641726725</v>
      </c>
      <c r="CO156" s="86"/>
      <c r="CP156" s="86">
        <f>+BB156*'Silver Conversion'!$D306</f>
        <v>1.9528925373134327</v>
      </c>
      <c r="CQ156" s="86">
        <f>+BC156*'Silver Conversion'!$B306</f>
        <v>0.9923968914246</v>
      </c>
      <c r="CR156" s="86">
        <f>+BD156*'Silver Conversion'!$B306</f>
        <v>0.4461570864518349</v>
      </c>
      <c r="CS156" s="86">
        <f>+BE156*'Silver Conversion'!$B306</f>
        <v>2.933001888882114</v>
      </c>
      <c r="CT156" s="86">
        <f>+BF156*'Silver Conversion'!$B306</f>
        <v>11.450110874026386</v>
      </c>
      <c r="CU156" s="86">
        <f>+BG156*'Silver Conversion'!$B306</f>
        <v>2.5003343487629093</v>
      </c>
      <c r="CV156" s="86">
        <f>+BH156*'Silver Conversion'!$B306</f>
        <v>1.8159945797245935</v>
      </c>
      <c r="CW156" s="86">
        <f>+BI156*'Silver Conversion'!$B306</f>
        <v>5.218943327272327</v>
      </c>
      <c r="CX156" s="86"/>
      <c r="CY156" s="86">
        <f>+BK156*'Silver Conversion'!$B306</f>
        <v>2.3822800996404134</v>
      </c>
      <c r="CZ156" s="86">
        <f>+BL156*'Silver Conversion'!$B306</f>
        <v>5.206711982978605</v>
      </c>
      <c r="DA156" s="86">
        <f>+BM156*'Silver Conversion'!$B306</f>
        <v>3.8556992527013576</v>
      </c>
      <c r="DB156" s="86">
        <f>+BN156*'Silver Conversion'!$B306</f>
        <v>1.2138628569502405</v>
      </c>
      <c r="DC156" s="86">
        <f>+BO156*'Silver Conversion'!$B306</f>
        <v>2.270552236406924</v>
      </c>
      <c r="DD156" s="86">
        <f>+BP156*'Silver Conversion'!$B306</f>
        <v>15.909003908377418</v>
      </c>
      <c r="DE156" s="86">
        <f>+BQ156*'Silver Conversion'!$B306</f>
        <v>7.8502117542165095</v>
      </c>
      <c r="DF156" s="86">
        <f>+BR156*'Silver Conversion'!$B306</f>
        <v>3.342712462428156</v>
      </c>
      <c r="DG156" s="86"/>
      <c r="DH156" s="86">
        <f>+BT156*'Silver Conversion'!$B306</f>
        <v>1.5233050124201026</v>
      </c>
      <c r="DI156" s="86">
        <f>+BU156*'Silver Conversion'!$B306</f>
        <v>0</v>
      </c>
      <c r="DJ156" s="86">
        <f>+BV156*'Silver Conversion'!$B306</f>
        <v>0</v>
      </c>
      <c r="DK156" s="86">
        <f>+BW156*'Silver Conversion'!$B306</f>
        <v>1.1435340330282318</v>
      </c>
      <c r="DL156" s="86">
        <f>+BX156*'Silver Conversion'!$B306</f>
        <v>0.2337053297914035</v>
      </c>
      <c r="DM156" s="86">
        <f>+BY156*'Silver Conversion'!$B306</f>
        <v>23.742063084639582</v>
      </c>
      <c r="DN156" s="86">
        <f>+BZ156*'Silver Conversion'!$B306</f>
        <v>6.132104911211828</v>
      </c>
      <c r="DO156" s="86">
        <f>+CA156*'Silver Conversion'!$B306</f>
        <v>6.37556569344319</v>
      </c>
      <c r="DP156" s="86">
        <f>+CB156*'Silver Conversion'!$B306</f>
        <v>63.69566832602719</v>
      </c>
    </row>
    <row r="157" spans="1:120" ht="15.75">
      <c r="A157" s="63">
        <v>1648</v>
      </c>
      <c r="B157" s="86">
        <v>490.7</v>
      </c>
      <c r="C157" s="86">
        <v>918</v>
      </c>
      <c r="D157" s="86">
        <v>14</v>
      </c>
      <c r="E157" s="86">
        <v>289.2</v>
      </c>
      <c r="F157" s="86">
        <v>987</v>
      </c>
      <c r="G157" s="86">
        <v>4318.8</v>
      </c>
      <c r="H157" s="86">
        <v>57</v>
      </c>
      <c r="I157" s="86">
        <v>1321.7</v>
      </c>
      <c r="J157" s="86">
        <v>136</v>
      </c>
      <c r="K157" s="59">
        <v>28.8</v>
      </c>
      <c r="L157" s="59">
        <v>1105</v>
      </c>
      <c r="M157" s="86"/>
      <c r="N157" s="86">
        <v>2268</v>
      </c>
      <c r="O157" s="86">
        <v>2321.3</v>
      </c>
      <c r="P157" s="86">
        <v>63.4</v>
      </c>
      <c r="Q157" s="86">
        <v>526.9</v>
      </c>
      <c r="R157" s="86">
        <v>71.3</v>
      </c>
      <c r="S157" s="86">
        <v>37</v>
      </c>
      <c r="T157" s="86">
        <v>362</v>
      </c>
      <c r="U157" s="86">
        <v>54</v>
      </c>
      <c r="V157" s="86"/>
      <c r="W157" s="86">
        <v>1317.5</v>
      </c>
      <c r="X157" s="86">
        <v>38.2</v>
      </c>
      <c r="Y157" s="86">
        <v>59.7</v>
      </c>
      <c r="Z157" s="86">
        <v>345.7</v>
      </c>
      <c r="AA157" s="86">
        <v>539.8</v>
      </c>
      <c r="AB157" s="86">
        <v>2690.1</v>
      </c>
      <c r="AC157" s="86">
        <v>115.3</v>
      </c>
      <c r="AD157" s="86">
        <v>620.5</v>
      </c>
      <c r="AE157" s="86"/>
      <c r="AF157" s="86">
        <v>969</v>
      </c>
      <c r="AG157" s="86"/>
      <c r="AH157" s="86"/>
      <c r="AI157" s="86">
        <v>184.3</v>
      </c>
      <c r="AJ157" s="86">
        <v>764.6</v>
      </c>
      <c r="AK157" s="86">
        <v>4043</v>
      </c>
      <c r="AL157" s="86">
        <v>94.8</v>
      </c>
      <c r="AN157" s="59">
        <v>56.5</v>
      </c>
      <c r="AO157" s="86"/>
      <c r="AP157" s="86">
        <f t="shared" si="72"/>
        <v>8.954379562043796</v>
      </c>
      <c r="AQ157" s="86">
        <f t="shared" si="73"/>
        <v>79.81220657276995</v>
      </c>
      <c r="AR157" s="86">
        <f t="shared" si="74"/>
        <v>30.42863073335174</v>
      </c>
      <c r="AS157" s="86">
        <f t="shared" si="75"/>
        <v>17.92932424054557</v>
      </c>
      <c r="AT157" s="86">
        <f t="shared" si="76"/>
        <v>78.64541832669322</v>
      </c>
      <c r="AU157" s="86">
        <f t="shared" si="77"/>
        <v>375.4825247782994</v>
      </c>
      <c r="AV157" s="86">
        <f t="shared" si="78"/>
        <v>57</v>
      </c>
      <c r="AW157" s="86">
        <f t="shared" si="79"/>
        <v>114.91045035645975</v>
      </c>
      <c r="AX157" s="86">
        <f t="shared" si="80"/>
        <v>162.5044808220815</v>
      </c>
      <c r="AY157" s="86">
        <f t="shared" si="81"/>
        <v>62.596040365752145</v>
      </c>
      <c r="AZ157" s="86">
        <f t="shared" si="82"/>
        <v>1105</v>
      </c>
      <c r="BA157" s="86"/>
      <c r="BB157" s="86">
        <f t="shared" si="83"/>
        <v>11.283582089552239</v>
      </c>
      <c r="BC157" s="86">
        <f t="shared" si="84"/>
        <v>14.368926029093164</v>
      </c>
      <c r="BD157" s="86">
        <f t="shared" si="85"/>
        <v>5.886722376973074</v>
      </c>
      <c r="BE157" s="86">
        <f t="shared" si="86"/>
        <v>44.16596814752724</v>
      </c>
      <c r="BF157" s="86">
        <f t="shared" si="87"/>
        <v>200.8450704225352</v>
      </c>
      <c r="BG157" s="86">
        <f t="shared" si="88"/>
        <v>37</v>
      </c>
      <c r="BH157" s="86">
        <f t="shared" si="89"/>
        <v>28.32550860719875</v>
      </c>
      <c r="BI157" s="86">
        <f t="shared" si="90"/>
        <v>59.340659340659336</v>
      </c>
      <c r="BJ157" s="86"/>
      <c r="BK157" s="86">
        <f t="shared" si="91"/>
        <v>24.085923217550274</v>
      </c>
      <c r="BL157" s="86">
        <f t="shared" si="92"/>
        <v>83.02669242957403</v>
      </c>
      <c r="BM157" s="86">
        <f t="shared" si="93"/>
        <v>64.87818767075353</v>
      </c>
      <c r="BN157" s="86">
        <f t="shared" si="94"/>
        <v>22.089456869009584</v>
      </c>
      <c r="BO157" s="86">
        <f t="shared" si="95"/>
        <v>43.01195219123505</v>
      </c>
      <c r="BP157" s="86">
        <f t="shared" si="96"/>
        <v>233.88106416275429</v>
      </c>
      <c r="BQ157" s="86">
        <f t="shared" si="97"/>
        <v>115.3</v>
      </c>
      <c r="BR157" s="86">
        <f t="shared" si="98"/>
        <v>53.9471396278908</v>
      </c>
      <c r="BS157" s="86"/>
      <c r="BT157" s="86">
        <f t="shared" si="99"/>
        <v>17.45945945945946</v>
      </c>
      <c r="BU157" s="86">
        <f t="shared" si="100"/>
        <v>0</v>
      </c>
      <c r="BV157" s="86">
        <f t="shared" si="101"/>
        <v>0</v>
      </c>
      <c r="BW157" s="86">
        <f t="shared" si="102"/>
        <v>11.425914445133293</v>
      </c>
      <c r="BX157" s="86">
        <f t="shared" si="103"/>
        <v>3.5192006492053576</v>
      </c>
      <c r="BY157" s="86">
        <f t="shared" si="104"/>
        <v>351.50408624587027</v>
      </c>
      <c r="BZ157" s="86">
        <f t="shared" si="105"/>
        <v>94.8</v>
      </c>
      <c r="CA157" s="86">
        <f t="shared" si="106"/>
        <v>0</v>
      </c>
      <c r="CB157" s="86">
        <f t="shared" si="107"/>
        <v>1084.8</v>
      </c>
      <c r="CC157" s="86"/>
      <c r="CD157" s="86">
        <f>+AP157*'Silver Conversion'!$B307</f>
        <v>0.6018244521894157</v>
      </c>
      <c r="CE157" s="86">
        <f>+AQ157*'Silver Conversion'!$B307</f>
        <v>5.364183767939637</v>
      </c>
      <c r="CF157" s="86">
        <f>+AR157*'Silver Conversion'!$B307</f>
        <v>2.0451103166988873</v>
      </c>
      <c r="CG157" s="86">
        <f>+AS157*'Silver Conversion'!$B307</f>
        <v>1.2050310872381549</v>
      </c>
      <c r="CH157" s="86">
        <f>+AT157*'Silver Conversion'!$B307</f>
        <v>5.285763851500903</v>
      </c>
      <c r="CI157" s="86">
        <f>+AU157*'Silver Conversion'!$B307</f>
        <v>25.23620572655523</v>
      </c>
      <c r="CJ157" s="86">
        <f>+AV157*'Silver Conversion'!$B307</f>
        <v>3.8309738309738313</v>
      </c>
      <c r="CK157" s="86">
        <f>+AW157*'Silver Conversion'!$B307</f>
        <v>7.723139091596751</v>
      </c>
      <c r="CL157" s="86">
        <f>+AX157*'Silver Conversion'!$B307</f>
        <v>10.921937077989176</v>
      </c>
      <c r="CM157" s="86">
        <f>+AY157*'Silver Conversion'!$B307</f>
        <v>4.207084080066282</v>
      </c>
      <c r="CN157" s="86">
        <f>+AZ157*'Silver Conversion'!$B307</f>
        <v>74.26712426712427</v>
      </c>
      <c r="CO157" s="86"/>
      <c r="CP157" s="86">
        <f>+BB157*'Silver Conversion'!$D307</f>
        <v>1.567289552238806</v>
      </c>
      <c r="CQ157" s="86">
        <f>+BC157*'Silver Conversion'!$B307</f>
        <v>0.9657364841518357</v>
      </c>
      <c r="CR157" s="86">
        <f>+BD157*'Silver Conversion'!$B307</f>
        <v>0.39564700660336694</v>
      </c>
      <c r="CS157" s="86">
        <f>+BE157*'Silver Conversion'!$B307</f>
        <v>2.968397687592993</v>
      </c>
      <c r="CT157" s="86">
        <f>+BF157*'Silver Conversion'!$B307</f>
        <v>13.498810681909273</v>
      </c>
      <c r="CU157" s="86">
        <f>+BG157*'Silver Conversion'!$B307</f>
        <v>2.486772486772487</v>
      </c>
      <c r="CV157" s="86">
        <f>+BH157*'Silver Conversion'!$B307</f>
        <v>1.9037593372491652</v>
      </c>
      <c r="CW157" s="86">
        <f>+BI157*'Silver Conversion'!$B307</f>
        <v>3.9882897025754165</v>
      </c>
      <c r="CX157" s="86"/>
      <c r="CY157" s="86">
        <f>+BK157*'Silver Conversion'!$B307</f>
        <v>1.6188165182680723</v>
      </c>
      <c r="CZ157" s="86">
        <f>+BL157*'Silver Conversion'!$B307</f>
        <v>5.580229578421249</v>
      </c>
      <c r="DA157" s="86">
        <f>+BM157*'Silver Conversion'!$B307</f>
        <v>4.360467353818699</v>
      </c>
      <c r="DB157" s="86">
        <f>+BN157*'Silver Conversion'!$B307</f>
        <v>1.484633880800015</v>
      </c>
      <c r="DC157" s="86">
        <f>+BO157*'Silver Conversion'!$B307</f>
        <v>2.8908361976091057</v>
      </c>
      <c r="DD157" s="86">
        <f>+BP157*'Silver Conversion'!$B307</f>
        <v>15.719162041540757</v>
      </c>
      <c r="DE157" s="86">
        <f>+BQ157*'Silver Conversion'!$B307</f>
        <v>7.749320749320749</v>
      </c>
      <c r="DF157" s="86">
        <f>+BR157*'Silver Conversion'!$B307</f>
        <v>3.625790880181421</v>
      </c>
      <c r="DG157" s="86"/>
      <c r="DH157" s="86">
        <f>+BT157*'Silver Conversion'!$B307</f>
        <v>1.173451443721714</v>
      </c>
      <c r="DI157" s="86">
        <f>+BU157*'Silver Conversion'!$B307</f>
        <v>0</v>
      </c>
      <c r="DJ157" s="86">
        <f>+BV157*'Silver Conversion'!$B307</f>
        <v>0</v>
      </c>
      <c r="DK157" s="86">
        <f>+BW157*'Silver Conversion'!$B307</f>
        <v>0.7679364777938864</v>
      </c>
      <c r="DL157" s="86">
        <f>+BX157*'Silver Conversion'!$B307</f>
        <v>0.23652571215880425</v>
      </c>
      <c r="DM157" s="86">
        <f>+BY157*'Silver Conversion'!$B307</f>
        <v>23.624613261198203</v>
      </c>
      <c r="DN157" s="86">
        <f>+BZ157*'Silver Conversion'!$B307</f>
        <v>6.371514371514372</v>
      </c>
      <c r="DO157" s="86">
        <f>+CA157*'Silver Conversion'!$B307</f>
        <v>0</v>
      </c>
      <c r="DP157" s="86">
        <f>+CB157*'Silver Conversion'!$B307</f>
        <v>72.9094809094809</v>
      </c>
    </row>
    <row r="158" spans="1:120" ht="15.75">
      <c r="A158" s="63">
        <v>1649</v>
      </c>
      <c r="B158" s="86">
        <v>414.4</v>
      </c>
      <c r="C158" s="86">
        <v>1260.6</v>
      </c>
      <c r="D158" s="86">
        <v>14</v>
      </c>
      <c r="E158" s="86">
        <v>473.3</v>
      </c>
      <c r="F158" s="86">
        <v>1144.7</v>
      </c>
      <c r="G158" s="86">
        <v>4505</v>
      </c>
      <c r="H158" s="86">
        <v>57</v>
      </c>
      <c r="I158" s="86">
        <v>1436.3</v>
      </c>
      <c r="J158" s="86">
        <v>119</v>
      </c>
      <c r="K158" s="59">
        <v>34.7</v>
      </c>
      <c r="L158" s="59">
        <v>1190</v>
      </c>
      <c r="M158" s="86"/>
      <c r="N158" s="86">
        <v>2459.5</v>
      </c>
      <c r="O158" s="86">
        <v>2380</v>
      </c>
      <c r="P158" s="86">
        <v>75.5</v>
      </c>
      <c r="Q158" s="86">
        <v>344.4</v>
      </c>
      <c r="R158" s="86">
        <v>76.7</v>
      </c>
      <c r="S158" s="86">
        <v>34.1</v>
      </c>
      <c r="T158" s="86">
        <v>335.3</v>
      </c>
      <c r="U158" s="86">
        <v>50</v>
      </c>
      <c r="V158" s="86"/>
      <c r="W158" s="86">
        <v>840.6</v>
      </c>
      <c r="X158" s="86">
        <v>30.5</v>
      </c>
      <c r="Y158" s="86">
        <v>78.8</v>
      </c>
      <c r="Z158" s="86">
        <v>272</v>
      </c>
      <c r="AA158" s="86">
        <v>457.5</v>
      </c>
      <c r="AB158" s="86">
        <v>3076.6</v>
      </c>
      <c r="AC158" s="86">
        <v>137</v>
      </c>
      <c r="AD158" s="86">
        <v>510</v>
      </c>
      <c r="AE158" s="86"/>
      <c r="AF158" s="86">
        <v>985.5</v>
      </c>
      <c r="AG158" s="86"/>
      <c r="AH158" s="86"/>
      <c r="AI158" s="86">
        <v>260.9</v>
      </c>
      <c r="AJ158" s="86">
        <v>824</v>
      </c>
      <c r="AK158" s="86">
        <v>4454</v>
      </c>
      <c r="AL158" s="86">
        <v>91.8</v>
      </c>
      <c r="AM158" s="59">
        <v>45.2</v>
      </c>
      <c r="AN158" s="59">
        <v>56</v>
      </c>
      <c r="AO158" s="86"/>
      <c r="AP158" s="86">
        <f t="shared" si="72"/>
        <v>7.562043795620438</v>
      </c>
      <c r="AQ158" s="86">
        <f t="shared" si="73"/>
        <v>109.59833072509127</v>
      </c>
      <c r="AR158" s="86">
        <f t="shared" si="74"/>
        <v>30.42863073335174</v>
      </c>
      <c r="AS158" s="86">
        <f t="shared" si="75"/>
        <v>29.342839429634225</v>
      </c>
      <c r="AT158" s="86">
        <f t="shared" si="76"/>
        <v>91.21115537848605</v>
      </c>
      <c r="AU158" s="86">
        <f t="shared" si="77"/>
        <v>391.67101373674143</v>
      </c>
      <c r="AV158" s="86">
        <f t="shared" si="78"/>
        <v>57</v>
      </c>
      <c r="AW158" s="86">
        <f t="shared" si="79"/>
        <v>124.87393496783167</v>
      </c>
      <c r="AX158" s="86">
        <f t="shared" si="80"/>
        <v>142.19142071932131</v>
      </c>
      <c r="AY158" s="86">
        <f t="shared" si="81"/>
        <v>75.4195347462361</v>
      </c>
      <c r="AZ158" s="86">
        <f t="shared" si="82"/>
        <v>1190</v>
      </c>
      <c r="BA158" s="86"/>
      <c r="BB158" s="86">
        <f t="shared" si="83"/>
        <v>12.2363184079602</v>
      </c>
      <c r="BC158" s="86">
        <f t="shared" si="84"/>
        <v>14.732281027545653</v>
      </c>
      <c r="BD158" s="86">
        <f t="shared" si="85"/>
        <v>7.010213556174559</v>
      </c>
      <c r="BE158" s="86">
        <f t="shared" si="86"/>
        <v>28.868398994132438</v>
      </c>
      <c r="BF158" s="86">
        <f t="shared" si="87"/>
        <v>216.05633802816902</v>
      </c>
      <c r="BG158" s="86">
        <f t="shared" si="88"/>
        <v>34.1</v>
      </c>
      <c r="BH158" s="86">
        <f t="shared" si="89"/>
        <v>26.236306729264477</v>
      </c>
      <c r="BI158" s="86">
        <f t="shared" si="90"/>
        <v>54.94505494505494</v>
      </c>
      <c r="BJ158" s="86"/>
      <c r="BK158" s="86">
        <f t="shared" si="91"/>
        <v>15.367458866544789</v>
      </c>
      <c r="BL158" s="86">
        <f t="shared" si="92"/>
        <v>66.29094552623057</v>
      </c>
      <c r="BM158" s="86">
        <f t="shared" si="93"/>
        <v>85.63486077814703</v>
      </c>
      <c r="BN158" s="86">
        <f t="shared" si="94"/>
        <v>17.380191693290733</v>
      </c>
      <c r="BO158" s="86">
        <f t="shared" si="95"/>
        <v>36.45418326693227</v>
      </c>
      <c r="BP158" s="86">
        <f t="shared" si="96"/>
        <v>267.48391584072334</v>
      </c>
      <c r="BQ158" s="86">
        <f t="shared" si="97"/>
        <v>137</v>
      </c>
      <c r="BR158" s="86">
        <f t="shared" si="98"/>
        <v>44.34011476264997</v>
      </c>
      <c r="BS158" s="86"/>
      <c r="BT158" s="86">
        <f t="shared" si="99"/>
        <v>17.756756756756758</v>
      </c>
      <c r="BU158" s="86">
        <f t="shared" si="100"/>
        <v>0</v>
      </c>
      <c r="BV158" s="86">
        <f t="shared" si="101"/>
        <v>0</v>
      </c>
      <c r="BW158" s="86">
        <f t="shared" si="102"/>
        <v>16.174829510229387</v>
      </c>
      <c r="BX158" s="86">
        <f t="shared" si="103"/>
        <v>2.3002708361858515</v>
      </c>
      <c r="BY158" s="86">
        <f t="shared" si="104"/>
        <v>387.2370022604764</v>
      </c>
      <c r="BZ158" s="86">
        <f t="shared" si="105"/>
        <v>91.8</v>
      </c>
      <c r="CA158" s="86">
        <f t="shared" si="106"/>
        <v>98.2410077962499</v>
      </c>
      <c r="CB158" s="86">
        <f t="shared" si="107"/>
        <v>1075.2</v>
      </c>
      <c r="CC158" s="86"/>
      <c r="CD158" s="86">
        <f>+AP158*'Silver Conversion'!$B308</f>
        <v>0.49493950479621307</v>
      </c>
      <c r="CE158" s="86">
        <f>+AQ158*'Silver Conversion'!$B308</f>
        <v>7.1732649270008215</v>
      </c>
      <c r="CF158" s="86">
        <f>+AR158*'Silver Conversion'!$B308</f>
        <v>1.99156892419932</v>
      </c>
      <c r="CG158" s="86">
        <f>+AS158*'Silver Conversion'!$B308</f>
        <v>1.9205033465990928</v>
      </c>
      <c r="CH158" s="86">
        <f>+AT158*'Silver Conversion'!$B308</f>
        <v>5.9698152106793545</v>
      </c>
      <c r="CI158" s="86">
        <f>+AU158*'Silver Conversion'!$B308</f>
        <v>25.635061475597894</v>
      </c>
      <c r="CJ158" s="86">
        <f>+AV158*'Silver Conversion'!$B308</f>
        <v>3.730678178526668</v>
      </c>
      <c r="CK158" s="86">
        <f>+AW158*'Silver Conversion'!$B308</f>
        <v>8.173060776337682</v>
      </c>
      <c r="CL158" s="86">
        <f>+AX158*'Silver Conversion'!$B308</f>
        <v>9.30649877984696</v>
      </c>
      <c r="CM158" s="86">
        <f>+AY158*'Silver Conversion'!$B308</f>
        <v>4.936245833551172</v>
      </c>
      <c r="CN158" s="86">
        <f>+AZ158*'Silver Conversion'!$B308</f>
        <v>77.8860882885392</v>
      </c>
      <c r="CO158" s="86"/>
      <c r="CP158" s="86">
        <f>+BB158*'Silver Conversion'!$D308</f>
        <v>1.6996246268656716</v>
      </c>
      <c r="CQ158" s="86">
        <f>+BC158*'Silver Conversion'!$B308</f>
        <v>0.9642350763050351</v>
      </c>
      <c r="CR158" s="86">
        <f>+BD158*'Silver Conversion'!$B308</f>
        <v>0.45882194282161853</v>
      </c>
      <c r="CS158" s="86">
        <f>+BE158*'Silver Conversion'!$B308</f>
        <v>1.8894509855510717</v>
      </c>
      <c r="CT158" s="86">
        <f>+BF158*'Silver Conversion'!$B308</f>
        <v>14.140994133580204</v>
      </c>
      <c r="CU158" s="86">
        <f>+BG158*'Silver Conversion'!$B308</f>
        <v>2.231861857679989</v>
      </c>
      <c r="CV158" s="86">
        <f>+BH158*'Silver Conversion'!$B308</f>
        <v>1.7171792456140238</v>
      </c>
      <c r="CW158" s="86">
        <f>+BI158*'Silver Conversion'!$B308</f>
        <v>3.596181008797636</v>
      </c>
      <c r="CX158" s="86"/>
      <c r="CY158" s="86">
        <f>+BK158*'Silver Conversion'!$B308</f>
        <v>1.0058077798741194</v>
      </c>
      <c r="CZ158" s="86">
        <f>+BL158*'Silver Conversion'!$B308</f>
        <v>4.3387751562913754</v>
      </c>
      <c r="DA158" s="86">
        <f>+BM158*'Silver Conversion'!$B308</f>
        <v>5.6048439723895145</v>
      </c>
      <c r="DB158" s="86">
        <f>+BN158*'Silver Conversion'!$B308</f>
        <v>1.137542138399477</v>
      </c>
      <c r="DC158" s="86">
        <f>+BO158*'Silver Conversion'!$B308</f>
        <v>2.385944316315021</v>
      </c>
      <c r="DD158" s="86">
        <f>+BP158*'Silver Conversion'!$B308</f>
        <v>17.506954525155265</v>
      </c>
      <c r="DE158" s="86">
        <f>+BQ158*'Silver Conversion'!$B308</f>
        <v>8.966717727336025</v>
      </c>
      <c r="DF158" s="86">
        <f>+BR158*'Silver Conversion'!$B308</f>
        <v>2.9020824311997613</v>
      </c>
      <c r="DG158" s="86"/>
      <c r="DH158" s="86">
        <f>+BT158*'Silver Conversion'!$B308</f>
        <v>1.1621885079620773</v>
      </c>
      <c r="DI158" s="86">
        <f>+BU158*'Silver Conversion'!$B308</f>
        <v>0</v>
      </c>
      <c r="DJ158" s="86">
        <f>+BV158*'Silver Conversion'!$B308</f>
        <v>0</v>
      </c>
      <c r="DK158" s="86">
        <f>+BW158*'Silver Conversion'!$B308</f>
        <v>1.058650587635122</v>
      </c>
      <c r="DL158" s="86">
        <f>+BX158*'Silver Conversion'!$B308</f>
        <v>0.15055386339052362</v>
      </c>
      <c r="DM158" s="86">
        <f>+BY158*'Silver Conversion'!$B308</f>
        <v>25.344853232477917</v>
      </c>
      <c r="DN158" s="86">
        <f>+BZ158*'Silver Conversion'!$B308</f>
        <v>6.008355382258738</v>
      </c>
      <c r="DO158" s="86">
        <f>+CA158*'Silver Conversion'!$B308</f>
        <v>6.429922526700662</v>
      </c>
      <c r="DP158" s="86">
        <f>+CB158*'Silver Conversion'!$B308</f>
        <v>70.37237153599777</v>
      </c>
    </row>
    <row r="159" spans="1:120" ht="15.75">
      <c r="A159" s="63">
        <v>1650</v>
      </c>
      <c r="B159" s="86">
        <v>433.5</v>
      </c>
      <c r="C159" s="86">
        <v>1271.6</v>
      </c>
      <c r="D159" s="86">
        <v>16.5</v>
      </c>
      <c r="E159" s="86">
        <v>396</v>
      </c>
      <c r="F159" s="86">
        <v>986</v>
      </c>
      <c r="G159" s="86">
        <v>5525</v>
      </c>
      <c r="H159" s="86">
        <v>52.7</v>
      </c>
      <c r="I159" s="86">
        <v>1317.5</v>
      </c>
      <c r="J159" s="86"/>
      <c r="L159" s="59">
        <v>884</v>
      </c>
      <c r="M159" s="86"/>
      <c r="N159" s="86">
        <v>2143.5</v>
      </c>
      <c r="O159" s="86">
        <v>2318.3</v>
      </c>
      <c r="P159" s="86">
        <v>74</v>
      </c>
      <c r="Q159" s="86">
        <v>277.3</v>
      </c>
      <c r="R159" s="86">
        <v>72.5</v>
      </c>
      <c r="S159" s="86">
        <v>32.3</v>
      </c>
      <c r="T159" s="86">
        <v>302.5</v>
      </c>
      <c r="U159" s="86">
        <v>64.5</v>
      </c>
      <c r="V159" s="86"/>
      <c r="W159" s="86">
        <v>1020</v>
      </c>
      <c r="X159" s="86">
        <v>62.7</v>
      </c>
      <c r="Y159" s="86">
        <v>68.7</v>
      </c>
      <c r="Z159" s="86">
        <v>220.8</v>
      </c>
      <c r="AA159" s="86">
        <v>459</v>
      </c>
      <c r="AB159" s="86">
        <v>3077.3</v>
      </c>
      <c r="AC159" s="86">
        <v>120.4</v>
      </c>
      <c r="AD159" s="86">
        <v>680</v>
      </c>
      <c r="AE159" s="86"/>
      <c r="AF159" s="86">
        <v>1142.2</v>
      </c>
      <c r="AG159" s="86"/>
      <c r="AH159" s="86"/>
      <c r="AI159" s="86">
        <v>305.3</v>
      </c>
      <c r="AJ159" s="86">
        <v>760.2</v>
      </c>
      <c r="AK159" s="86">
        <v>5119.7</v>
      </c>
      <c r="AL159" s="86">
        <v>87</v>
      </c>
      <c r="AM159" s="59">
        <v>44</v>
      </c>
      <c r="AN159" s="59">
        <v>53</v>
      </c>
      <c r="AO159" s="86"/>
      <c r="AP159" s="86">
        <f t="shared" si="72"/>
        <v>7.910583941605839</v>
      </c>
      <c r="AQ159" s="86">
        <f t="shared" si="73"/>
        <v>110.55468614154059</v>
      </c>
      <c r="AR159" s="86">
        <f t="shared" si="74"/>
        <v>35.862314792878834</v>
      </c>
      <c r="AS159" s="86">
        <f t="shared" si="75"/>
        <v>24.5505269683819</v>
      </c>
      <c r="AT159" s="86">
        <f t="shared" si="76"/>
        <v>78.56573705179282</v>
      </c>
      <c r="AU159" s="86">
        <f t="shared" si="77"/>
        <v>480.35124326204135</v>
      </c>
      <c r="AV159" s="86">
        <f t="shared" si="78"/>
        <v>52.7</v>
      </c>
      <c r="AW159" s="86">
        <f t="shared" si="79"/>
        <v>114.5452964701791</v>
      </c>
      <c r="AX159" s="86">
        <f t="shared" si="80"/>
        <v>0</v>
      </c>
      <c r="AY159" s="86">
        <f t="shared" si="81"/>
        <v>0</v>
      </c>
      <c r="AZ159" s="86">
        <f t="shared" si="82"/>
        <v>884</v>
      </c>
      <c r="BA159" s="86"/>
      <c r="BB159" s="86">
        <f t="shared" si="83"/>
        <v>10.664179104477611</v>
      </c>
      <c r="BC159" s="86">
        <f t="shared" si="84"/>
        <v>14.3503559269576</v>
      </c>
      <c r="BD159" s="86">
        <f t="shared" si="85"/>
        <v>6.870937790157846</v>
      </c>
      <c r="BE159" s="86">
        <f t="shared" si="86"/>
        <v>23.24392288348701</v>
      </c>
      <c r="BF159" s="86">
        <f t="shared" si="87"/>
        <v>204.22535211267606</v>
      </c>
      <c r="BG159" s="86">
        <f t="shared" si="88"/>
        <v>32.3</v>
      </c>
      <c r="BH159" s="86">
        <f t="shared" si="89"/>
        <v>23.669796557120502</v>
      </c>
      <c r="BI159" s="86">
        <f t="shared" si="90"/>
        <v>70.87912087912088</v>
      </c>
      <c r="BJ159" s="86"/>
      <c r="BK159" s="86">
        <f t="shared" si="91"/>
        <v>18.647166361974406</v>
      </c>
      <c r="BL159" s="86">
        <f t="shared" si="92"/>
        <v>136.27679621293956</v>
      </c>
      <c r="BM159" s="86">
        <f t="shared" si="93"/>
        <v>74.6588189779023</v>
      </c>
      <c r="BN159" s="86">
        <f t="shared" si="94"/>
        <v>14.108626198083067</v>
      </c>
      <c r="BO159" s="86">
        <f t="shared" si="95"/>
        <v>36.57370517928287</v>
      </c>
      <c r="BP159" s="86">
        <f t="shared" si="96"/>
        <v>267.54477482177015</v>
      </c>
      <c r="BQ159" s="86">
        <f t="shared" si="97"/>
        <v>120.4</v>
      </c>
      <c r="BR159" s="86">
        <f t="shared" si="98"/>
        <v>59.12015301686663</v>
      </c>
      <c r="BS159" s="86"/>
      <c r="BT159" s="86">
        <f t="shared" si="99"/>
        <v>20.580180180180182</v>
      </c>
      <c r="BU159" s="86">
        <f t="shared" si="100"/>
        <v>0</v>
      </c>
      <c r="BV159" s="86">
        <f t="shared" si="101"/>
        <v>0</v>
      </c>
      <c r="BW159" s="86">
        <f t="shared" si="102"/>
        <v>18.927464352138873</v>
      </c>
      <c r="BX159" s="86">
        <f t="shared" si="103"/>
        <v>1.8521054090427895</v>
      </c>
      <c r="BY159" s="86">
        <f t="shared" si="104"/>
        <v>445.1138932359589</v>
      </c>
      <c r="BZ159" s="86">
        <f t="shared" si="105"/>
        <v>87</v>
      </c>
      <c r="CA159" s="86">
        <f t="shared" si="106"/>
        <v>95.63283944767689</v>
      </c>
      <c r="CB159" s="86">
        <f t="shared" si="107"/>
        <v>1017.6</v>
      </c>
      <c r="CC159" s="86"/>
      <c r="CD159" s="86">
        <f>+AP159*'Silver Conversion'!$B309</f>
        <v>0.4887891214822513</v>
      </c>
      <c r="CE159" s="86">
        <f>+AQ159*'Silver Conversion'!$B309</f>
        <v>6.831092156251111</v>
      </c>
      <c r="CF159" s="86">
        <f>+AR159*'Silver Conversion'!$B309</f>
        <v>2.2159058637550846</v>
      </c>
      <c r="CG159" s="86">
        <f>+AS159*'Silver Conversion'!$B309</f>
        <v>1.5169588740076898</v>
      </c>
      <c r="CH159" s="86">
        <f>+AT159*'Silver Conversion'!$B309</f>
        <v>4.854518689849816</v>
      </c>
      <c r="CI159" s="86">
        <f>+AU159*'Silver Conversion'!$B309</f>
        <v>29.680547470342393</v>
      </c>
      <c r="CJ159" s="86">
        <f>+AV159*'Silver Conversion'!$B309</f>
        <v>3.2562939591139157</v>
      </c>
      <c r="CK159" s="86">
        <f>+AW159*'Silver Conversion'!$B309</f>
        <v>7.077669012158571</v>
      </c>
      <c r="CL159" s="86">
        <f>+AX159*'Silver Conversion'!$B309</f>
        <v>0</v>
      </c>
      <c r="CM159" s="86">
        <f>+AY159*'Silver Conversion'!$B309</f>
        <v>0</v>
      </c>
      <c r="CN159" s="86">
        <f>+AZ159*'Silver Conversion'!$B309</f>
        <v>54.62170512062052</v>
      </c>
      <c r="CO159" s="86"/>
      <c r="CP159" s="86">
        <f>+BB159*'Silver Conversion'!$D309</f>
        <v>1.48125447761194</v>
      </c>
      <c r="CQ159" s="86">
        <f>+BC159*'Silver Conversion'!$B309</f>
        <v>0.8866978617853247</v>
      </c>
      <c r="CR159" s="86">
        <f>+BD159*'Silver Conversion'!$B309</f>
        <v>0.42455015596847273</v>
      </c>
      <c r="CS159" s="86">
        <f>+BE159*'Silver Conversion'!$B309</f>
        <v>1.4362247755523425</v>
      </c>
      <c r="CT159" s="86">
        <f>+BF159*'Silver Conversion'!$B309</f>
        <v>12.618933214087654</v>
      </c>
      <c r="CU159" s="86">
        <f>+BG159*'Silver Conversion'!$B309</f>
        <v>1.9957930717149803</v>
      </c>
      <c r="CV159" s="86">
        <f>+BH159*'Silver Conversion'!$B309</f>
        <v>1.4625391943530712</v>
      </c>
      <c r="CW159" s="86">
        <f>+BI159*'Silver Conversion'!$B309</f>
        <v>4.379568370891581</v>
      </c>
      <c r="CX159" s="86"/>
      <c r="CY159" s="86">
        <f>+BK159*'Silver Conversion'!$B309</f>
        <v>1.1521945954286428</v>
      </c>
      <c r="CZ159" s="86">
        <f>+BL159*'Silver Conversion'!$B309</f>
        <v>8.42044228226932</v>
      </c>
      <c r="DA159" s="86">
        <f>+BM159*'Silver Conversion'!$B309</f>
        <v>4.613113116362858</v>
      </c>
      <c r="DB159" s="86">
        <f>+BN159*'Silver Conversion'!$B309</f>
        <v>0.8717615609148809</v>
      </c>
      <c r="DC159" s="86">
        <f>+BO159*'Silver Conversion'!$B309</f>
        <v>2.2598621487231902</v>
      </c>
      <c r="DD159" s="86">
        <f>+BP159*'Silver Conversion'!$B309</f>
        <v>16.53139343538184</v>
      </c>
      <c r="DE159" s="86">
        <f>+BQ159*'Silver Conversion'!$B309</f>
        <v>7.439426806021166</v>
      </c>
      <c r="DF159" s="86">
        <f>+BR159*'Silver Conversion'!$B309</f>
        <v>3.652990457888295</v>
      </c>
      <c r="DG159" s="86"/>
      <c r="DH159" s="86">
        <f>+BT159*'Silver Conversion'!$B309</f>
        <v>1.2716340872523086</v>
      </c>
      <c r="DI159" s="86">
        <f>+BU159*'Silver Conversion'!$B309</f>
        <v>0</v>
      </c>
      <c r="DJ159" s="86">
        <f>+BV159*'Silver Conversion'!$B309</f>
        <v>0</v>
      </c>
      <c r="DK159" s="86">
        <f>+BW159*'Silver Conversion'!$B309</f>
        <v>1.1695140005922922</v>
      </c>
      <c r="DL159" s="86">
        <f>+BX159*'Silver Conversion'!$B309</f>
        <v>0.1144402211595492</v>
      </c>
      <c r="DM159" s="86">
        <f>+BY159*'Silver Conversion'!$B309</f>
        <v>27.50325771654515</v>
      </c>
      <c r="DN159" s="86">
        <f>+BZ159*'Silver Conversion'!$B309</f>
        <v>5.375665549201341</v>
      </c>
      <c r="DO159" s="86">
        <f>+CA159*'Silver Conversion'!$B309</f>
        <v>5.909082303346892</v>
      </c>
      <c r="DP159" s="86">
        <f>+CB159*'Silver Conversion'!$B309</f>
        <v>62.87675014789982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8"/>
  <sheetViews>
    <sheetView showZeros="0" workbookViewId="0" topLeftCell="A1">
      <pane xSplit="7425" ySplit="3105" topLeftCell="H137" activePane="topLeft" state="split"/>
      <selection pane="topLeft" activeCell="A5" sqref="A5"/>
      <selection pane="topRight" activeCell="E1" sqref="E1:E16384"/>
      <selection pane="bottomLeft" activeCell="C141" sqref="C141"/>
      <selection pane="bottomRight" activeCell="Q164" sqref="Q164"/>
    </sheetView>
  </sheetViews>
  <sheetFormatPr defaultColWidth="9.33203125" defaultRowHeight="12.75"/>
  <cols>
    <col min="1" max="1" width="17.16015625" style="3" customWidth="1"/>
    <col min="2" max="2" width="13.66015625" style="62" customWidth="1"/>
    <col min="3" max="3" width="17.16015625" style="62" customWidth="1"/>
    <col min="4" max="4" width="15.33203125" style="3" customWidth="1"/>
    <col min="5" max="5" width="14.83203125" style="62" customWidth="1"/>
    <col min="6" max="10" width="14.83203125" style="3" customWidth="1"/>
    <col min="11" max="16384" width="9.33203125" style="3" customWidth="1"/>
  </cols>
  <sheetData>
    <row r="1" spans="1:3" ht="15.75">
      <c r="A1" s="1" t="s">
        <v>83</v>
      </c>
      <c r="B1" s="79"/>
      <c r="C1" s="80" t="s">
        <v>102</v>
      </c>
    </row>
    <row r="2" spans="1:3" ht="15.75">
      <c r="A2" s="4"/>
      <c r="B2" s="81"/>
      <c r="C2" s="82" t="s">
        <v>156</v>
      </c>
    </row>
    <row r="3" spans="1:3" ht="15.75">
      <c r="A3" s="4"/>
      <c r="B3" s="81"/>
      <c r="C3" s="62" t="s">
        <v>113</v>
      </c>
    </row>
    <row r="4" spans="1:2" ht="15.75">
      <c r="A4" s="4" t="s">
        <v>51</v>
      </c>
      <c r="B4" s="81"/>
    </row>
    <row r="5" spans="1:9" s="52" customFormat="1" ht="15.75">
      <c r="A5" s="51"/>
      <c r="B5" s="83" t="s">
        <v>110</v>
      </c>
      <c r="C5" s="84"/>
      <c r="E5" s="83" t="s">
        <v>111</v>
      </c>
      <c r="F5" s="53"/>
      <c r="I5" s="54" t="s">
        <v>112</v>
      </c>
    </row>
    <row r="6" spans="1:10" ht="15.75">
      <c r="A6" s="50" t="s">
        <v>103</v>
      </c>
      <c r="B6" s="85" t="s">
        <v>79</v>
      </c>
      <c r="C6" s="85" t="s">
        <v>160</v>
      </c>
      <c r="E6" s="85" t="s">
        <v>79</v>
      </c>
      <c r="F6" s="5" t="s">
        <v>160</v>
      </c>
      <c r="I6" s="5" t="s">
        <v>79</v>
      </c>
      <c r="J6" s="5" t="s">
        <v>160</v>
      </c>
    </row>
    <row r="7" spans="1:10" ht="15.75">
      <c r="A7" s="50" t="s">
        <v>108</v>
      </c>
      <c r="B7" s="85" t="s">
        <v>80</v>
      </c>
      <c r="C7" s="85" t="s">
        <v>82</v>
      </c>
      <c r="E7" s="85" t="s">
        <v>80</v>
      </c>
      <c r="F7" s="5" t="s">
        <v>2</v>
      </c>
      <c r="I7" s="5" t="s">
        <v>80</v>
      </c>
      <c r="J7" s="5" t="s">
        <v>2</v>
      </c>
    </row>
    <row r="8" spans="1:10" ht="15.75">
      <c r="A8" s="50" t="s">
        <v>109</v>
      </c>
      <c r="B8" s="85" t="s">
        <v>81</v>
      </c>
      <c r="C8" s="85" t="s">
        <v>81</v>
      </c>
      <c r="E8" s="85" t="s">
        <v>81</v>
      </c>
      <c r="F8" s="5" t="s">
        <v>81</v>
      </c>
      <c r="I8" s="5" t="s">
        <v>3</v>
      </c>
      <c r="J8" s="5" t="s">
        <v>3</v>
      </c>
    </row>
    <row r="9" spans="1:10" ht="15.75">
      <c r="A9" s="3">
        <v>1651</v>
      </c>
      <c r="B9" s="62">
        <v>98.3</v>
      </c>
      <c r="C9" s="62">
        <v>127.5</v>
      </c>
      <c r="E9" s="62">
        <f>+B9</f>
        <v>98.3</v>
      </c>
      <c r="F9" s="59">
        <f>+C9/0.84</f>
        <v>151.78571428571428</v>
      </c>
      <c r="I9" s="59">
        <f>+E9*'Silver Conversion'!$B310</f>
        <v>6.037586</v>
      </c>
      <c r="J9" s="59">
        <f>+F9*'Silver Conversion'!$B310</f>
        <v>9.322678571428572</v>
      </c>
    </row>
    <row r="10" spans="1:10" ht="15.75">
      <c r="A10" s="3">
        <v>1652</v>
      </c>
      <c r="B10" s="62">
        <v>119.3</v>
      </c>
      <c r="C10" s="62">
        <v>135</v>
      </c>
      <c r="E10" s="62">
        <f aca="true" t="shared" si="0" ref="E10:E73">+B10</f>
        <v>119.3</v>
      </c>
      <c r="F10" s="59">
        <f aca="true" t="shared" si="1" ref="F10:F73">+C10/0.84</f>
        <v>160.71428571428572</v>
      </c>
      <c r="I10" s="59">
        <f>+E10*'Silver Conversion'!$B311</f>
        <v>7.461022</v>
      </c>
      <c r="J10" s="59">
        <f>+F10*'Silver Conversion'!$B311</f>
        <v>10.05107142857143</v>
      </c>
    </row>
    <row r="11" spans="1:10" ht="15.75">
      <c r="A11" s="3">
        <v>1653</v>
      </c>
      <c r="B11" s="62">
        <v>96</v>
      </c>
      <c r="E11" s="62">
        <f t="shared" si="0"/>
        <v>96</v>
      </c>
      <c r="F11" s="59">
        <f t="shared" si="1"/>
        <v>0</v>
      </c>
      <c r="I11" s="59">
        <f>+E11*'Silver Conversion'!$B312</f>
        <v>6.0144</v>
      </c>
      <c r="J11" s="59">
        <f>+F11*'Silver Conversion'!$B312</f>
        <v>0</v>
      </c>
    </row>
    <row r="12" spans="1:10" ht="15.75">
      <c r="A12" s="3">
        <v>1654</v>
      </c>
      <c r="B12" s="62">
        <v>93</v>
      </c>
      <c r="E12" s="62">
        <f t="shared" si="0"/>
        <v>93</v>
      </c>
      <c r="F12" s="59">
        <f t="shared" si="1"/>
        <v>0</v>
      </c>
      <c r="I12" s="59">
        <f>+E12*'Silver Conversion'!$B313</f>
        <v>5.80692</v>
      </c>
      <c r="J12" s="59">
        <f>+F12*'Silver Conversion'!$B313</f>
        <v>0</v>
      </c>
    </row>
    <row r="13" spans="1:10" ht="15.75">
      <c r="A13" s="3">
        <v>1655</v>
      </c>
      <c r="B13" s="62">
        <v>91.5</v>
      </c>
      <c r="E13" s="62">
        <f t="shared" si="0"/>
        <v>91.5</v>
      </c>
      <c r="F13" s="59">
        <f t="shared" si="1"/>
        <v>0</v>
      </c>
      <c r="I13" s="59">
        <f>+E13*'Silver Conversion'!$B314</f>
        <v>5.732475</v>
      </c>
      <c r="J13" s="59">
        <f>+F13*'Silver Conversion'!$B314</f>
        <v>0</v>
      </c>
    </row>
    <row r="14" spans="1:10" ht="15.75">
      <c r="A14" s="3">
        <v>1656</v>
      </c>
      <c r="B14" s="62">
        <v>76.5</v>
      </c>
      <c r="E14" s="62">
        <f t="shared" si="0"/>
        <v>76.5</v>
      </c>
      <c r="F14" s="59">
        <f t="shared" si="1"/>
        <v>0</v>
      </c>
      <c r="I14" s="59">
        <f>+E14*'Silver Conversion'!$B315</f>
        <v>4.792725</v>
      </c>
      <c r="J14" s="59">
        <f>+F14*'Silver Conversion'!$B315</f>
        <v>0</v>
      </c>
    </row>
    <row r="15" spans="1:10" ht="15.75">
      <c r="A15" s="3">
        <v>1657</v>
      </c>
      <c r="B15" s="62">
        <v>80.3</v>
      </c>
      <c r="E15" s="62">
        <f t="shared" si="0"/>
        <v>80.3</v>
      </c>
      <c r="F15" s="59">
        <f t="shared" si="1"/>
        <v>0</v>
      </c>
      <c r="I15" s="59">
        <f>+E15*'Silver Conversion'!$B316</f>
        <v>4.829242</v>
      </c>
      <c r="J15" s="59">
        <f>+F15*'Silver Conversion'!$B316</f>
        <v>0</v>
      </c>
    </row>
    <row r="16" spans="1:10" ht="15.75">
      <c r="A16" s="3">
        <v>1658</v>
      </c>
      <c r="B16" s="62">
        <v>82.8</v>
      </c>
      <c r="E16" s="62">
        <f t="shared" si="0"/>
        <v>82.8</v>
      </c>
      <c r="F16" s="59">
        <f t="shared" si="1"/>
        <v>0</v>
      </c>
      <c r="I16" s="59">
        <f>+E16*'Silver Conversion'!$B317</f>
        <v>4.72788</v>
      </c>
      <c r="J16" s="59">
        <f>+F16*'Silver Conversion'!$B317</f>
        <v>0</v>
      </c>
    </row>
    <row r="17" spans="1:10" ht="15.75">
      <c r="A17" s="3">
        <v>1659</v>
      </c>
      <c r="B17" s="62">
        <v>87.3</v>
      </c>
      <c r="E17" s="62">
        <f t="shared" si="0"/>
        <v>87.3</v>
      </c>
      <c r="F17" s="59">
        <f t="shared" si="1"/>
        <v>0</v>
      </c>
      <c r="I17" s="59">
        <f>+E17*'Silver Conversion'!$B318</f>
        <v>5.065146</v>
      </c>
      <c r="J17" s="59">
        <f>+F17*'Silver Conversion'!$B318</f>
        <v>0</v>
      </c>
    </row>
    <row r="18" spans="1:10" ht="15.75">
      <c r="A18" s="3">
        <v>1660</v>
      </c>
      <c r="B18" s="62">
        <v>99</v>
      </c>
      <c r="E18" s="62">
        <f t="shared" si="0"/>
        <v>99</v>
      </c>
      <c r="F18" s="59">
        <f t="shared" si="1"/>
        <v>0</v>
      </c>
      <c r="I18" s="59">
        <f>+E18*'Silver Conversion'!$B319</f>
        <v>5.89545</v>
      </c>
      <c r="J18" s="59">
        <f>+F18*'Silver Conversion'!$B319</f>
        <v>0</v>
      </c>
    </row>
    <row r="19" spans="1:10" ht="15.75">
      <c r="A19" s="3">
        <v>1661</v>
      </c>
      <c r="B19" s="62">
        <v>99</v>
      </c>
      <c r="E19" s="62">
        <f t="shared" si="0"/>
        <v>99</v>
      </c>
      <c r="F19" s="59">
        <f t="shared" si="1"/>
        <v>0</v>
      </c>
      <c r="I19" s="59">
        <f>+E19*'Silver Conversion'!$B320</f>
        <v>5.61726</v>
      </c>
      <c r="J19" s="59">
        <f>+F19*'Silver Conversion'!$B320</f>
        <v>0</v>
      </c>
    </row>
    <row r="20" spans="1:10" ht="15.75">
      <c r="A20" s="3">
        <v>1662</v>
      </c>
      <c r="B20" s="62">
        <v>92.5</v>
      </c>
      <c r="E20" s="62">
        <f t="shared" si="0"/>
        <v>92.5</v>
      </c>
      <c r="F20" s="59">
        <f t="shared" si="1"/>
        <v>0</v>
      </c>
      <c r="I20" s="59">
        <f>+E20*'Silver Conversion'!$B321</f>
        <v>4.8026</v>
      </c>
      <c r="J20" s="59">
        <f>+F20*'Silver Conversion'!$B321</f>
        <v>0</v>
      </c>
    </row>
    <row r="21" spans="1:10" ht="15.75">
      <c r="A21" s="3">
        <v>1663</v>
      </c>
      <c r="B21" s="62">
        <v>98.3</v>
      </c>
      <c r="E21" s="62">
        <f t="shared" si="0"/>
        <v>98.3</v>
      </c>
      <c r="F21" s="59">
        <f t="shared" si="1"/>
        <v>0</v>
      </c>
      <c r="I21" s="59">
        <f>+E21*'Silver Conversion'!$B322</f>
        <v>4.691859</v>
      </c>
      <c r="J21" s="59">
        <f>+F21*'Silver Conversion'!$B322</f>
        <v>0</v>
      </c>
    </row>
    <row r="22" spans="1:10" ht="15.75">
      <c r="A22" s="3">
        <v>1664</v>
      </c>
      <c r="B22" s="62">
        <v>117</v>
      </c>
      <c r="E22" s="62">
        <f t="shared" si="0"/>
        <v>117</v>
      </c>
      <c r="F22" s="59">
        <f t="shared" si="1"/>
        <v>0</v>
      </c>
      <c r="I22" s="59">
        <f>+E22*'Silver Conversion'!$B323</f>
        <v>5.29074</v>
      </c>
      <c r="J22" s="59">
        <f>+F22*'Silver Conversion'!$B323</f>
        <v>0</v>
      </c>
    </row>
    <row r="23" spans="1:10" ht="15.75">
      <c r="A23" s="3">
        <v>1665</v>
      </c>
      <c r="B23" s="62">
        <v>151</v>
      </c>
      <c r="C23" s="62">
        <v>181.3</v>
      </c>
      <c r="E23" s="62">
        <f t="shared" si="0"/>
        <v>151</v>
      </c>
      <c r="F23" s="59">
        <f t="shared" si="1"/>
        <v>215.83333333333334</v>
      </c>
      <c r="I23" s="59">
        <f>+E23*'Silver Conversion'!$B324</f>
        <v>7.087940000000001</v>
      </c>
      <c r="J23" s="59">
        <f>+F23*'Silver Conversion'!$B324</f>
        <v>10.131216666666667</v>
      </c>
    </row>
    <row r="24" spans="1:10" ht="15.75">
      <c r="A24" s="3">
        <v>1666</v>
      </c>
      <c r="B24" s="62">
        <v>144.4</v>
      </c>
      <c r="C24" s="62">
        <v>204</v>
      </c>
      <c r="E24" s="62">
        <f t="shared" si="0"/>
        <v>144.4</v>
      </c>
      <c r="F24" s="59">
        <f t="shared" si="1"/>
        <v>242.85714285714286</v>
      </c>
      <c r="I24" s="59">
        <f>+E24*'Silver Conversion'!$B325</f>
        <v>5.9074040000000005</v>
      </c>
      <c r="J24" s="59">
        <f>+F24*'Silver Conversion'!$B325</f>
        <v>9.935285714285715</v>
      </c>
    </row>
    <row r="25" spans="1:10" ht="15.75">
      <c r="A25" s="3">
        <v>1667</v>
      </c>
      <c r="B25" s="62">
        <v>162</v>
      </c>
      <c r="C25" s="62">
        <v>204</v>
      </c>
      <c r="E25" s="62">
        <f t="shared" si="0"/>
        <v>162</v>
      </c>
      <c r="F25" s="59">
        <f t="shared" si="1"/>
        <v>242.85714285714286</v>
      </c>
      <c r="I25" s="59">
        <f>+E25*'Silver Conversion'!$B326</f>
        <v>6.27264</v>
      </c>
      <c r="J25" s="59">
        <f>+F25*'Silver Conversion'!$B326</f>
        <v>9.40342857142857</v>
      </c>
    </row>
    <row r="26" spans="1:10" ht="15.75">
      <c r="A26" s="3">
        <v>1668</v>
      </c>
      <c r="B26" s="62">
        <v>150</v>
      </c>
      <c r="C26" s="62">
        <v>187</v>
      </c>
      <c r="E26" s="62">
        <f t="shared" si="0"/>
        <v>150</v>
      </c>
      <c r="F26" s="59">
        <f t="shared" si="1"/>
        <v>222.61904761904762</v>
      </c>
      <c r="I26" s="59">
        <f>+E26*'Silver Conversion'!$B327</f>
        <v>5.568</v>
      </c>
      <c r="J26" s="59">
        <f>+F26*'Silver Conversion'!$B327</f>
        <v>8.263619047619049</v>
      </c>
    </row>
    <row r="27" spans="1:10" ht="15.75">
      <c r="A27" s="3">
        <v>1669</v>
      </c>
      <c r="B27" s="62">
        <v>145.5</v>
      </c>
      <c r="C27" s="62">
        <v>208.3</v>
      </c>
      <c r="E27" s="62">
        <f t="shared" si="0"/>
        <v>145.5</v>
      </c>
      <c r="F27" s="59">
        <f t="shared" si="1"/>
        <v>247.9761904761905</v>
      </c>
      <c r="I27" s="59">
        <f>+E27*'Silver Conversion'!$B328</f>
        <v>5.009565</v>
      </c>
      <c r="J27" s="59">
        <f>+F27*'Silver Conversion'!$B328</f>
        <v>8.53782023809524</v>
      </c>
    </row>
    <row r="28" spans="1:10" ht="15.75">
      <c r="A28" s="3">
        <v>1670</v>
      </c>
      <c r="B28" s="62">
        <v>138.8</v>
      </c>
      <c r="C28" s="62">
        <v>205.4</v>
      </c>
      <c r="E28" s="62">
        <f t="shared" si="0"/>
        <v>138.8</v>
      </c>
      <c r="F28" s="59">
        <f t="shared" si="1"/>
        <v>244.52380952380955</v>
      </c>
      <c r="I28" s="59">
        <f>+E28*'Silver Conversion'!$B329</f>
        <v>4.742796</v>
      </c>
      <c r="J28" s="59">
        <f>+F28*'Silver Conversion'!$B329</f>
        <v>8.355378571428572</v>
      </c>
    </row>
    <row r="29" spans="1:10" ht="15.75">
      <c r="A29" s="3">
        <v>1671</v>
      </c>
      <c r="B29" s="62">
        <v>108</v>
      </c>
      <c r="C29" s="62">
        <v>190</v>
      </c>
      <c r="E29" s="62">
        <f t="shared" si="0"/>
        <v>108</v>
      </c>
      <c r="F29" s="59">
        <f t="shared" si="1"/>
        <v>226.1904761904762</v>
      </c>
      <c r="I29" s="59">
        <f>+E29*'Silver Conversion'!$B330</f>
        <v>3.56184</v>
      </c>
      <c r="J29" s="59">
        <f>+F29*'Silver Conversion'!$B330</f>
        <v>7.459761904761906</v>
      </c>
    </row>
    <row r="30" spans="1:10" ht="15.75">
      <c r="A30" s="3">
        <v>1672</v>
      </c>
      <c r="B30" s="62">
        <v>123</v>
      </c>
      <c r="C30" s="62">
        <v>197.7</v>
      </c>
      <c r="E30" s="62">
        <f t="shared" si="0"/>
        <v>123</v>
      </c>
      <c r="F30" s="59">
        <f t="shared" si="1"/>
        <v>235.35714285714286</v>
      </c>
      <c r="I30" s="59">
        <f>+E30*'Silver Conversion'!$B331</f>
        <v>4.0208699999999995</v>
      </c>
      <c r="J30" s="59">
        <f>+F30*'Silver Conversion'!$B331</f>
        <v>7.6938249999999995</v>
      </c>
    </row>
    <row r="31" spans="1:10" ht="15.75">
      <c r="A31" s="3">
        <v>1673</v>
      </c>
      <c r="B31" s="62">
        <v>126</v>
      </c>
      <c r="C31" s="62">
        <v>221.2</v>
      </c>
      <c r="E31" s="62">
        <f t="shared" si="0"/>
        <v>126</v>
      </c>
      <c r="F31" s="59">
        <f t="shared" si="1"/>
        <v>263.3333333333333</v>
      </c>
      <c r="I31" s="59">
        <f>+E31*'Silver Conversion'!$B332</f>
        <v>4.118939999999999</v>
      </c>
      <c r="J31" s="59">
        <f>+F31*'Silver Conversion'!$B332</f>
        <v>8.608366666666665</v>
      </c>
    </row>
    <row r="32" spans="1:10" ht="15.75">
      <c r="A32" s="3">
        <v>1674</v>
      </c>
      <c r="B32" s="62">
        <v>122.3</v>
      </c>
      <c r="C32" s="62">
        <v>198.3</v>
      </c>
      <c r="E32" s="62">
        <f t="shared" si="0"/>
        <v>122.3</v>
      </c>
      <c r="F32" s="59">
        <f t="shared" si="1"/>
        <v>236.07142857142858</v>
      </c>
      <c r="I32" s="59">
        <f>+E32*'Silver Conversion'!$B333</f>
        <v>3.971081</v>
      </c>
      <c r="J32" s="59">
        <f>+F32*'Silver Conversion'!$B333</f>
        <v>7.665239285714286</v>
      </c>
    </row>
    <row r="33" spans="1:10" ht="15.75">
      <c r="A33" s="3">
        <v>1675</v>
      </c>
      <c r="B33" s="62">
        <v>141</v>
      </c>
      <c r="C33" s="62">
        <v>188.1</v>
      </c>
      <c r="E33" s="62">
        <f t="shared" si="0"/>
        <v>141</v>
      </c>
      <c r="F33" s="59">
        <f t="shared" si="1"/>
        <v>223.92857142857142</v>
      </c>
      <c r="I33" s="59">
        <f>+E33*'Silver Conversion'!$B334</f>
        <v>4.40907</v>
      </c>
      <c r="J33" s="59">
        <f>+F33*'Silver Conversion'!$B334</f>
        <v>7.002246428571428</v>
      </c>
    </row>
    <row r="34" spans="1:10" ht="15.75">
      <c r="A34" s="3">
        <v>1676</v>
      </c>
      <c r="B34" s="62">
        <v>144</v>
      </c>
      <c r="C34" s="62">
        <v>187</v>
      </c>
      <c r="E34" s="62">
        <f t="shared" si="0"/>
        <v>144</v>
      </c>
      <c r="F34" s="59">
        <f t="shared" si="1"/>
        <v>222.61904761904762</v>
      </c>
      <c r="I34" s="59">
        <f>+E34*'Silver Conversion'!$B335</f>
        <v>4.38192</v>
      </c>
      <c r="J34" s="59">
        <f>+F34*'Silver Conversion'!$B335</f>
        <v>6.774297619047619</v>
      </c>
    </row>
    <row r="35" spans="1:10" ht="15.75">
      <c r="A35" s="3">
        <v>1677</v>
      </c>
      <c r="B35" s="62">
        <v>156.8</v>
      </c>
      <c r="C35" s="62">
        <v>186.3</v>
      </c>
      <c r="E35" s="62">
        <f t="shared" si="0"/>
        <v>156.8</v>
      </c>
      <c r="F35" s="59">
        <f t="shared" si="1"/>
        <v>221.7857142857143</v>
      </c>
      <c r="I35" s="59">
        <f>+E35*'Silver Conversion'!$B336</f>
        <v>4.714976</v>
      </c>
      <c r="J35" s="59">
        <f>+F35*'Silver Conversion'!$B336</f>
        <v>6.669096428571429</v>
      </c>
    </row>
    <row r="36" spans="1:10" ht="15.75">
      <c r="A36" s="3">
        <v>1678</v>
      </c>
      <c r="B36" s="62">
        <v>179.5</v>
      </c>
      <c r="C36" s="62">
        <v>185.6</v>
      </c>
      <c r="E36" s="62">
        <f t="shared" si="0"/>
        <v>179.5</v>
      </c>
      <c r="F36" s="59">
        <f t="shared" si="1"/>
        <v>220.95238095238096</v>
      </c>
      <c r="I36" s="59">
        <f>+E36*'Silver Conversion'!$B337</f>
        <v>5.29166</v>
      </c>
      <c r="J36" s="59">
        <f>+F36*'Silver Conversion'!$B337</f>
        <v>6.513676190476191</v>
      </c>
    </row>
    <row r="37" spans="1:10" ht="15.75">
      <c r="A37" s="3">
        <v>1679</v>
      </c>
      <c r="B37" s="62">
        <v>187.5</v>
      </c>
      <c r="C37" s="62">
        <v>184.3</v>
      </c>
      <c r="E37" s="62">
        <f t="shared" si="0"/>
        <v>187.5</v>
      </c>
      <c r="F37" s="59">
        <f t="shared" si="1"/>
        <v>219.40476190476193</v>
      </c>
      <c r="I37" s="59">
        <f>+E37*'Silver Conversion'!$B338</f>
        <v>5.319375</v>
      </c>
      <c r="J37" s="59">
        <f>+F37*'Silver Conversion'!$B338</f>
        <v>6.224513095238096</v>
      </c>
    </row>
    <row r="38" spans="1:10" ht="15.75">
      <c r="A38" s="3">
        <v>1680</v>
      </c>
      <c r="B38" s="62">
        <v>144</v>
      </c>
      <c r="C38" s="62">
        <v>174.3</v>
      </c>
      <c r="E38" s="62">
        <f t="shared" si="0"/>
        <v>144</v>
      </c>
      <c r="F38" s="59">
        <f t="shared" si="1"/>
        <v>207.50000000000003</v>
      </c>
      <c r="I38" s="59">
        <f>+E38*'Silver Conversion'!$B339</f>
        <v>7.29792</v>
      </c>
      <c r="J38" s="59">
        <f>+F38*'Silver Conversion'!$B339</f>
        <v>10.516100000000002</v>
      </c>
    </row>
    <row r="39" spans="1:10" ht="15.75">
      <c r="A39" s="3">
        <v>1681</v>
      </c>
      <c r="B39" s="62">
        <v>114</v>
      </c>
      <c r="C39" s="62">
        <v>144.5</v>
      </c>
      <c r="E39" s="62">
        <f t="shared" si="0"/>
        <v>114</v>
      </c>
      <c r="F39" s="59">
        <f t="shared" si="1"/>
        <v>172.02380952380952</v>
      </c>
      <c r="I39" s="59">
        <f>+E39*'Silver Conversion'!$B340</f>
        <v>7.1421</v>
      </c>
      <c r="J39" s="59">
        <f>+F39*'Silver Conversion'!$B340</f>
        <v>10.777291666666667</v>
      </c>
    </row>
    <row r="40" spans="1:10" ht="15.75">
      <c r="A40" s="3">
        <v>1682</v>
      </c>
      <c r="B40" s="62">
        <v>79.5</v>
      </c>
      <c r="E40" s="62">
        <f t="shared" si="0"/>
        <v>79.5</v>
      </c>
      <c r="F40" s="59">
        <f t="shared" si="1"/>
        <v>0</v>
      </c>
      <c r="I40" s="59">
        <f>+E40*'Silver Conversion'!$B341</f>
        <v>4.980675</v>
      </c>
      <c r="J40" s="59">
        <f>+F40*'Silver Conversion'!$B341</f>
        <v>0</v>
      </c>
    </row>
    <row r="41" spans="1:10" ht="15.75">
      <c r="A41" s="3">
        <v>1683</v>
      </c>
      <c r="B41" s="62">
        <v>83.3</v>
      </c>
      <c r="C41" s="62">
        <v>104.8</v>
      </c>
      <c r="E41" s="62">
        <f t="shared" si="0"/>
        <v>83.3</v>
      </c>
      <c r="F41" s="59">
        <f t="shared" si="1"/>
        <v>124.76190476190476</v>
      </c>
      <c r="I41" s="59">
        <f>+E41*'Silver Conversion'!$B342</f>
        <v>5.218744999999999</v>
      </c>
      <c r="J41" s="59">
        <f>+F41*'Silver Conversion'!$B342</f>
        <v>7.816333333333333</v>
      </c>
    </row>
    <row r="42" spans="1:10" ht="15.75">
      <c r="A42" s="3">
        <v>1684</v>
      </c>
      <c r="B42" s="62">
        <v>117.8</v>
      </c>
      <c r="C42" s="62">
        <v>110.5</v>
      </c>
      <c r="E42" s="62">
        <f t="shared" si="0"/>
        <v>117.8</v>
      </c>
      <c r="F42" s="59">
        <f t="shared" si="1"/>
        <v>131.54761904761907</v>
      </c>
      <c r="I42" s="59">
        <f>+E42*'Silver Conversion'!$B343</f>
        <v>7.38017</v>
      </c>
      <c r="J42" s="59">
        <f>+F42*'Silver Conversion'!$B343</f>
        <v>8.241458333333334</v>
      </c>
    </row>
    <row r="43" spans="1:10" ht="15.75">
      <c r="A43" s="3">
        <v>1685</v>
      </c>
      <c r="B43" s="62">
        <v>108</v>
      </c>
      <c r="C43" s="62">
        <v>107.7</v>
      </c>
      <c r="E43" s="62">
        <f t="shared" si="0"/>
        <v>108</v>
      </c>
      <c r="F43" s="59">
        <f t="shared" si="1"/>
        <v>128.21428571428572</v>
      </c>
      <c r="I43" s="59">
        <f>+E43*'Silver Conversion'!$B344</f>
        <v>6.7661999999999995</v>
      </c>
      <c r="J43" s="59">
        <f>+F43*'Silver Conversion'!$B344</f>
        <v>8.032625</v>
      </c>
    </row>
    <row r="44" spans="1:10" ht="15.75">
      <c r="A44" s="3">
        <v>1686</v>
      </c>
      <c r="B44" s="62">
        <v>82.5</v>
      </c>
      <c r="C44" s="62">
        <v>102</v>
      </c>
      <c r="E44" s="62">
        <f t="shared" si="0"/>
        <v>82.5</v>
      </c>
      <c r="F44" s="59">
        <f t="shared" si="1"/>
        <v>121.42857142857143</v>
      </c>
      <c r="I44" s="59">
        <f>+E44*'Silver Conversion'!$B345</f>
        <v>4.909575</v>
      </c>
      <c r="J44" s="59">
        <f>+F44*'Silver Conversion'!$B345</f>
        <v>7.226214285714286</v>
      </c>
    </row>
    <row r="45" spans="1:10" ht="15.75">
      <c r="A45" s="3">
        <v>1687</v>
      </c>
      <c r="B45" s="62">
        <v>72</v>
      </c>
      <c r="C45" s="62">
        <v>102</v>
      </c>
      <c r="E45" s="62">
        <f t="shared" si="0"/>
        <v>72</v>
      </c>
      <c r="F45" s="59">
        <f t="shared" si="1"/>
        <v>121.42857142857143</v>
      </c>
      <c r="I45" s="59">
        <f>+E45*'Silver Conversion'!$B346</f>
        <v>3.59784</v>
      </c>
      <c r="J45" s="59">
        <f>+F45*'Silver Conversion'!$B346</f>
        <v>6.067785714285715</v>
      </c>
    </row>
    <row r="46" spans="1:10" ht="15.75">
      <c r="A46" s="3">
        <v>1688</v>
      </c>
      <c r="B46" s="62">
        <v>78</v>
      </c>
      <c r="C46" s="62">
        <v>108.2</v>
      </c>
      <c r="E46" s="62">
        <f t="shared" si="0"/>
        <v>78</v>
      </c>
      <c r="F46" s="59">
        <f t="shared" si="1"/>
        <v>128.80952380952382</v>
      </c>
      <c r="I46" s="59">
        <f>+E46*'Silver Conversion'!$B347</f>
        <v>3.89766</v>
      </c>
      <c r="J46" s="59">
        <f>+F46*'Silver Conversion'!$B347</f>
        <v>6.4366119047619055</v>
      </c>
    </row>
    <row r="47" spans="1:10" ht="15.75">
      <c r="A47" s="3">
        <v>1689</v>
      </c>
      <c r="B47" s="62">
        <v>72</v>
      </c>
      <c r="C47" s="62">
        <v>116.9</v>
      </c>
      <c r="E47" s="62">
        <f t="shared" si="0"/>
        <v>72</v>
      </c>
      <c r="F47" s="59">
        <f t="shared" si="1"/>
        <v>139.16666666666669</v>
      </c>
      <c r="I47" s="59">
        <f>+E47*'Silver Conversion'!$B348</f>
        <v>3.59784</v>
      </c>
      <c r="J47" s="59">
        <f>+F47*'Silver Conversion'!$B348</f>
        <v>6.954158333333335</v>
      </c>
    </row>
    <row r="48" spans="1:10" ht="15.75">
      <c r="A48" s="3">
        <v>1690</v>
      </c>
      <c r="B48" s="62">
        <v>72</v>
      </c>
      <c r="C48" s="62">
        <v>116.2</v>
      </c>
      <c r="E48" s="62">
        <f t="shared" si="0"/>
        <v>72</v>
      </c>
      <c r="F48" s="59">
        <f t="shared" si="1"/>
        <v>138.33333333333334</v>
      </c>
      <c r="I48" s="59">
        <f>+E48*'Silver Conversion'!$B349</f>
        <v>3.59784</v>
      </c>
      <c r="J48" s="59">
        <f>+F48*'Silver Conversion'!$B349</f>
        <v>6.912516666666667</v>
      </c>
    </row>
    <row r="49" spans="1:10" ht="15.75">
      <c r="A49" s="3">
        <v>1691</v>
      </c>
      <c r="B49" s="62">
        <v>75</v>
      </c>
      <c r="C49" s="62">
        <v>100.6</v>
      </c>
      <c r="E49" s="62">
        <f t="shared" si="0"/>
        <v>75</v>
      </c>
      <c r="F49" s="59">
        <f t="shared" si="1"/>
        <v>119.76190476190476</v>
      </c>
      <c r="I49" s="59">
        <f>+E49*'Silver Conversion'!$B350</f>
        <v>3.74775</v>
      </c>
      <c r="J49" s="59">
        <f>+F49*'Silver Conversion'!$B350</f>
        <v>5.984502380952381</v>
      </c>
    </row>
    <row r="50" spans="1:10" ht="15.75">
      <c r="A50" s="3">
        <v>1692</v>
      </c>
      <c r="B50" s="62">
        <v>77.3</v>
      </c>
      <c r="C50" s="62">
        <v>102</v>
      </c>
      <c r="E50" s="62">
        <f t="shared" si="0"/>
        <v>77.3</v>
      </c>
      <c r="F50" s="59">
        <f t="shared" si="1"/>
        <v>121.42857142857143</v>
      </c>
      <c r="I50" s="59">
        <f>+E50*'Silver Conversion'!$B351</f>
        <v>3.862681</v>
      </c>
      <c r="J50" s="59">
        <f>+F50*'Silver Conversion'!$B351</f>
        <v>6.067785714285715</v>
      </c>
    </row>
    <row r="51" spans="1:10" ht="15.75">
      <c r="A51" s="3">
        <v>1693</v>
      </c>
      <c r="B51" s="62">
        <v>81</v>
      </c>
      <c r="C51" s="62">
        <v>102</v>
      </c>
      <c r="E51" s="62">
        <f t="shared" si="0"/>
        <v>81</v>
      </c>
      <c r="F51" s="59">
        <f t="shared" si="1"/>
        <v>121.42857142857143</v>
      </c>
      <c r="I51" s="59">
        <f>+E51*'Silver Conversion'!$B352</f>
        <v>4.04757</v>
      </c>
      <c r="J51" s="59">
        <f>+F51*'Silver Conversion'!$B352</f>
        <v>6.067785714285715</v>
      </c>
    </row>
    <row r="52" spans="1:10" ht="15.75">
      <c r="A52" s="3">
        <v>1694</v>
      </c>
      <c r="B52" s="62">
        <v>84</v>
      </c>
      <c r="C52" s="62">
        <v>107.3</v>
      </c>
      <c r="E52" s="62">
        <f t="shared" si="0"/>
        <v>84</v>
      </c>
      <c r="F52" s="59">
        <f t="shared" si="1"/>
        <v>127.73809523809524</v>
      </c>
      <c r="I52" s="59">
        <f>+E52*'Silver Conversion'!$B353</f>
        <v>4.19748</v>
      </c>
      <c r="J52" s="59">
        <f>+F52*'Silver Conversion'!$B353</f>
        <v>6.38307261904762</v>
      </c>
    </row>
    <row r="53" spans="1:10" ht="15.75">
      <c r="A53" s="3">
        <v>1695</v>
      </c>
      <c r="B53" s="62">
        <v>81.8</v>
      </c>
      <c r="C53" s="62">
        <v>113</v>
      </c>
      <c r="E53" s="62">
        <f t="shared" si="0"/>
        <v>81.8</v>
      </c>
      <c r="F53" s="59">
        <f t="shared" si="1"/>
        <v>134.52380952380952</v>
      </c>
      <c r="I53" s="59">
        <f>+E53*'Silver Conversion'!$B354</f>
        <v>4.087546</v>
      </c>
      <c r="J53" s="59">
        <f>+F53*'Silver Conversion'!$B354</f>
        <v>6.722154761904762</v>
      </c>
    </row>
    <row r="54" spans="1:10" ht="15.75">
      <c r="A54" s="3">
        <v>1696</v>
      </c>
      <c r="B54" s="62">
        <v>76.5</v>
      </c>
      <c r="C54" s="62">
        <v>115.7</v>
      </c>
      <c r="E54" s="62">
        <f t="shared" si="0"/>
        <v>76.5</v>
      </c>
      <c r="F54" s="59">
        <f t="shared" si="1"/>
        <v>137.73809523809524</v>
      </c>
      <c r="I54" s="59">
        <f>+E54*'Silver Conversion'!$B355</f>
        <v>3.822705</v>
      </c>
      <c r="J54" s="59">
        <f>+F54*'Silver Conversion'!$B355</f>
        <v>6.8827726190476195</v>
      </c>
    </row>
    <row r="55" spans="1:10" ht="15.75">
      <c r="A55" s="3">
        <v>1697</v>
      </c>
      <c r="B55" s="62">
        <v>69</v>
      </c>
      <c r="C55" s="62">
        <v>118.7</v>
      </c>
      <c r="E55" s="62">
        <f t="shared" si="0"/>
        <v>69</v>
      </c>
      <c r="F55" s="59">
        <f t="shared" si="1"/>
        <v>141.30952380952382</v>
      </c>
      <c r="I55" s="59">
        <f>+E55*'Silver Conversion'!$B356</f>
        <v>3.44793</v>
      </c>
      <c r="J55" s="59">
        <f>+F55*'Silver Conversion'!$B356</f>
        <v>7.0612369047619055</v>
      </c>
    </row>
    <row r="56" spans="1:10" ht="15.75">
      <c r="A56" s="3">
        <v>1698</v>
      </c>
      <c r="B56" s="62">
        <v>81</v>
      </c>
      <c r="C56" s="62">
        <v>133.4</v>
      </c>
      <c r="E56" s="62">
        <f t="shared" si="0"/>
        <v>81</v>
      </c>
      <c r="F56" s="59">
        <f t="shared" si="1"/>
        <v>158.80952380952382</v>
      </c>
      <c r="I56" s="59">
        <f>+E56*'Silver Conversion'!$B357</f>
        <v>4.04757</v>
      </c>
      <c r="J56" s="59">
        <f>+F56*'Silver Conversion'!$B357</f>
        <v>7.935711904761906</v>
      </c>
    </row>
    <row r="57" spans="1:10" ht="15.75">
      <c r="A57" s="3">
        <v>1699</v>
      </c>
      <c r="B57" s="62">
        <v>81</v>
      </c>
      <c r="C57" s="62">
        <v>130.2</v>
      </c>
      <c r="E57" s="62">
        <f t="shared" si="0"/>
        <v>81</v>
      </c>
      <c r="F57" s="59">
        <f t="shared" si="1"/>
        <v>155</v>
      </c>
      <c r="I57" s="59">
        <f>+E57*'Silver Conversion'!$B358</f>
        <v>4.04757</v>
      </c>
      <c r="J57" s="59">
        <f>+F57*'Silver Conversion'!$B358</f>
        <v>7.74535</v>
      </c>
    </row>
    <row r="58" spans="1:10" ht="15.75">
      <c r="A58" s="3">
        <v>1700</v>
      </c>
      <c r="B58" s="62">
        <v>95.3</v>
      </c>
      <c r="E58" s="62">
        <f t="shared" si="0"/>
        <v>95.3</v>
      </c>
      <c r="F58" s="59">
        <f t="shared" si="1"/>
        <v>0</v>
      </c>
      <c r="I58" s="59">
        <f>+E58*'Silver Conversion'!$B359</f>
        <v>4.762141</v>
      </c>
      <c r="J58" s="59">
        <f>+F58*'Silver Conversion'!$B359</f>
        <v>0</v>
      </c>
    </row>
    <row r="59" spans="1:10" ht="15.75">
      <c r="A59" s="3">
        <v>1701</v>
      </c>
      <c r="B59" s="62">
        <v>81</v>
      </c>
      <c r="C59" s="62">
        <v>110.5</v>
      </c>
      <c r="E59" s="62">
        <f t="shared" si="0"/>
        <v>81</v>
      </c>
      <c r="F59" s="59">
        <f t="shared" si="1"/>
        <v>131.54761904761907</v>
      </c>
      <c r="I59" s="59">
        <f>+E59*'Silver Conversion'!$B360</f>
        <v>4.04757</v>
      </c>
      <c r="J59" s="59">
        <f>+F59*'Silver Conversion'!$B360</f>
        <v>6.573434523809524</v>
      </c>
    </row>
    <row r="60" spans="1:10" ht="15.75">
      <c r="A60" s="3">
        <v>1702</v>
      </c>
      <c r="B60" s="62">
        <v>69</v>
      </c>
      <c r="C60" s="62">
        <v>101.3</v>
      </c>
      <c r="E60" s="62">
        <f t="shared" si="0"/>
        <v>69</v>
      </c>
      <c r="F60" s="59">
        <f t="shared" si="1"/>
        <v>120.5952380952381</v>
      </c>
      <c r="I60" s="59">
        <f>+E60*'Silver Conversion'!$B361</f>
        <v>3.44793</v>
      </c>
      <c r="J60" s="59">
        <f>+F60*'Silver Conversion'!$B361</f>
        <v>6.026144047619048</v>
      </c>
    </row>
    <row r="61" spans="1:10" ht="15.75">
      <c r="A61" s="3">
        <v>1703</v>
      </c>
      <c r="B61" s="62">
        <v>75</v>
      </c>
      <c r="C61" s="62">
        <v>114</v>
      </c>
      <c r="E61" s="62">
        <f t="shared" si="0"/>
        <v>75</v>
      </c>
      <c r="F61" s="59">
        <f t="shared" si="1"/>
        <v>135.71428571428572</v>
      </c>
      <c r="I61" s="59">
        <f>+E61*'Silver Conversion'!$B362</f>
        <v>3.74775</v>
      </c>
      <c r="J61" s="59">
        <f>+F61*'Silver Conversion'!$B362</f>
        <v>6.781642857142858</v>
      </c>
    </row>
    <row r="62" spans="1:10" ht="15.75">
      <c r="A62" s="3">
        <v>1704</v>
      </c>
      <c r="B62" s="62">
        <v>74.3</v>
      </c>
      <c r="C62" s="62">
        <v>80</v>
      </c>
      <c r="E62" s="62">
        <f t="shared" si="0"/>
        <v>74.3</v>
      </c>
      <c r="F62" s="59">
        <f t="shared" si="1"/>
        <v>95.23809523809524</v>
      </c>
      <c r="I62" s="59">
        <f>+E62*'Silver Conversion'!$B363</f>
        <v>3.712771</v>
      </c>
      <c r="J62" s="59">
        <f>+F62*'Silver Conversion'!$B363</f>
        <v>4.759047619047619</v>
      </c>
    </row>
    <row r="63" spans="1:10" ht="15.75">
      <c r="A63" s="3">
        <v>1705</v>
      </c>
      <c r="B63" s="62">
        <v>78</v>
      </c>
      <c r="C63" s="62">
        <v>88</v>
      </c>
      <c r="E63" s="62">
        <f t="shared" si="0"/>
        <v>78</v>
      </c>
      <c r="F63" s="59">
        <f t="shared" si="1"/>
        <v>104.76190476190476</v>
      </c>
      <c r="I63" s="59">
        <f>+E63*'Silver Conversion'!$B364</f>
        <v>3.89766</v>
      </c>
      <c r="J63" s="59">
        <f>+F63*'Silver Conversion'!$B364</f>
        <v>5.234952380952381</v>
      </c>
    </row>
    <row r="64" spans="1:10" ht="15.75">
      <c r="A64" s="3">
        <v>1706</v>
      </c>
      <c r="B64" s="62">
        <v>81</v>
      </c>
      <c r="C64" s="62">
        <v>110.5</v>
      </c>
      <c r="E64" s="62">
        <f t="shared" si="0"/>
        <v>81</v>
      </c>
      <c r="F64" s="59">
        <f t="shared" si="1"/>
        <v>131.54761904761907</v>
      </c>
      <c r="I64" s="59">
        <f>+E64*'Silver Conversion'!$B365</f>
        <v>3.2351400000000003</v>
      </c>
      <c r="J64" s="59">
        <f>+F64*'Silver Conversion'!$B365</f>
        <v>5.254011904761906</v>
      </c>
    </row>
    <row r="65" spans="1:10" ht="15.75">
      <c r="A65" s="3">
        <v>1707</v>
      </c>
      <c r="B65" s="62">
        <v>91.5</v>
      </c>
      <c r="C65" s="62">
        <v>92</v>
      </c>
      <c r="E65" s="62">
        <f t="shared" si="0"/>
        <v>91.5</v>
      </c>
      <c r="F65" s="59">
        <f t="shared" si="1"/>
        <v>109.52380952380953</v>
      </c>
      <c r="I65" s="59">
        <f>+E65*'Silver Conversion'!$B366</f>
        <v>3.65451</v>
      </c>
      <c r="J65" s="59">
        <f>+F65*'Silver Conversion'!$B366</f>
        <v>4.374380952380953</v>
      </c>
    </row>
    <row r="66" spans="1:10" ht="15.75">
      <c r="A66" s="3">
        <v>1708</v>
      </c>
      <c r="B66" s="62">
        <v>89.3</v>
      </c>
      <c r="C66" s="62">
        <v>93.5</v>
      </c>
      <c r="E66" s="62">
        <f t="shared" si="0"/>
        <v>89.3</v>
      </c>
      <c r="F66" s="59">
        <f t="shared" si="1"/>
        <v>111.30952380952381</v>
      </c>
      <c r="I66" s="59">
        <f>+E66*'Silver Conversion'!$B367</f>
        <v>3.5666420000000003</v>
      </c>
      <c r="J66" s="59">
        <f>+F66*'Silver Conversion'!$B367</f>
        <v>4.4457023809523815</v>
      </c>
    </row>
    <row r="67" spans="1:10" ht="15.75">
      <c r="A67" s="3">
        <v>1709</v>
      </c>
      <c r="B67" s="62">
        <v>90</v>
      </c>
      <c r="C67" s="62">
        <v>68</v>
      </c>
      <c r="E67" s="62">
        <f t="shared" si="0"/>
        <v>90</v>
      </c>
      <c r="F67" s="59">
        <f t="shared" si="1"/>
        <v>80.95238095238095</v>
      </c>
      <c r="I67" s="59">
        <f>+E67*'Silver Conversion'!$B368</f>
        <v>3.5946000000000002</v>
      </c>
      <c r="J67" s="59">
        <f>+F67*'Silver Conversion'!$B368</f>
        <v>3.2332380952380952</v>
      </c>
    </row>
    <row r="68" spans="1:10" ht="15.75">
      <c r="A68" s="3">
        <v>1710</v>
      </c>
      <c r="B68" s="62">
        <v>93</v>
      </c>
      <c r="C68" s="62">
        <v>89.5</v>
      </c>
      <c r="E68" s="62">
        <f t="shared" si="0"/>
        <v>93</v>
      </c>
      <c r="F68" s="59">
        <f t="shared" si="1"/>
        <v>106.54761904761905</v>
      </c>
      <c r="I68" s="59">
        <f>+E68*'Silver Conversion'!$B369</f>
        <v>3.7144200000000005</v>
      </c>
      <c r="J68" s="59">
        <f>+F68*'Silver Conversion'!$B369</f>
        <v>4.255511904761906</v>
      </c>
    </row>
    <row r="69" spans="1:10" ht="15.75">
      <c r="A69" s="3">
        <v>1711</v>
      </c>
      <c r="B69" s="62">
        <v>94.5</v>
      </c>
      <c r="C69" s="62">
        <v>97</v>
      </c>
      <c r="E69" s="62">
        <f t="shared" si="0"/>
        <v>94.5</v>
      </c>
      <c r="F69" s="59">
        <f t="shared" si="1"/>
        <v>115.47619047619048</v>
      </c>
      <c r="I69" s="59">
        <f>+E69*'Silver Conversion'!$B370</f>
        <v>3.7743300000000004</v>
      </c>
      <c r="J69" s="59">
        <f>+F69*'Silver Conversion'!$B370</f>
        <v>4.612119047619048</v>
      </c>
    </row>
    <row r="70" spans="1:10" ht="15.75">
      <c r="A70" s="3">
        <v>1712</v>
      </c>
      <c r="B70" s="62">
        <v>81</v>
      </c>
      <c r="C70" s="62">
        <v>88</v>
      </c>
      <c r="E70" s="62">
        <f t="shared" si="0"/>
        <v>81</v>
      </c>
      <c r="F70" s="59">
        <f t="shared" si="1"/>
        <v>104.76190476190476</v>
      </c>
      <c r="I70" s="59">
        <f>+E70*'Silver Conversion'!$B371</f>
        <v>3.2351400000000003</v>
      </c>
      <c r="J70" s="59">
        <f>+F70*'Silver Conversion'!$B371</f>
        <v>4.1841904761904765</v>
      </c>
    </row>
    <row r="71" spans="1:10" ht="15.75">
      <c r="A71" s="3">
        <v>1713</v>
      </c>
      <c r="B71" s="62">
        <v>80.3</v>
      </c>
      <c r="C71" s="62">
        <v>88</v>
      </c>
      <c r="E71" s="62">
        <f t="shared" si="0"/>
        <v>80.3</v>
      </c>
      <c r="F71" s="59">
        <f t="shared" si="1"/>
        <v>104.76190476190476</v>
      </c>
      <c r="I71" s="59">
        <f>+E71*'Silver Conversion'!$B372</f>
        <v>3.207182</v>
      </c>
      <c r="J71" s="59">
        <f>+F71*'Silver Conversion'!$B372</f>
        <v>4.1841904761904765</v>
      </c>
    </row>
    <row r="72" spans="1:10" ht="15.75">
      <c r="A72" s="3">
        <v>1714</v>
      </c>
      <c r="B72" s="62">
        <v>74.3</v>
      </c>
      <c r="C72" s="62">
        <v>104.9</v>
      </c>
      <c r="E72" s="62">
        <f t="shared" si="0"/>
        <v>74.3</v>
      </c>
      <c r="F72" s="59">
        <f t="shared" si="1"/>
        <v>124.8809523809524</v>
      </c>
      <c r="I72" s="59">
        <f>+E72*'Silver Conversion'!$B373</f>
        <v>2.9675420000000003</v>
      </c>
      <c r="J72" s="59">
        <f>+F72*'Silver Conversion'!$B373</f>
        <v>4.987745238095239</v>
      </c>
    </row>
    <row r="73" spans="1:10" ht="15.75">
      <c r="A73" s="3">
        <v>1715</v>
      </c>
      <c r="B73" s="62">
        <v>78</v>
      </c>
      <c r="C73" s="62">
        <v>102</v>
      </c>
      <c r="E73" s="62">
        <f t="shared" si="0"/>
        <v>78</v>
      </c>
      <c r="F73" s="59">
        <f t="shared" si="1"/>
        <v>121.42857142857143</v>
      </c>
      <c r="I73" s="59">
        <f>+E73*'Silver Conversion'!$B374</f>
        <v>3.11532</v>
      </c>
      <c r="J73" s="59">
        <f>+F73*'Silver Conversion'!$B374</f>
        <v>4.849857142857143</v>
      </c>
    </row>
    <row r="74" spans="1:10" ht="15.75">
      <c r="A74" s="3">
        <v>1716</v>
      </c>
      <c r="B74" s="62">
        <v>72.8</v>
      </c>
      <c r="C74" s="62">
        <v>119</v>
      </c>
      <c r="E74" s="62">
        <f aca="true" t="shared" si="2" ref="E74:E137">+B74</f>
        <v>72.8</v>
      </c>
      <c r="F74" s="59">
        <f aca="true" t="shared" si="3" ref="F74:F137">+C74/0.84</f>
        <v>141.66666666666669</v>
      </c>
      <c r="I74" s="59">
        <f>+E74*'Silver Conversion'!$B375</f>
        <v>2.907632</v>
      </c>
      <c r="J74" s="59">
        <f>+F74*'Silver Conversion'!$B375</f>
        <v>5.658166666666668</v>
      </c>
    </row>
    <row r="75" spans="1:10" ht="15.75">
      <c r="A75" s="3">
        <v>1717</v>
      </c>
      <c r="B75" s="62">
        <v>72</v>
      </c>
      <c r="C75" s="62">
        <v>110.5</v>
      </c>
      <c r="E75" s="62">
        <f t="shared" si="2"/>
        <v>72</v>
      </c>
      <c r="F75" s="59">
        <f t="shared" si="3"/>
        <v>131.54761904761907</v>
      </c>
      <c r="I75" s="59">
        <f>+E75*'Silver Conversion'!$B376</f>
        <v>2.87568</v>
      </c>
      <c r="J75" s="59">
        <f>+F75*'Silver Conversion'!$B376</f>
        <v>5.254011904761906</v>
      </c>
    </row>
    <row r="76" spans="1:10" ht="15.75">
      <c r="A76" s="3">
        <v>1718</v>
      </c>
      <c r="B76" s="62">
        <v>69.8</v>
      </c>
      <c r="C76" s="62">
        <v>92</v>
      </c>
      <c r="E76" s="62">
        <f t="shared" si="2"/>
        <v>69.8</v>
      </c>
      <c r="F76" s="59">
        <f t="shared" si="3"/>
        <v>109.52380952380953</v>
      </c>
      <c r="I76" s="59">
        <f>+E76*'Silver Conversion'!$B377</f>
        <v>2.787812</v>
      </c>
      <c r="J76" s="59">
        <f>+F76*'Silver Conversion'!$B377</f>
        <v>4.374380952380953</v>
      </c>
    </row>
    <row r="77" spans="1:10" ht="15.75">
      <c r="A77" s="3">
        <v>1719</v>
      </c>
      <c r="B77" s="62">
        <v>71.3</v>
      </c>
      <c r="C77" s="62">
        <v>119</v>
      </c>
      <c r="E77" s="62">
        <f t="shared" si="2"/>
        <v>71.3</v>
      </c>
      <c r="F77" s="59">
        <f t="shared" si="3"/>
        <v>141.66666666666669</v>
      </c>
      <c r="I77" s="59">
        <f>+E77*'Silver Conversion'!$B378</f>
        <v>2.847722</v>
      </c>
      <c r="J77" s="59">
        <f>+F77*'Silver Conversion'!$B378</f>
        <v>5.658166666666668</v>
      </c>
    </row>
    <row r="78" spans="1:10" ht="15.75">
      <c r="A78" s="3">
        <v>1720</v>
      </c>
      <c r="B78" s="62">
        <v>57.8</v>
      </c>
      <c r="C78" s="62">
        <v>102</v>
      </c>
      <c r="E78" s="62">
        <f t="shared" si="2"/>
        <v>57.8</v>
      </c>
      <c r="F78" s="59">
        <f t="shared" si="3"/>
        <v>121.42857142857143</v>
      </c>
      <c r="I78" s="59">
        <f>+E78*'Silver Conversion'!$B379</f>
        <v>2.308532</v>
      </c>
      <c r="J78" s="59">
        <f>+F78*'Silver Conversion'!$B379</f>
        <v>4.849857142857143</v>
      </c>
    </row>
    <row r="79" spans="1:10" ht="15.75">
      <c r="A79" s="3">
        <v>1721</v>
      </c>
      <c r="B79" s="62">
        <v>49.5</v>
      </c>
      <c r="C79" s="62">
        <v>100.5</v>
      </c>
      <c r="E79" s="62">
        <f t="shared" si="2"/>
        <v>49.5</v>
      </c>
      <c r="F79" s="59">
        <f t="shared" si="3"/>
        <v>119.64285714285715</v>
      </c>
      <c r="I79" s="59">
        <f>+E79*'Silver Conversion'!$B380</f>
        <v>1.97703</v>
      </c>
      <c r="J79" s="59">
        <f>+F79*'Silver Conversion'!$B380</f>
        <v>4.778535714285715</v>
      </c>
    </row>
    <row r="80" spans="1:10" ht="15.75">
      <c r="A80" s="3">
        <v>1722</v>
      </c>
      <c r="B80" s="62">
        <v>57</v>
      </c>
      <c r="C80" s="62">
        <v>102</v>
      </c>
      <c r="E80" s="62">
        <f t="shared" si="2"/>
        <v>57</v>
      </c>
      <c r="F80" s="59">
        <f t="shared" si="3"/>
        <v>121.42857142857143</v>
      </c>
      <c r="I80" s="59">
        <f>+E80*'Silver Conversion'!$B381</f>
        <v>2.27658</v>
      </c>
      <c r="J80" s="59">
        <f>+F80*'Silver Conversion'!$B381</f>
        <v>4.849857142857143</v>
      </c>
    </row>
    <row r="81" spans="1:10" ht="15.75">
      <c r="A81" s="3">
        <v>1723</v>
      </c>
      <c r="B81" s="62">
        <v>67.5</v>
      </c>
      <c r="C81" s="62">
        <v>97.8</v>
      </c>
      <c r="E81" s="62">
        <f t="shared" si="2"/>
        <v>67.5</v>
      </c>
      <c r="F81" s="59">
        <f t="shared" si="3"/>
        <v>116.42857142857143</v>
      </c>
      <c r="I81" s="59">
        <f>+E81*'Silver Conversion'!$B382</f>
        <v>2.6959500000000003</v>
      </c>
      <c r="J81" s="59">
        <f>+F81*'Silver Conversion'!$B382</f>
        <v>4.650157142857143</v>
      </c>
    </row>
    <row r="82" spans="1:10" ht="15.75">
      <c r="A82" s="3">
        <v>1724</v>
      </c>
      <c r="B82" s="62">
        <v>72</v>
      </c>
      <c r="C82" s="62">
        <v>102.5</v>
      </c>
      <c r="E82" s="62">
        <f t="shared" si="2"/>
        <v>72</v>
      </c>
      <c r="F82" s="59">
        <f t="shared" si="3"/>
        <v>122.02380952380953</v>
      </c>
      <c r="I82" s="59">
        <f>+E82*'Silver Conversion'!$B383</f>
        <v>2.87568</v>
      </c>
      <c r="J82" s="59">
        <f>+F82*'Silver Conversion'!$B383</f>
        <v>4.873630952380953</v>
      </c>
    </row>
    <row r="83" spans="1:10" ht="15.75">
      <c r="A83" s="3">
        <v>1725</v>
      </c>
      <c r="B83" s="62">
        <v>71.3</v>
      </c>
      <c r="C83" s="62">
        <v>102</v>
      </c>
      <c r="E83" s="62">
        <f t="shared" si="2"/>
        <v>71.3</v>
      </c>
      <c r="F83" s="59">
        <f t="shared" si="3"/>
        <v>121.42857142857143</v>
      </c>
      <c r="I83" s="59">
        <f>+E83*'Silver Conversion'!$B384</f>
        <v>2.847722</v>
      </c>
      <c r="J83" s="59">
        <f>+F83*'Silver Conversion'!$B384</f>
        <v>4.849857142857143</v>
      </c>
    </row>
    <row r="84" spans="1:10" ht="15.75">
      <c r="A84" s="3">
        <v>1726</v>
      </c>
      <c r="B84" s="62">
        <v>60</v>
      </c>
      <c r="C84" s="62">
        <v>93</v>
      </c>
      <c r="E84" s="62">
        <f t="shared" si="2"/>
        <v>60</v>
      </c>
      <c r="F84" s="59">
        <f t="shared" si="3"/>
        <v>110.71428571428572</v>
      </c>
      <c r="I84" s="59">
        <f>+E84*'Silver Conversion'!$B385</f>
        <v>2.3964000000000003</v>
      </c>
      <c r="J84" s="59">
        <f>+F84*'Silver Conversion'!$B385</f>
        <v>4.421928571428572</v>
      </c>
    </row>
    <row r="85" spans="1:10" ht="15.75">
      <c r="A85" s="3">
        <v>1727</v>
      </c>
      <c r="B85" s="62">
        <v>66.8</v>
      </c>
      <c r="C85" s="62">
        <v>116.2</v>
      </c>
      <c r="E85" s="62">
        <f t="shared" si="2"/>
        <v>66.8</v>
      </c>
      <c r="F85" s="59">
        <f t="shared" si="3"/>
        <v>138.33333333333334</v>
      </c>
      <c r="I85" s="59">
        <f>+E85*'Silver Conversion'!$B386</f>
        <v>2.667992</v>
      </c>
      <c r="J85" s="59">
        <f>+F85*'Silver Conversion'!$B386</f>
        <v>5.525033333333334</v>
      </c>
    </row>
    <row r="86" spans="1:10" ht="15.75">
      <c r="A86" s="3">
        <v>1728</v>
      </c>
      <c r="B86" s="62">
        <v>62.5</v>
      </c>
      <c r="C86" s="62">
        <v>98.9</v>
      </c>
      <c r="E86" s="62">
        <f t="shared" si="2"/>
        <v>62.5</v>
      </c>
      <c r="F86" s="59">
        <f t="shared" si="3"/>
        <v>117.73809523809526</v>
      </c>
      <c r="I86" s="59">
        <f>+E86*'Silver Conversion'!$B387</f>
        <v>2.4631250000000002</v>
      </c>
      <c r="J86" s="59">
        <f>+F86*'Silver Conversion'!$B387</f>
        <v>4.640058333333334</v>
      </c>
    </row>
    <row r="87" spans="1:10" ht="15.75">
      <c r="A87" s="3">
        <v>1729</v>
      </c>
      <c r="B87" s="62">
        <v>65.1</v>
      </c>
      <c r="C87" s="62">
        <v>96.7</v>
      </c>
      <c r="E87" s="62">
        <f t="shared" si="2"/>
        <v>65.1</v>
      </c>
      <c r="F87" s="59">
        <f t="shared" si="3"/>
        <v>115.11904761904762</v>
      </c>
      <c r="I87" s="59">
        <f>+E87*'Silver Conversion'!$B388</f>
        <v>2.510907</v>
      </c>
      <c r="J87" s="59">
        <f>+F87*'Silver Conversion'!$B388</f>
        <v>4.440141666666666</v>
      </c>
    </row>
    <row r="88" spans="1:10" ht="15.75">
      <c r="A88" s="3">
        <v>1730</v>
      </c>
      <c r="B88" s="62">
        <v>73.3</v>
      </c>
      <c r="C88" s="62">
        <v>96.1</v>
      </c>
      <c r="E88" s="62">
        <f t="shared" si="2"/>
        <v>73.3</v>
      </c>
      <c r="F88" s="59">
        <f t="shared" si="3"/>
        <v>114.4047619047619</v>
      </c>
      <c r="I88" s="59">
        <f>+E88*'Silver Conversion'!$B389</f>
        <v>2.827181</v>
      </c>
      <c r="J88" s="59">
        <f>+F88*'Silver Conversion'!$B389</f>
        <v>4.412591666666667</v>
      </c>
    </row>
    <row r="89" spans="1:10" ht="15.75">
      <c r="A89" s="3">
        <v>1731</v>
      </c>
      <c r="B89" s="62">
        <v>71.5</v>
      </c>
      <c r="C89" s="62">
        <v>99</v>
      </c>
      <c r="E89" s="62">
        <f t="shared" si="2"/>
        <v>71.5</v>
      </c>
      <c r="F89" s="59">
        <f t="shared" si="3"/>
        <v>117.85714285714286</v>
      </c>
      <c r="I89" s="59">
        <f>+E89*'Silver Conversion'!$B390</f>
        <v>2.757755</v>
      </c>
      <c r="J89" s="59">
        <f>+F89*'Silver Conversion'!$B390</f>
        <v>4.54575</v>
      </c>
    </row>
    <row r="90" spans="1:10" ht="15.75">
      <c r="A90" s="3">
        <v>1732</v>
      </c>
      <c r="B90" s="62">
        <v>67</v>
      </c>
      <c r="C90" s="62">
        <v>98.5</v>
      </c>
      <c r="E90" s="62">
        <f t="shared" si="2"/>
        <v>67</v>
      </c>
      <c r="F90" s="59">
        <f t="shared" si="3"/>
        <v>117.26190476190476</v>
      </c>
      <c r="I90" s="59">
        <f>+E90*'Silver Conversion'!$B391</f>
        <v>2.58419</v>
      </c>
      <c r="J90" s="59">
        <f>+F90*'Silver Conversion'!$B391</f>
        <v>4.5227916666666665</v>
      </c>
    </row>
    <row r="91" spans="1:10" ht="15.75">
      <c r="A91" s="3">
        <v>1733</v>
      </c>
      <c r="B91" s="62">
        <v>55.5</v>
      </c>
      <c r="C91" s="62">
        <v>96.3</v>
      </c>
      <c r="E91" s="62">
        <f t="shared" si="2"/>
        <v>55.5</v>
      </c>
      <c r="F91" s="59">
        <f t="shared" si="3"/>
        <v>114.64285714285714</v>
      </c>
      <c r="I91" s="59">
        <f>+E91*'Silver Conversion'!$B392</f>
        <v>2.140635</v>
      </c>
      <c r="J91" s="59">
        <f>+F91*'Silver Conversion'!$B392</f>
        <v>4.421775</v>
      </c>
    </row>
    <row r="92" spans="1:10" ht="15.75">
      <c r="A92" s="3">
        <v>1734</v>
      </c>
      <c r="B92" s="62">
        <v>68.5</v>
      </c>
      <c r="C92" s="62">
        <v>88</v>
      </c>
      <c r="E92" s="62">
        <f t="shared" si="2"/>
        <v>68.5</v>
      </c>
      <c r="F92" s="59">
        <f t="shared" si="3"/>
        <v>104.76190476190476</v>
      </c>
      <c r="I92" s="59">
        <f>+E92*'Silver Conversion'!$B393</f>
        <v>2.642045</v>
      </c>
      <c r="J92" s="59">
        <f>+F92*'Silver Conversion'!$B393</f>
        <v>4.040666666666667</v>
      </c>
    </row>
    <row r="93" spans="1:10" ht="15.75">
      <c r="A93" s="3">
        <v>1735</v>
      </c>
      <c r="B93" s="62">
        <v>89.3</v>
      </c>
      <c r="C93" s="62">
        <v>83.5</v>
      </c>
      <c r="E93" s="62">
        <f t="shared" si="2"/>
        <v>89.3</v>
      </c>
      <c r="F93" s="59">
        <f t="shared" si="3"/>
        <v>99.40476190476191</v>
      </c>
      <c r="I93" s="59">
        <f>+E93*'Silver Conversion'!$B394</f>
        <v>3.444301</v>
      </c>
      <c r="J93" s="59">
        <f>+F93*'Silver Conversion'!$B394</f>
        <v>3.834041666666667</v>
      </c>
    </row>
    <row r="94" spans="1:10" ht="15.75">
      <c r="A94" s="3">
        <v>1736</v>
      </c>
      <c r="B94" s="62">
        <v>68.2</v>
      </c>
      <c r="C94" s="62">
        <v>84</v>
      </c>
      <c r="E94" s="62">
        <f t="shared" si="2"/>
        <v>68.2</v>
      </c>
      <c r="F94" s="59">
        <f t="shared" si="3"/>
        <v>100</v>
      </c>
      <c r="I94" s="59">
        <f>+E94*'Silver Conversion'!$B395</f>
        <v>2.630474</v>
      </c>
      <c r="J94" s="59">
        <f>+F94*'Silver Conversion'!$B395</f>
        <v>3.857</v>
      </c>
    </row>
    <row r="95" spans="1:10" ht="15.75">
      <c r="A95" s="3">
        <v>1737</v>
      </c>
      <c r="B95" s="62">
        <v>68.1</v>
      </c>
      <c r="C95" s="62">
        <v>98.3</v>
      </c>
      <c r="E95" s="62">
        <f t="shared" si="2"/>
        <v>68.1</v>
      </c>
      <c r="F95" s="59">
        <f t="shared" si="3"/>
        <v>117.02380952380952</v>
      </c>
      <c r="I95" s="59">
        <f>+E95*'Silver Conversion'!$B396</f>
        <v>2.5305959999999996</v>
      </c>
      <c r="J95" s="59">
        <f>+F95*'Silver Conversion'!$B396</f>
        <v>4.348604761904761</v>
      </c>
    </row>
    <row r="96" spans="1:10" ht="15.75">
      <c r="A96" s="3">
        <v>1738</v>
      </c>
      <c r="B96" s="62">
        <v>82.3</v>
      </c>
      <c r="C96" s="62">
        <v>96</v>
      </c>
      <c r="E96" s="62">
        <f t="shared" si="2"/>
        <v>82.3</v>
      </c>
      <c r="F96" s="59">
        <f t="shared" si="3"/>
        <v>114.28571428571429</v>
      </c>
      <c r="I96" s="59">
        <f>+E96*'Silver Conversion'!$B397</f>
        <v>2.988313</v>
      </c>
      <c r="J96" s="59">
        <f>+F96*'Silver Conversion'!$B397</f>
        <v>4.149714285714286</v>
      </c>
    </row>
    <row r="97" spans="1:10" ht="15.75">
      <c r="A97" s="3">
        <v>1739</v>
      </c>
      <c r="B97" s="62">
        <v>73.5</v>
      </c>
      <c r="C97" s="62">
        <v>110.5</v>
      </c>
      <c r="E97" s="62">
        <f t="shared" si="2"/>
        <v>73.5</v>
      </c>
      <c r="F97" s="59">
        <f t="shared" si="3"/>
        <v>131.54761904761907</v>
      </c>
      <c r="I97" s="59">
        <f>+E97*'Silver Conversion'!$B398</f>
        <v>2.668785</v>
      </c>
      <c r="J97" s="59">
        <f>+F97*'Silver Conversion'!$B398</f>
        <v>4.776494047619049</v>
      </c>
    </row>
    <row r="98" spans="1:10" ht="15.75">
      <c r="A98" s="3">
        <v>1740</v>
      </c>
      <c r="B98" s="62">
        <v>83.3</v>
      </c>
      <c r="C98" s="62">
        <v>112</v>
      </c>
      <c r="E98" s="62">
        <f t="shared" si="2"/>
        <v>83.3</v>
      </c>
      <c r="F98" s="59">
        <f t="shared" si="3"/>
        <v>133.33333333333334</v>
      </c>
      <c r="I98" s="59">
        <f>+E98*'Silver Conversion'!$B399</f>
        <v>3.024623</v>
      </c>
      <c r="J98" s="59">
        <f>+F98*'Silver Conversion'!$B399</f>
        <v>4.841333333333334</v>
      </c>
    </row>
    <row r="99" spans="1:10" ht="15.75">
      <c r="A99" s="3">
        <v>1741</v>
      </c>
      <c r="B99" s="62">
        <v>72.5</v>
      </c>
      <c r="C99" s="62">
        <v>119</v>
      </c>
      <c r="E99" s="62">
        <f t="shared" si="2"/>
        <v>72.5</v>
      </c>
      <c r="F99" s="59">
        <f t="shared" si="3"/>
        <v>141.66666666666669</v>
      </c>
      <c r="I99" s="59">
        <f>+E99*'Silver Conversion'!$B400</f>
        <v>2.6324750000000003</v>
      </c>
      <c r="J99" s="59">
        <f>+F99*'Silver Conversion'!$B400</f>
        <v>5.143916666666668</v>
      </c>
    </row>
    <row r="100" spans="1:10" ht="15.75">
      <c r="A100" s="3">
        <v>1742</v>
      </c>
      <c r="B100" s="62">
        <v>63.5</v>
      </c>
      <c r="C100" s="62">
        <v>127.4</v>
      </c>
      <c r="E100" s="62">
        <f t="shared" si="2"/>
        <v>63.5</v>
      </c>
      <c r="F100" s="59">
        <f t="shared" si="3"/>
        <v>151.66666666666669</v>
      </c>
      <c r="I100" s="59">
        <f>+E100*'Silver Conversion'!$B401</f>
        <v>2.305685</v>
      </c>
      <c r="J100" s="59">
        <f>+F100*'Silver Conversion'!$B401</f>
        <v>5.507016666666668</v>
      </c>
    </row>
    <row r="101" spans="1:10" ht="15.75">
      <c r="A101" s="3">
        <v>1743</v>
      </c>
      <c r="B101" s="62">
        <v>67.3</v>
      </c>
      <c r="E101" s="62">
        <f t="shared" si="2"/>
        <v>67.3</v>
      </c>
      <c r="F101" s="59">
        <f t="shared" si="3"/>
        <v>0</v>
      </c>
      <c r="I101" s="59">
        <f>+E101*'Silver Conversion'!$B402</f>
        <v>2.443663</v>
      </c>
      <c r="J101" s="59">
        <f>+F101*'Silver Conversion'!$B402</f>
        <v>0</v>
      </c>
    </row>
    <row r="102" spans="1:10" ht="15.75">
      <c r="A102" s="3">
        <v>1744</v>
      </c>
      <c r="B102" s="62">
        <v>59.3</v>
      </c>
      <c r="C102" s="62">
        <v>113.5</v>
      </c>
      <c r="E102" s="62">
        <f t="shared" si="2"/>
        <v>59.3</v>
      </c>
      <c r="F102" s="59">
        <f t="shared" si="3"/>
        <v>135.11904761904762</v>
      </c>
      <c r="I102" s="59">
        <f>+E102*'Silver Conversion'!$B403</f>
        <v>2.153183</v>
      </c>
      <c r="J102" s="59">
        <f>+F102*'Silver Conversion'!$B403</f>
        <v>4.906172619047619</v>
      </c>
    </row>
    <row r="103" spans="1:10" ht="15.75">
      <c r="A103" s="3">
        <v>1745</v>
      </c>
      <c r="B103" s="62">
        <v>58.8</v>
      </c>
      <c r="C103" s="62">
        <v>85.8</v>
      </c>
      <c r="E103" s="62">
        <f t="shared" si="2"/>
        <v>58.8</v>
      </c>
      <c r="F103" s="59">
        <f t="shared" si="3"/>
        <v>102.14285714285714</v>
      </c>
      <c r="I103" s="59">
        <f>+E103*'Silver Conversion'!$B404</f>
        <v>2.135028</v>
      </c>
      <c r="J103" s="59">
        <f>+F103*'Silver Conversion'!$B404</f>
        <v>3.7088071428571427</v>
      </c>
    </row>
    <row r="104" spans="1:10" ht="15.75">
      <c r="A104" s="3">
        <v>1746</v>
      </c>
      <c r="B104" s="62">
        <v>62.3</v>
      </c>
      <c r="C104" s="62">
        <v>98.4</v>
      </c>
      <c r="E104" s="62">
        <f t="shared" si="2"/>
        <v>62.3</v>
      </c>
      <c r="F104" s="59">
        <f t="shared" si="3"/>
        <v>117.14285714285715</v>
      </c>
      <c r="I104" s="59">
        <f>+E104*'Silver Conversion'!$B405</f>
        <v>2.262113</v>
      </c>
      <c r="J104" s="59">
        <f>+F104*'Silver Conversion'!$B405</f>
        <v>4.253457142857143</v>
      </c>
    </row>
    <row r="105" spans="1:10" ht="15.75">
      <c r="A105" s="3">
        <v>1747</v>
      </c>
      <c r="B105" s="62">
        <v>63</v>
      </c>
      <c r="C105" s="62">
        <v>112.5</v>
      </c>
      <c r="E105" s="62">
        <f t="shared" si="2"/>
        <v>63</v>
      </c>
      <c r="F105" s="59">
        <f t="shared" si="3"/>
        <v>133.92857142857144</v>
      </c>
      <c r="I105" s="59">
        <f>+E105*'Silver Conversion'!$B406</f>
        <v>2.2875300000000003</v>
      </c>
      <c r="J105" s="59">
        <f>+F105*'Silver Conversion'!$B406</f>
        <v>4.862946428571429</v>
      </c>
    </row>
    <row r="106" spans="1:10" ht="15.75">
      <c r="A106" s="3">
        <v>1748</v>
      </c>
      <c r="B106" s="62">
        <v>66.9</v>
      </c>
      <c r="E106" s="62">
        <f t="shared" si="2"/>
        <v>66.9</v>
      </c>
      <c r="F106" s="59">
        <f t="shared" si="3"/>
        <v>0</v>
      </c>
      <c r="I106" s="59">
        <f>+E106*'Silver Conversion'!$B407</f>
        <v>2.429139</v>
      </c>
      <c r="J106" s="59">
        <f>+F106*'Silver Conversion'!$B407</f>
        <v>0</v>
      </c>
    </row>
    <row r="107" spans="1:10" ht="15.75">
      <c r="A107" s="3">
        <v>1749</v>
      </c>
      <c r="B107" s="62">
        <v>68.3</v>
      </c>
      <c r="C107" s="62">
        <v>104</v>
      </c>
      <c r="E107" s="62">
        <f t="shared" si="2"/>
        <v>68.3</v>
      </c>
      <c r="F107" s="59">
        <f t="shared" si="3"/>
        <v>123.80952380952381</v>
      </c>
      <c r="I107" s="59">
        <f>+E107*'Silver Conversion'!$B408</f>
        <v>2.479973</v>
      </c>
      <c r="J107" s="59">
        <f>+F107*'Silver Conversion'!$B408</f>
        <v>4.49552380952381</v>
      </c>
    </row>
    <row r="108" spans="1:10" ht="15.75">
      <c r="A108" s="3">
        <v>1750</v>
      </c>
      <c r="B108" s="62">
        <v>67.5</v>
      </c>
      <c r="C108" s="62">
        <v>111.7</v>
      </c>
      <c r="E108" s="62">
        <f t="shared" si="2"/>
        <v>67.5</v>
      </c>
      <c r="F108" s="59">
        <f t="shared" si="3"/>
        <v>132.97619047619048</v>
      </c>
      <c r="I108" s="59">
        <f>+E108*'Silver Conversion'!$B409</f>
        <v>2.4509250000000002</v>
      </c>
      <c r="J108" s="59">
        <f>+F108*'Silver Conversion'!$B409</f>
        <v>4.828365476190477</v>
      </c>
    </row>
    <row r="109" spans="1:10" ht="15.75">
      <c r="A109" s="3">
        <v>1751</v>
      </c>
      <c r="B109" s="62">
        <v>80</v>
      </c>
      <c r="C109" s="62">
        <v>170</v>
      </c>
      <c r="E109" s="62">
        <f t="shared" si="2"/>
        <v>80</v>
      </c>
      <c r="F109" s="59">
        <f t="shared" si="3"/>
        <v>202.38095238095238</v>
      </c>
      <c r="I109" s="59">
        <f>+E109*'Silver Conversion'!$B410</f>
        <v>2.9048000000000003</v>
      </c>
      <c r="J109" s="59">
        <f>+F109*'Silver Conversion'!$B410</f>
        <v>7.348452380952382</v>
      </c>
    </row>
    <row r="110" spans="1:10" ht="15.75">
      <c r="A110" s="3">
        <v>1752</v>
      </c>
      <c r="B110" s="62">
        <v>76.5</v>
      </c>
      <c r="C110" s="62">
        <v>170</v>
      </c>
      <c r="E110" s="62">
        <f t="shared" si="2"/>
        <v>76.5</v>
      </c>
      <c r="F110" s="59">
        <f t="shared" si="3"/>
        <v>202.38095238095238</v>
      </c>
      <c r="I110" s="59">
        <f>+E110*'Silver Conversion'!$B411</f>
        <v>2.777715</v>
      </c>
      <c r="J110" s="59">
        <f>+F110*'Silver Conversion'!$B411</f>
        <v>7.348452380952382</v>
      </c>
    </row>
    <row r="111" spans="1:10" ht="15.75">
      <c r="A111" s="3">
        <v>1753</v>
      </c>
      <c r="B111" s="62">
        <v>78.8</v>
      </c>
      <c r="C111" s="62">
        <v>161.5</v>
      </c>
      <c r="E111" s="62">
        <f t="shared" si="2"/>
        <v>78.8</v>
      </c>
      <c r="F111" s="59">
        <f t="shared" si="3"/>
        <v>192.26190476190476</v>
      </c>
      <c r="I111" s="59">
        <f>+E111*'Silver Conversion'!$B412</f>
        <v>2.861228</v>
      </c>
      <c r="J111" s="59">
        <f>+F111*'Silver Conversion'!$B412</f>
        <v>6.981029761904762</v>
      </c>
    </row>
    <row r="112" spans="1:10" ht="15.75">
      <c r="A112" s="3">
        <v>1754</v>
      </c>
      <c r="B112" s="62">
        <v>96.3</v>
      </c>
      <c r="C112" s="62">
        <v>167.8</v>
      </c>
      <c r="E112" s="62">
        <f t="shared" si="2"/>
        <v>96.3</v>
      </c>
      <c r="F112" s="59">
        <f t="shared" si="3"/>
        <v>199.7619047619048</v>
      </c>
      <c r="I112" s="59">
        <f>+E112*'Silver Conversion'!$B413</f>
        <v>3.4966530000000002</v>
      </c>
      <c r="J112" s="59">
        <f>+F112*'Silver Conversion'!$B413</f>
        <v>7.253354761904763</v>
      </c>
    </row>
    <row r="113" spans="1:10" ht="15.75">
      <c r="A113" s="3">
        <v>1755</v>
      </c>
      <c r="B113" s="62">
        <v>102</v>
      </c>
      <c r="C113" s="62">
        <v>141</v>
      </c>
      <c r="E113" s="62">
        <f t="shared" si="2"/>
        <v>102</v>
      </c>
      <c r="F113" s="59">
        <f t="shared" si="3"/>
        <v>167.85714285714286</v>
      </c>
      <c r="I113" s="59">
        <f>+E113*'Silver Conversion'!$B414</f>
        <v>3.7036200000000004</v>
      </c>
      <c r="J113" s="59">
        <f>+F113*'Silver Conversion'!$B414</f>
        <v>6.094892857142858</v>
      </c>
    </row>
    <row r="114" spans="1:10" ht="15.75">
      <c r="A114" s="3">
        <v>1756</v>
      </c>
      <c r="B114" s="62">
        <v>77.1</v>
      </c>
      <c r="E114" s="62">
        <f t="shared" si="2"/>
        <v>77.1</v>
      </c>
      <c r="F114" s="59">
        <f t="shared" si="3"/>
        <v>0</v>
      </c>
      <c r="I114" s="59">
        <f>+E114*'Silver Conversion'!$B415</f>
        <v>2.799501</v>
      </c>
      <c r="J114" s="59">
        <f>+F114*'Silver Conversion'!$B415</f>
        <v>0</v>
      </c>
    </row>
    <row r="115" spans="1:10" ht="15.75">
      <c r="A115" s="3">
        <v>1757</v>
      </c>
      <c r="B115" s="62">
        <v>67</v>
      </c>
      <c r="C115" s="62">
        <v>136</v>
      </c>
      <c r="E115" s="62">
        <f t="shared" si="2"/>
        <v>67</v>
      </c>
      <c r="F115" s="59">
        <f t="shared" si="3"/>
        <v>161.9047619047619</v>
      </c>
      <c r="I115" s="59">
        <f>+E115*'Silver Conversion'!$B416</f>
        <v>2.43277</v>
      </c>
      <c r="J115" s="59">
        <f>+F115*'Silver Conversion'!$B416</f>
        <v>5.878761904761904</v>
      </c>
    </row>
    <row r="116" spans="1:10" ht="15.75">
      <c r="A116" s="3">
        <v>1758</v>
      </c>
      <c r="B116" s="62">
        <v>64.5</v>
      </c>
      <c r="E116" s="62">
        <f t="shared" si="2"/>
        <v>64.5</v>
      </c>
      <c r="F116" s="59">
        <f t="shared" si="3"/>
        <v>0</v>
      </c>
      <c r="I116" s="59">
        <f>+E116*'Silver Conversion'!$B417</f>
        <v>2.3419950000000003</v>
      </c>
      <c r="J116" s="59">
        <f>+F116*'Silver Conversion'!$B417</f>
        <v>0</v>
      </c>
    </row>
    <row r="117" spans="1:10" ht="15.75">
      <c r="A117" s="3">
        <v>1759</v>
      </c>
      <c r="B117" s="62">
        <v>70.3</v>
      </c>
      <c r="C117" s="62">
        <v>160.2</v>
      </c>
      <c r="E117" s="62">
        <f t="shared" si="2"/>
        <v>70.3</v>
      </c>
      <c r="F117" s="59">
        <f t="shared" si="3"/>
        <v>190.7142857142857</v>
      </c>
      <c r="I117" s="59">
        <f>+E117*'Silver Conversion'!$B418</f>
        <v>2.552593</v>
      </c>
      <c r="J117" s="59">
        <f>+F117*'Silver Conversion'!$B418</f>
        <v>6.924835714285714</v>
      </c>
    </row>
    <row r="118" spans="1:10" ht="15.75">
      <c r="A118" s="3">
        <v>1760</v>
      </c>
      <c r="B118" s="62">
        <v>68</v>
      </c>
      <c r="C118" s="62">
        <v>160.4</v>
      </c>
      <c r="E118" s="62">
        <f t="shared" si="2"/>
        <v>68</v>
      </c>
      <c r="F118" s="59">
        <f t="shared" si="3"/>
        <v>190.95238095238096</v>
      </c>
      <c r="I118" s="59">
        <f>+E118*'Silver Conversion'!$B419</f>
        <v>2.46908</v>
      </c>
      <c r="J118" s="59">
        <f>+F118*'Silver Conversion'!$B419</f>
        <v>6.933480952380953</v>
      </c>
    </row>
    <row r="119" spans="1:10" ht="15.75">
      <c r="A119" s="3">
        <v>1761</v>
      </c>
      <c r="B119" s="62">
        <v>72.6</v>
      </c>
      <c r="C119" s="62">
        <v>154</v>
      </c>
      <c r="E119" s="62">
        <f t="shared" si="2"/>
        <v>72.6</v>
      </c>
      <c r="F119" s="59">
        <f t="shared" si="3"/>
        <v>183.33333333333334</v>
      </c>
      <c r="I119" s="59">
        <f>+E119*'Silver Conversion'!$B420</f>
        <v>2.636106</v>
      </c>
      <c r="J119" s="59">
        <f>+F119*'Silver Conversion'!$B420</f>
        <v>6.656833333333334</v>
      </c>
    </row>
    <row r="120" spans="1:10" ht="15.75">
      <c r="A120" s="3">
        <v>1762</v>
      </c>
      <c r="B120" s="62">
        <v>70.8</v>
      </c>
      <c r="C120" s="62">
        <v>153</v>
      </c>
      <c r="E120" s="62">
        <f t="shared" si="2"/>
        <v>70.8</v>
      </c>
      <c r="F120" s="59">
        <f t="shared" si="3"/>
        <v>182.14285714285714</v>
      </c>
      <c r="I120" s="59">
        <f>+E120*'Silver Conversion'!$B421</f>
        <v>2.570748</v>
      </c>
      <c r="J120" s="59">
        <f>+F120*'Silver Conversion'!$B421</f>
        <v>6.613607142857143</v>
      </c>
    </row>
    <row r="121" spans="1:10" ht="15.75">
      <c r="A121" s="3">
        <v>1763</v>
      </c>
      <c r="B121" s="62">
        <v>82.1</v>
      </c>
      <c r="C121" s="62">
        <v>157.9</v>
      </c>
      <c r="E121" s="62">
        <f t="shared" si="2"/>
        <v>82.1</v>
      </c>
      <c r="F121" s="59">
        <f t="shared" si="3"/>
        <v>187.97619047619048</v>
      </c>
      <c r="I121" s="59">
        <f>+E121*'Silver Conversion'!$B422</f>
        <v>2.981051</v>
      </c>
      <c r="J121" s="59">
        <f>+F121*'Silver Conversion'!$B422</f>
        <v>6.825415476190477</v>
      </c>
    </row>
    <row r="122" spans="1:10" ht="15.75">
      <c r="A122" s="3">
        <v>1764</v>
      </c>
      <c r="B122" s="62">
        <v>86</v>
      </c>
      <c r="C122" s="62">
        <v>123.3</v>
      </c>
      <c r="E122" s="62">
        <f t="shared" si="2"/>
        <v>86</v>
      </c>
      <c r="F122" s="59">
        <f t="shared" si="3"/>
        <v>146.78571428571428</v>
      </c>
      <c r="I122" s="59">
        <f>+E122*'Silver Conversion'!$B423</f>
        <v>3.12266</v>
      </c>
      <c r="J122" s="59">
        <f>+F122*'Silver Conversion'!$B423</f>
        <v>5.329789285714286</v>
      </c>
    </row>
    <row r="123" spans="1:10" ht="15.75">
      <c r="A123" s="3">
        <v>1765</v>
      </c>
      <c r="B123" s="62">
        <v>92.5</v>
      </c>
      <c r="C123" s="62">
        <v>164</v>
      </c>
      <c r="E123" s="62">
        <f t="shared" si="2"/>
        <v>92.5</v>
      </c>
      <c r="F123" s="59">
        <f t="shared" si="3"/>
        <v>195.23809523809524</v>
      </c>
      <c r="I123" s="59">
        <f>+E123*'Silver Conversion'!$B424</f>
        <v>3.3586750000000003</v>
      </c>
      <c r="J123" s="59">
        <f>+F123*'Silver Conversion'!$B424</f>
        <v>7.089095238095239</v>
      </c>
    </row>
    <row r="124" spans="1:10" ht="15.75">
      <c r="A124" s="3">
        <v>1766</v>
      </c>
      <c r="B124" s="62">
        <v>96</v>
      </c>
      <c r="E124" s="62">
        <f t="shared" si="2"/>
        <v>96</v>
      </c>
      <c r="F124" s="59">
        <f t="shared" si="3"/>
        <v>0</v>
      </c>
      <c r="I124" s="59">
        <f>+E124*'Silver Conversion'!$B425</f>
        <v>3.48576</v>
      </c>
      <c r="J124" s="59">
        <f>+F124*'Silver Conversion'!$B425</f>
        <v>0</v>
      </c>
    </row>
    <row r="125" spans="1:10" ht="15.75">
      <c r="A125" s="3">
        <v>1767</v>
      </c>
      <c r="B125" s="62">
        <v>83.2</v>
      </c>
      <c r="C125" s="62">
        <v>183.8</v>
      </c>
      <c r="E125" s="62">
        <f t="shared" si="2"/>
        <v>83.2</v>
      </c>
      <c r="F125" s="59">
        <f t="shared" si="3"/>
        <v>218.80952380952382</v>
      </c>
      <c r="I125" s="59">
        <f>+E125*'Silver Conversion'!$B426</f>
        <v>3.020992</v>
      </c>
      <c r="J125" s="59">
        <f>+F125*'Silver Conversion'!$B426</f>
        <v>7.944973809523811</v>
      </c>
    </row>
    <row r="126" spans="1:10" ht="15.75">
      <c r="A126" s="3">
        <v>1768</v>
      </c>
      <c r="B126" s="62">
        <v>94.1</v>
      </c>
      <c r="C126" s="62">
        <v>193.4</v>
      </c>
      <c r="E126" s="62">
        <f t="shared" si="2"/>
        <v>94.1</v>
      </c>
      <c r="F126" s="59">
        <f t="shared" si="3"/>
        <v>230.23809523809524</v>
      </c>
      <c r="I126" s="59">
        <f>+E126*'Silver Conversion'!$B427</f>
        <v>3.416771</v>
      </c>
      <c r="J126" s="59">
        <f>+F126*'Silver Conversion'!$B427</f>
        <v>8.35994523809524</v>
      </c>
    </row>
    <row r="127" spans="1:10" ht="15.75">
      <c r="A127" s="3">
        <v>1769</v>
      </c>
      <c r="B127" s="62">
        <v>91</v>
      </c>
      <c r="C127" s="62">
        <v>195</v>
      </c>
      <c r="E127" s="62">
        <f t="shared" si="2"/>
        <v>91</v>
      </c>
      <c r="F127" s="59">
        <f t="shared" si="3"/>
        <v>232.14285714285714</v>
      </c>
      <c r="I127" s="59">
        <f>+E127*'Silver Conversion'!$B428</f>
        <v>3.3042100000000003</v>
      </c>
      <c r="J127" s="59">
        <f>+F127*'Silver Conversion'!$B428</f>
        <v>8.429107142857143</v>
      </c>
    </row>
    <row r="128" spans="1:10" ht="15.75">
      <c r="A128" s="3">
        <v>1770</v>
      </c>
      <c r="B128" s="62">
        <v>98.5</v>
      </c>
      <c r="C128" s="62">
        <v>178.5</v>
      </c>
      <c r="E128" s="62">
        <f t="shared" si="2"/>
        <v>98.5</v>
      </c>
      <c r="F128" s="59">
        <f t="shared" si="3"/>
        <v>212.5</v>
      </c>
      <c r="I128" s="59">
        <f>+E128*'Silver Conversion'!$B429</f>
        <v>3.5765350000000002</v>
      </c>
      <c r="J128" s="59">
        <f>+F128*'Silver Conversion'!$B429</f>
        <v>7.7158750000000005</v>
      </c>
    </row>
    <row r="129" spans="1:10" ht="15.75">
      <c r="A129" s="3">
        <v>1771</v>
      </c>
      <c r="B129" s="62">
        <v>89.3</v>
      </c>
      <c r="C129" s="62">
        <v>204</v>
      </c>
      <c r="E129" s="62">
        <f t="shared" si="2"/>
        <v>89.3</v>
      </c>
      <c r="F129" s="59">
        <f t="shared" si="3"/>
        <v>242.85714285714286</v>
      </c>
      <c r="I129" s="59">
        <f>+E129*'Silver Conversion'!$B430</f>
        <v>3.242483</v>
      </c>
      <c r="J129" s="59">
        <f>+F129*'Silver Conversion'!$B430</f>
        <v>8.818142857142858</v>
      </c>
    </row>
    <row r="130" spans="1:10" ht="15.75">
      <c r="A130" s="3">
        <v>1772</v>
      </c>
      <c r="B130" s="62">
        <v>89.5</v>
      </c>
      <c r="E130" s="62">
        <f t="shared" si="2"/>
        <v>89.5</v>
      </c>
      <c r="F130" s="59">
        <f t="shared" si="3"/>
        <v>0</v>
      </c>
      <c r="I130" s="59">
        <f>+E130*'Silver Conversion'!$B431</f>
        <v>3.217525</v>
      </c>
      <c r="J130" s="59">
        <f>+F130*'Silver Conversion'!$B431</f>
        <v>0</v>
      </c>
    </row>
    <row r="131" spans="1:10" ht="15.75">
      <c r="A131" s="3">
        <v>1773</v>
      </c>
      <c r="B131" s="62">
        <v>90.3</v>
      </c>
      <c r="C131" s="62">
        <v>187</v>
      </c>
      <c r="E131" s="62">
        <f t="shared" si="2"/>
        <v>90.3</v>
      </c>
      <c r="F131" s="59">
        <f t="shared" si="3"/>
        <v>222.61904761904762</v>
      </c>
      <c r="I131" s="59">
        <f>+E131*'Silver Conversion'!$B432</f>
        <v>3.22371</v>
      </c>
      <c r="J131" s="59">
        <f>+F131*'Silver Conversion'!$B432</f>
        <v>7.947500000000001</v>
      </c>
    </row>
    <row r="132" spans="1:10" ht="15.75">
      <c r="A132" s="3">
        <v>1774</v>
      </c>
      <c r="B132" s="62">
        <v>99</v>
      </c>
      <c r="C132" s="62">
        <v>191.3</v>
      </c>
      <c r="E132" s="62">
        <f t="shared" si="2"/>
        <v>99</v>
      </c>
      <c r="F132" s="59">
        <f t="shared" si="3"/>
        <v>227.73809523809527</v>
      </c>
      <c r="I132" s="59">
        <f>+E132*'Silver Conversion'!$B433</f>
        <v>3.5343000000000004</v>
      </c>
      <c r="J132" s="59">
        <f>+F132*'Silver Conversion'!$B433</f>
        <v>8.130250000000002</v>
      </c>
    </row>
    <row r="133" spans="1:10" ht="15.75">
      <c r="A133" s="3">
        <v>1775</v>
      </c>
      <c r="B133" s="62">
        <v>84.8</v>
      </c>
      <c r="C133" s="62">
        <v>199.8</v>
      </c>
      <c r="E133" s="62">
        <f t="shared" si="2"/>
        <v>84.8</v>
      </c>
      <c r="F133" s="59">
        <f t="shared" si="3"/>
        <v>237.8571428571429</v>
      </c>
      <c r="I133" s="59">
        <f>+E133*'Silver Conversion'!$B434</f>
        <v>3.0273600000000003</v>
      </c>
      <c r="J133" s="59">
        <f>+F133*'Silver Conversion'!$B434</f>
        <v>8.491500000000002</v>
      </c>
    </row>
    <row r="134" spans="1:10" ht="15.75">
      <c r="A134" s="3">
        <v>1776</v>
      </c>
      <c r="B134" s="62">
        <v>90.8</v>
      </c>
      <c r="C134" s="62">
        <v>199.8</v>
      </c>
      <c r="E134" s="62">
        <f t="shared" si="2"/>
        <v>90.8</v>
      </c>
      <c r="F134" s="59">
        <f t="shared" si="3"/>
        <v>237.8571428571429</v>
      </c>
      <c r="I134" s="59">
        <f>+E134*'Silver Conversion'!$B435</f>
        <v>3.24156</v>
      </c>
      <c r="J134" s="59">
        <f>+F134*'Silver Conversion'!$B435</f>
        <v>8.491500000000002</v>
      </c>
    </row>
    <row r="135" spans="1:10" ht="15.75">
      <c r="A135" s="3">
        <v>1777</v>
      </c>
      <c r="B135" s="62">
        <v>79.5</v>
      </c>
      <c r="C135" s="62">
        <v>199.8</v>
      </c>
      <c r="E135" s="62">
        <f t="shared" si="2"/>
        <v>79.5</v>
      </c>
      <c r="F135" s="59">
        <f t="shared" si="3"/>
        <v>237.8571428571429</v>
      </c>
      <c r="I135" s="59">
        <f>+E135*'Silver Conversion'!$B436</f>
        <v>2.83815</v>
      </c>
      <c r="J135" s="59">
        <f>+F135*'Silver Conversion'!$B436</f>
        <v>8.491500000000002</v>
      </c>
    </row>
    <row r="136" spans="1:10" ht="15.75">
      <c r="A136" s="3">
        <v>1778</v>
      </c>
      <c r="B136" s="62">
        <v>87.8</v>
      </c>
      <c r="C136" s="62">
        <v>212.5</v>
      </c>
      <c r="E136" s="62">
        <f t="shared" si="2"/>
        <v>87.8</v>
      </c>
      <c r="F136" s="59">
        <f t="shared" si="3"/>
        <v>252.97619047619048</v>
      </c>
      <c r="I136" s="59">
        <f>+E136*'Silver Conversion'!$B437</f>
        <v>3.1344600000000002</v>
      </c>
      <c r="J136" s="59">
        <f>+F136*'Silver Conversion'!$B437</f>
        <v>9.03125</v>
      </c>
    </row>
    <row r="137" spans="1:10" ht="15.75">
      <c r="A137" s="3">
        <v>1779</v>
      </c>
      <c r="B137" s="62">
        <v>93</v>
      </c>
      <c r="C137" s="62">
        <v>208.3</v>
      </c>
      <c r="E137" s="62">
        <f t="shared" si="2"/>
        <v>93</v>
      </c>
      <c r="F137" s="59">
        <f t="shared" si="3"/>
        <v>247.9761904761905</v>
      </c>
      <c r="I137" s="59">
        <f>+E137*'Silver Conversion'!$B438</f>
        <v>3.3201</v>
      </c>
      <c r="J137" s="59">
        <f>+F137*'Silver Conversion'!$B438</f>
        <v>8.852750000000002</v>
      </c>
    </row>
    <row r="138" spans="1:10" ht="15.75">
      <c r="A138" s="3">
        <v>1780</v>
      </c>
      <c r="B138" s="62">
        <v>100.1</v>
      </c>
      <c r="E138" s="62">
        <f aca="true" t="shared" si="4" ref="E138:E158">+B138</f>
        <v>100.1</v>
      </c>
      <c r="F138" s="59">
        <f aca="true" t="shared" si="5" ref="F138:F158">+C138/0.84</f>
        <v>0</v>
      </c>
      <c r="I138" s="59">
        <f>+E138*'Silver Conversion'!$B439</f>
        <v>3.57357</v>
      </c>
      <c r="J138" s="59">
        <f>+F138*'Silver Conversion'!$B439</f>
        <v>0</v>
      </c>
    </row>
    <row r="139" spans="1:10" ht="15.75">
      <c r="A139" s="3">
        <v>1781</v>
      </c>
      <c r="B139" s="62">
        <v>117.1</v>
      </c>
      <c r="C139" s="62">
        <v>236.7</v>
      </c>
      <c r="E139" s="62">
        <f t="shared" si="4"/>
        <v>117.1</v>
      </c>
      <c r="F139" s="59">
        <f t="shared" si="5"/>
        <v>281.7857142857143</v>
      </c>
      <c r="I139" s="59">
        <f>+E139*'Silver Conversion'!$B440</f>
        <v>4.18047</v>
      </c>
      <c r="J139" s="59">
        <f>+F139*'Silver Conversion'!$B440</f>
        <v>10.059750000000001</v>
      </c>
    </row>
    <row r="140" spans="1:10" ht="15.75">
      <c r="A140" s="3">
        <v>1782</v>
      </c>
      <c r="B140" s="62">
        <v>95</v>
      </c>
      <c r="C140" s="62">
        <v>230.9</v>
      </c>
      <c r="E140" s="62">
        <f t="shared" si="4"/>
        <v>95</v>
      </c>
      <c r="F140" s="59">
        <f t="shared" si="5"/>
        <v>274.8809523809524</v>
      </c>
      <c r="I140" s="59">
        <f>+E140*'Silver Conversion'!$B441</f>
        <v>3.3915</v>
      </c>
      <c r="J140" s="59">
        <f>+F140*'Silver Conversion'!$B441</f>
        <v>9.813250000000002</v>
      </c>
    </row>
    <row r="141" spans="1:10" ht="15.75">
      <c r="A141" s="3">
        <v>1783</v>
      </c>
      <c r="B141" s="62">
        <v>84</v>
      </c>
      <c r="C141" s="62">
        <v>222.9</v>
      </c>
      <c r="E141" s="62">
        <f t="shared" si="4"/>
        <v>84</v>
      </c>
      <c r="F141" s="59">
        <f t="shared" si="5"/>
        <v>265.3571428571429</v>
      </c>
      <c r="I141" s="59">
        <f>+E141*'Silver Conversion'!$B442</f>
        <v>2.9988</v>
      </c>
      <c r="J141" s="59">
        <f>+F141*'Silver Conversion'!$B442</f>
        <v>9.473250000000002</v>
      </c>
    </row>
    <row r="142" spans="1:10" ht="15.75">
      <c r="A142" s="3">
        <v>1784</v>
      </c>
      <c r="B142" s="62">
        <v>87.8</v>
      </c>
      <c r="C142" s="62">
        <v>244.4</v>
      </c>
      <c r="E142" s="62">
        <f t="shared" si="4"/>
        <v>87.8</v>
      </c>
      <c r="F142" s="59">
        <f t="shared" si="5"/>
        <v>290.95238095238096</v>
      </c>
      <c r="I142" s="59">
        <f>+E142*'Silver Conversion'!$B443</f>
        <v>3.1344600000000002</v>
      </c>
      <c r="J142" s="59">
        <f>+F142*'Silver Conversion'!$B443</f>
        <v>10.387</v>
      </c>
    </row>
    <row r="143" spans="1:10" ht="15.75">
      <c r="A143" s="3">
        <v>1785</v>
      </c>
      <c r="B143" s="62">
        <v>97.1</v>
      </c>
      <c r="C143" s="62">
        <v>246.5</v>
      </c>
      <c r="E143" s="62">
        <f t="shared" si="4"/>
        <v>97.1</v>
      </c>
      <c r="F143" s="59">
        <f t="shared" si="5"/>
        <v>293.45238095238096</v>
      </c>
      <c r="I143" s="59">
        <f>+E143*'Silver Conversion'!$B444</f>
        <v>3.46647</v>
      </c>
      <c r="J143" s="59">
        <f>+F143*'Silver Conversion'!$B444</f>
        <v>10.47625</v>
      </c>
    </row>
    <row r="144" spans="1:10" ht="15.75">
      <c r="A144" s="3">
        <v>1786</v>
      </c>
      <c r="B144" s="62">
        <v>117.8</v>
      </c>
      <c r="C144" s="62">
        <v>250.8</v>
      </c>
      <c r="E144" s="62">
        <f t="shared" si="4"/>
        <v>117.8</v>
      </c>
      <c r="F144" s="59">
        <f t="shared" si="5"/>
        <v>298.5714285714286</v>
      </c>
      <c r="I144" s="59">
        <f>+E144*'Silver Conversion'!$B445</f>
        <v>4.1783660000000005</v>
      </c>
      <c r="J144" s="59">
        <f>+F144*'Silver Conversion'!$B445</f>
        <v>10.590328571428573</v>
      </c>
    </row>
    <row r="145" spans="1:10" ht="15.75">
      <c r="A145" s="3">
        <v>1787</v>
      </c>
      <c r="B145" s="62">
        <v>127.5</v>
      </c>
      <c r="C145" s="62">
        <v>238</v>
      </c>
      <c r="E145" s="62">
        <f t="shared" si="4"/>
        <v>127.5</v>
      </c>
      <c r="F145" s="59">
        <f t="shared" si="5"/>
        <v>283.33333333333337</v>
      </c>
      <c r="I145" s="59">
        <f>+E145*'Silver Conversion'!$B446</f>
        <v>4.4931</v>
      </c>
      <c r="J145" s="59">
        <f>+F145*'Silver Conversion'!$B446</f>
        <v>9.984666666666667</v>
      </c>
    </row>
    <row r="146" spans="1:10" ht="15.75">
      <c r="A146" s="3">
        <v>1788</v>
      </c>
      <c r="B146" s="62">
        <v>105</v>
      </c>
      <c r="C146" s="62">
        <v>221</v>
      </c>
      <c r="E146" s="62">
        <f t="shared" si="4"/>
        <v>105</v>
      </c>
      <c r="F146" s="59">
        <f t="shared" si="5"/>
        <v>263.09523809523813</v>
      </c>
      <c r="I146" s="59">
        <f>+E146*'Silver Conversion'!$B447</f>
        <v>3.7002</v>
      </c>
      <c r="J146" s="59">
        <f>+F146*'Silver Conversion'!$B447</f>
        <v>9.271476190476191</v>
      </c>
    </row>
    <row r="147" spans="1:10" ht="15.75">
      <c r="A147" s="3">
        <v>1789</v>
      </c>
      <c r="B147" s="62">
        <v>108.8</v>
      </c>
      <c r="C147" s="62">
        <v>212.5</v>
      </c>
      <c r="E147" s="62">
        <f t="shared" si="4"/>
        <v>108.8</v>
      </c>
      <c r="F147" s="59">
        <f t="shared" si="5"/>
        <v>252.97619047619048</v>
      </c>
      <c r="I147" s="59">
        <f>+E147*'Silver Conversion'!$B448</f>
        <v>3.8341119999999997</v>
      </c>
      <c r="J147" s="59">
        <f>+F147*'Silver Conversion'!$B448</f>
        <v>8.914880952380953</v>
      </c>
    </row>
    <row r="148" spans="1:10" ht="15.75">
      <c r="A148" s="3">
        <v>1790</v>
      </c>
      <c r="B148" s="62">
        <v>119.3</v>
      </c>
      <c r="E148" s="62">
        <f t="shared" si="4"/>
        <v>119.3</v>
      </c>
      <c r="F148" s="59">
        <f t="shared" si="5"/>
        <v>0</v>
      </c>
      <c r="I148" s="59">
        <f>+E148*'Silver Conversion'!$B449</f>
        <v>4.2041319999999995</v>
      </c>
      <c r="J148" s="59">
        <f>+F148*'Silver Conversion'!$B449</f>
        <v>0</v>
      </c>
    </row>
    <row r="149" spans="1:10" ht="15.75">
      <c r="A149" s="3">
        <v>1791</v>
      </c>
      <c r="B149" s="62">
        <v>108</v>
      </c>
      <c r="C149" s="62">
        <v>221</v>
      </c>
      <c r="E149" s="62">
        <f t="shared" si="4"/>
        <v>108</v>
      </c>
      <c r="F149" s="59">
        <f t="shared" si="5"/>
        <v>263.09523809523813</v>
      </c>
      <c r="I149" s="59">
        <f>+E149*'Silver Conversion'!$B450</f>
        <v>3.80592</v>
      </c>
      <c r="J149" s="59">
        <f>+F149*'Silver Conversion'!$B450</f>
        <v>9.271476190476191</v>
      </c>
    </row>
    <row r="150" spans="1:10" ht="15.75">
      <c r="A150" s="3">
        <v>1792</v>
      </c>
      <c r="B150" s="62">
        <v>100.5</v>
      </c>
      <c r="C150" s="62">
        <v>260.7</v>
      </c>
      <c r="E150" s="62">
        <f t="shared" si="4"/>
        <v>100.5</v>
      </c>
      <c r="F150" s="59">
        <f t="shared" si="5"/>
        <v>310.35714285714283</v>
      </c>
      <c r="I150" s="59">
        <f>+E150*'Silver Conversion'!$B451</f>
        <v>3.54162</v>
      </c>
      <c r="J150" s="59">
        <f>+F150*'Silver Conversion'!$B451</f>
        <v>10.936985714285713</v>
      </c>
    </row>
    <row r="151" spans="1:10" ht="15.75">
      <c r="A151" s="3">
        <v>1793</v>
      </c>
      <c r="B151" s="62">
        <v>101.3</v>
      </c>
      <c r="C151" s="62">
        <v>275.8</v>
      </c>
      <c r="E151" s="62">
        <f t="shared" si="4"/>
        <v>101.3</v>
      </c>
      <c r="F151" s="59">
        <f t="shared" si="5"/>
        <v>328.33333333333337</v>
      </c>
      <c r="I151" s="59">
        <f>+E151*'Silver Conversion'!$B452</f>
        <v>3.5698119999999998</v>
      </c>
      <c r="J151" s="59">
        <f>+F151*'Silver Conversion'!$B452</f>
        <v>11.570466666666668</v>
      </c>
    </row>
    <row r="152" spans="1:10" ht="15.75">
      <c r="A152" s="3">
        <v>1794</v>
      </c>
      <c r="B152" s="62">
        <v>122.5</v>
      </c>
      <c r="C152" s="62">
        <v>255</v>
      </c>
      <c r="E152" s="62">
        <f t="shared" si="4"/>
        <v>122.5</v>
      </c>
      <c r="F152" s="59">
        <f t="shared" si="5"/>
        <v>303.57142857142856</v>
      </c>
      <c r="I152" s="59">
        <f>+E152*'Silver Conversion'!$B453</f>
        <v>4.3169</v>
      </c>
      <c r="J152" s="59">
        <f>+F152*'Silver Conversion'!$B453</f>
        <v>10.697857142857142</v>
      </c>
    </row>
    <row r="153" spans="1:10" ht="15.75">
      <c r="A153" s="3">
        <v>1795</v>
      </c>
      <c r="B153" s="62">
        <v>122.3</v>
      </c>
      <c r="C153" s="62">
        <v>269.2</v>
      </c>
      <c r="E153" s="62">
        <f t="shared" si="4"/>
        <v>122.3</v>
      </c>
      <c r="F153" s="59">
        <f t="shared" si="5"/>
        <v>320.4761904761905</v>
      </c>
      <c r="I153" s="59">
        <f>+E153*'Silver Conversion'!$B454</f>
        <v>4.309852</v>
      </c>
      <c r="J153" s="59">
        <f>+F153*'Silver Conversion'!$B454</f>
        <v>11.293580952380953</v>
      </c>
    </row>
    <row r="154" spans="1:10" ht="15.75">
      <c r="A154" s="3">
        <v>1796</v>
      </c>
      <c r="B154" s="62">
        <v>126</v>
      </c>
      <c r="C154" s="62">
        <v>296</v>
      </c>
      <c r="E154" s="62">
        <f t="shared" si="4"/>
        <v>126</v>
      </c>
      <c r="F154" s="59">
        <f t="shared" si="5"/>
        <v>352.3809523809524</v>
      </c>
      <c r="I154" s="59">
        <f>+E154*'Silver Conversion'!$B455</f>
        <v>4.44024</v>
      </c>
      <c r="J154" s="59">
        <f>+F154*'Silver Conversion'!$B455</f>
        <v>12.417904761904763</v>
      </c>
    </row>
    <row r="155" spans="1:10" ht="15.75">
      <c r="A155" s="3">
        <v>1797</v>
      </c>
      <c r="B155" s="62">
        <v>130.5</v>
      </c>
      <c r="C155" s="62">
        <v>297.5</v>
      </c>
      <c r="E155" s="62">
        <f t="shared" si="4"/>
        <v>130.5</v>
      </c>
      <c r="F155" s="59">
        <f t="shared" si="5"/>
        <v>354.1666666666667</v>
      </c>
      <c r="I155" s="59">
        <f>+E155*'Silver Conversion'!$B456</f>
        <v>4.59882</v>
      </c>
      <c r="J155" s="59">
        <f>+F155*'Silver Conversion'!$B456</f>
        <v>12.480833333333335</v>
      </c>
    </row>
    <row r="156" spans="1:10" ht="15.75">
      <c r="A156" s="3">
        <v>1798</v>
      </c>
      <c r="B156" s="62">
        <v>168</v>
      </c>
      <c r="C156" s="62">
        <v>272</v>
      </c>
      <c r="E156" s="62">
        <f t="shared" si="4"/>
        <v>168</v>
      </c>
      <c r="F156" s="59">
        <f t="shared" si="5"/>
        <v>323.8095238095238</v>
      </c>
      <c r="I156" s="59">
        <f>+E156*'Silver Conversion'!$B457</f>
        <v>5.92032</v>
      </c>
      <c r="J156" s="59">
        <f>+F156*'Silver Conversion'!$B457</f>
        <v>11.411047619047618</v>
      </c>
    </row>
    <row r="157" spans="1:10" ht="15.75">
      <c r="A157" s="3">
        <v>1799</v>
      </c>
      <c r="B157" s="62">
        <v>150.3</v>
      </c>
      <c r="C157" s="62">
        <v>272</v>
      </c>
      <c r="E157" s="62">
        <f t="shared" si="4"/>
        <v>150.3</v>
      </c>
      <c r="F157" s="59">
        <f t="shared" si="5"/>
        <v>323.8095238095238</v>
      </c>
      <c r="I157" s="59">
        <f>+E157*'Silver Conversion'!$B458</f>
        <v>5.296572</v>
      </c>
      <c r="J157" s="59">
        <f>+F157*'Silver Conversion'!$B458</f>
        <v>11.411047619047618</v>
      </c>
    </row>
    <row r="158" spans="1:10" ht="15.75">
      <c r="A158" s="3">
        <v>1800</v>
      </c>
      <c r="B158" s="62">
        <v>138</v>
      </c>
      <c r="E158" s="62">
        <f t="shared" si="4"/>
        <v>138</v>
      </c>
      <c r="F158" s="59">
        <f t="shared" si="5"/>
        <v>0</v>
      </c>
      <c r="I158" s="59">
        <f>+E158*'Silver Conversion'!$B459</f>
        <v>4.86312</v>
      </c>
      <c r="J158" s="59">
        <f>+F158*'Silver Conversion'!$B459</f>
        <v>0</v>
      </c>
    </row>
  </sheetData>
  <printOptions/>
  <pageMargins left="0.75" right="0.75" top="1" bottom="1" header="0.5" footer="0.5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V589"/>
  <sheetViews>
    <sheetView showZeros="0" workbookViewId="0" topLeftCell="A1">
      <pane xSplit="11700" ySplit="4035" topLeftCell="A441" activePane="bottomLeft" state="split"/>
      <selection pane="topLeft" activeCell="A1" sqref="A1:IV16384"/>
      <selection pane="topRight" activeCell="L6" sqref="L6"/>
      <selection pane="bottomLeft" activeCell="G465" sqref="G465"/>
      <selection pane="bottomRight" activeCell="A449" sqref="A449"/>
    </sheetView>
  </sheetViews>
  <sheetFormatPr defaultColWidth="9.33203125" defaultRowHeight="12.75"/>
  <cols>
    <col min="1" max="1" width="14.66015625" style="3" customWidth="1"/>
    <col min="2" max="4" width="16.83203125" style="3" customWidth="1"/>
    <col min="5" max="5" width="3" style="3" customWidth="1"/>
    <col min="6" max="7" width="20.33203125" style="3" customWidth="1"/>
    <col min="8" max="11" width="16.83203125" style="3" customWidth="1"/>
    <col min="12" max="12" width="4" style="3" customWidth="1"/>
    <col min="13" max="15" width="16.83203125" style="3" customWidth="1"/>
    <col min="16" max="16" width="3" style="3" customWidth="1"/>
    <col min="17" max="62" width="16.83203125" style="3" customWidth="1"/>
    <col min="63" max="16384" width="9.33203125" style="3" customWidth="1"/>
  </cols>
  <sheetData>
    <row r="1" spans="1:5" s="59" customFormat="1" ht="15.75">
      <c r="A1" s="74" t="s">
        <v>83</v>
      </c>
      <c r="B1" s="66"/>
      <c r="C1" s="67" t="s">
        <v>157</v>
      </c>
      <c r="D1" s="67"/>
      <c r="E1" s="67"/>
    </row>
    <row r="2" spans="1:5" s="59" customFormat="1" ht="15.75">
      <c r="A2" s="75"/>
      <c r="B2" s="68"/>
      <c r="C2" s="69" t="s">
        <v>63</v>
      </c>
      <c r="D2" s="69"/>
      <c r="E2" s="69"/>
    </row>
    <row r="3" spans="1:3" s="59" customFormat="1" ht="15.75">
      <c r="A3" s="75"/>
      <c r="B3" s="68"/>
      <c r="C3" s="59" t="s">
        <v>64</v>
      </c>
    </row>
    <row r="4" spans="1:3" s="59" customFormat="1" ht="15.75">
      <c r="A4" s="75"/>
      <c r="B4" s="68"/>
      <c r="C4" s="59" t="s">
        <v>133</v>
      </c>
    </row>
    <row r="5" spans="1:3" s="59" customFormat="1" ht="15.75">
      <c r="A5" s="75"/>
      <c r="B5" s="68"/>
      <c r="C5" s="59" t="s">
        <v>151</v>
      </c>
    </row>
    <row r="6" spans="1:3" s="59" customFormat="1" ht="15.75">
      <c r="A6" s="75"/>
      <c r="B6" s="68"/>
      <c r="C6" s="11" t="s">
        <v>52</v>
      </c>
    </row>
    <row r="7" spans="1:3" s="59" customFormat="1" ht="15.75">
      <c r="A7" s="75"/>
      <c r="B7" s="68"/>
      <c r="C7" s="59" t="s">
        <v>53</v>
      </c>
    </row>
    <row r="8" spans="1:13" s="59" customFormat="1" ht="15.75">
      <c r="A8" s="76"/>
      <c r="B8" s="70" t="s">
        <v>65</v>
      </c>
      <c r="C8" s="70"/>
      <c r="D8" s="70"/>
      <c r="E8" s="70"/>
      <c r="M8" s="72" t="s">
        <v>71</v>
      </c>
    </row>
    <row r="9" spans="1:22" s="59" customFormat="1" ht="15.75">
      <c r="A9" s="76" t="s">
        <v>66</v>
      </c>
      <c r="B9" s="73" t="s">
        <v>67</v>
      </c>
      <c r="C9" s="73" t="s">
        <v>67</v>
      </c>
      <c r="D9" s="73" t="s">
        <v>67</v>
      </c>
      <c r="E9" s="73"/>
      <c r="F9" s="73" t="s">
        <v>69</v>
      </c>
      <c r="G9" s="73" t="s">
        <v>69</v>
      </c>
      <c r="H9" s="73" t="s">
        <v>69</v>
      </c>
      <c r="I9" s="73" t="s">
        <v>69</v>
      </c>
      <c r="J9" s="73" t="s">
        <v>69</v>
      </c>
      <c r="K9" s="73" t="s">
        <v>69</v>
      </c>
      <c r="M9" s="73" t="s">
        <v>67</v>
      </c>
      <c r="N9" s="73" t="s">
        <v>67</v>
      </c>
      <c r="O9" s="73" t="s">
        <v>67</v>
      </c>
      <c r="P9" s="73"/>
      <c r="Q9" s="73" t="s">
        <v>69</v>
      </c>
      <c r="R9" s="73" t="s">
        <v>69</v>
      </c>
      <c r="S9" s="73" t="s">
        <v>69</v>
      </c>
      <c r="T9" s="73" t="s">
        <v>69</v>
      </c>
      <c r="U9" s="73" t="s">
        <v>69</v>
      </c>
      <c r="V9" s="73" t="s">
        <v>69</v>
      </c>
    </row>
    <row r="10" spans="1:22" s="59" customFormat="1" ht="15.75">
      <c r="A10" s="76" t="s">
        <v>108</v>
      </c>
      <c r="B10" s="77" t="s">
        <v>68</v>
      </c>
      <c r="C10" s="77" t="s">
        <v>68</v>
      </c>
      <c r="D10" s="73" t="s">
        <v>68</v>
      </c>
      <c r="E10" s="77"/>
      <c r="F10" s="73" t="s">
        <v>68</v>
      </c>
      <c r="G10" s="73" t="s">
        <v>68</v>
      </c>
      <c r="H10" s="73" t="s">
        <v>68</v>
      </c>
      <c r="I10" s="73" t="s">
        <v>68</v>
      </c>
      <c r="J10" s="73" t="s">
        <v>68</v>
      </c>
      <c r="K10" s="73" t="s">
        <v>68</v>
      </c>
      <c r="M10" s="77" t="s">
        <v>68</v>
      </c>
      <c r="N10" s="77" t="s">
        <v>68</v>
      </c>
      <c r="O10" s="77" t="s">
        <v>68</v>
      </c>
      <c r="P10" s="77"/>
      <c r="Q10" s="73" t="s">
        <v>68</v>
      </c>
      <c r="R10" s="73" t="s">
        <v>68</v>
      </c>
      <c r="S10" s="73" t="s">
        <v>68</v>
      </c>
      <c r="T10" s="73" t="s">
        <v>68</v>
      </c>
      <c r="U10" s="73" t="s">
        <v>68</v>
      </c>
      <c r="V10" s="73" t="s">
        <v>68</v>
      </c>
    </row>
    <row r="11" spans="1:22" ht="15.75">
      <c r="A11" s="76" t="s">
        <v>109</v>
      </c>
      <c r="B11" s="5" t="s">
        <v>150</v>
      </c>
      <c r="C11" s="5" t="s">
        <v>29</v>
      </c>
      <c r="D11" s="5" t="s">
        <v>29</v>
      </c>
      <c r="E11" s="5"/>
      <c r="F11" s="5" t="s">
        <v>90</v>
      </c>
      <c r="G11" s="5" t="s">
        <v>29</v>
      </c>
      <c r="H11" s="5" t="s">
        <v>29</v>
      </c>
      <c r="I11" s="5" t="s">
        <v>29</v>
      </c>
      <c r="J11" s="5" t="s">
        <v>90</v>
      </c>
      <c r="K11" s="5" t="s">
        <v>90</v>
      </c>
      <c r="M11" s="5" t="s">
        <v>3</v>
      </c>
      <c r="N11" s="5" t="s">
        <v>3</v>
      </c>
      <c r="O11" s="5" t="s">
        <v>3</v>
      </c>
      <c r="P11" s="5"/>
      <c r="Q11" s="5" t="s">
        <v>3</v>
      </c>
      <c r="R11" s="5" t="s">
        <v>3</v>
      </c>
      <c r="S11" s="5" t="s">
        <v>3</v>
      </c>
      <c r="T11" s="5" t="s">
        <v>3</v>
      </c>
      <c r="U11" s="5" t="s">
        <v>3</v>
      </c>
      <c r="V11" s="5" t="s">
        <v>3</v>
      </c>
    </row>
    <row r="12" spans="1:22" ht="15.75">
      <c r="A12" s="76" t="s">
        <v>26</v>
      </c>
      <c r="B12" s="5" t="s">
        <v>18</v>
      </c>
      <c r="C12" s="5" t="s">
        <v>70</v>
      </c>
      <c r="D12" s="5" t="s">
        <v>159</v>
      </c>
      <c r="E12" s="5"/>
      <c r="F12" s="5" t="s">
        <v>18</v>
      </c>
      <c r="G12" s="73" t="s">
        <v>27</v>
      </c>
      <c r="H12" s="5" t="s">
        <v>159</v>
      </c>
      <c r="I12" s="5" t="s">
        <v>70</v>
      </c>
      <c r="J12" s="5" t="s">
        <v>91</v>
      </c>
      <c r="K12" s="5" t="s">
        <v>92</v>
      </c>
      <c r="M12" s="5" t="s">
        <v>18</v>
      </c>
      <c r="N12" s="5" t="s">
        <v>70</v>
      </c>
      <c r="O12" s="5" t="s">
        <v>159</v>
      </c>
      <c r="P12" s="5"/>
      <c r="Q12" s="73" t="s">
        <v>18</v>
      </c>
      <c r="R12" s="73" t="s">
        <v>27</v>
      </c>
      <c r="S12" s="5" t="s">
        <v>159</v>
      </c>
      <c r="T12" s="5" t="s">
        <v>70</v>
      </c>
      <c r="U12" s="5" t="s">
        <v>91</v>
      </c>
      <c r="V12" s="5" t="s">
        <v>92</v>
      </c>
    </row>
    <row r="13" spans="1:22" ht="15.75">
      <c r="A13" s="63">
        <v>1351</v>
      </c>
      <c r="B13" s="73"/>
      <c r="C13" s="73"/>
      <c r="D13" s="73"/>
      <c r="E13" s="73"/>
      <c r="F13" s="73"/>
      <c r="G13" s="73"/>
      <c r="H13" s="73"/>
      <c r="I13" s="73"/>
      <c r="J13" s="59"/>
      <c r="K13" s="59">
        <v>13.3</v>
      </c>
      <c r="L13" s="59"/>
      <c r="M13" s="73">
        <f>+B13*'Silver Conversion'!E10</f>
        <v>0</v>
      </c>
      <c r="N13" s="73"/>
      <c r="O13" s="73"/>
      <c r="P13" s="73"/>
      <c r="Q13" s="86">
        <f>+F13*'Silver Conversion'!E10</f>
        <v>0</v>
      </c>
      <c r="R13" s="73"/>
      <c r="S13" s="73"/>
      <c r="T13" s="73"/>
      <c r="U13" s="59">
        <f>+J13*'Silver Conversion'!G10</f>
        <v>0</v>
      </c>
      <c r="V13" s="59">
        <f>+K13*'Silver Conversion'!J10</f>
        <v>3.83595113538</v>
      </c>
    </row>
    <row r="14" spans="1:22" ht="15.75">
      <c r="A14" s="63">
        <v>1352</v>
      </c>
      <c r="B14" s="73"/>
      <c r="C14" s="73"/>
      <c r="D14" s="73"/>
      <c r="E14" s="73"/>
      <c r="F14" s="73"/>
      <c r="G14" s="73"/>
      <c r="H14" s="73"/>
      <c r="I14" s="73"/>
      <c r="J14" s="59"/>
      <c r="K14" s="59">
        <v>15</v>
      </c>
      <c r="L14" s="59"/>
      <c r="M14" s="86">
        <f>+B14*'Silver Conversion'!E11</f>
        <v>0</v>
      </c>
      <c r="N14" s="73"/>
      <c r="O14" s="73"/>
      <c r="P14" s="73"/>
      <c r="Q14" s="86">
        <f>+F14*'Silver Conversion'!E11</f>
        <v>0</v>
      </c>
      <c r="R14" s="73"/>
      <c r="S14" s="73"/>
      <c r="T14" s="73"/>
      <c r="U14" s="86">
        <f>+J14*'Silver Conversion'!J11</f>
        <v>0</v>
      </c>
      <c r="V14" s="59">
        <f>+K14*'Silver Conversion'!J11</f>
        <v>3.741203781</v>
      </c>
    </row>
    <row r="15" spans="1:22" ht="15.75">
      <c r="A15" s="63">
        <v>1353</v>
      </c>
      <c r="B15" s="73"/>
      <c r="C15" s="73"/>
      <c r="D15" s="73"/>
      <c r="E15" s="73"/>
      <c r="F15" s="73"/>
      <c r="G15" s="73"/>
      <c r="H15" s="73"/>
      <c r="I15" s="73"/>
      <c r="J15" s="59"/>
      <c r="K15" s="59">
        <v>15</v>
      </c>
      <c r="L15" s="59"/>
      <c r="M15" s="86">
        <f>+B15*'Silver Conversion'!E12</f>
        <v>0</v>
      </c>
      <c r="N15" s="73"/>
      <c r="O15" s="73"/>
      <c r="P15" s="73"/>
      <c r="Q15" s="86">
        <f>+F15*'Silver Conversion'!E12</f>
        <v>0</v>
      </c>
      <c r="R15" s="73"/>
      <c r="S15" s="73"/>
      <c r="T15" s="73"/>
      <c r="U15" s="86">
        <f>+J15*'Silver Conversion'!G10</f>
        <v>0</v>
      </c>
      <c r="V15" s="59">
        <f>+K15*'Silver Conversion'!J12</f>
        <v>3.439494819</v>
      </c>
    </row>
    <row r="16" spans="1:22" ht="15.75">
      <c r="A16" s="63">
        <v>1354</v>
      </c>
      <c r="B16" s="73"/>
      <c r="C16" s="73"/>
      <c r="D16" s="73"/>
      <c r="E16" s="73"/>
      <c r="F16" s="73"/>
      <c r="G16" s="73"/>
      <c r="H16" s="73"/>
      <c r="I16" s="73"/>
      <c r="J16" s="59"/>
      <c r="K16" s="59">
        <v>14</v>
      </c>
      <c r="L16" s="59"/>
      <c r="M16" s="86">
        <f>+B16*'Silver Conversion'!E13</f>
        <v>0</v>
      </c>
      <c r="N16" s="73"/>
      <c r="O16" s="73"/>
      <c r="P16" s="73"/>
      <c r="Q16" s="86">
        <f>+F16*'Silver Conversion'!E13</f>
        <v>0</v>
      </c>
      <c r="R16" s="73"/>
      <c r="S16" s="73"/>
      <c r="T16" s="73"/>
      <c r="U16" s="86">
        <f>+J16*'Silver Conversion'!G11</f>
        <v>0</v>
      </c>
      <c r="V16" s="59">
        <f>+K16*'Silver Conversion'!J13</f>
        <v>2.9706284411999997</v>
      </c>
    </row>
    <row r="17" spans="1:22" ht="15.75">
      <c r="A17" s="63">
        <v>1355</v>
      </c>
      <c r="B17" s="73"/>
      <c r="C17" s="73"/>
      <c r="D17" s="73"/>
      <c r="E17" s="73"/>
      <c r="F17" s="73"/>
      <c r="G17" s="73"/>
      <c r="H17" s="73"/>
      <c r="I17" s="73"/>
      <c r="J17" s="59"/>
      <c r="K17" s="59">
        <v>14</v>
      </c>
      <c r="L17" s="59"/>
      <c r="M17" s="86">
        <f>+B17*'Silver Conversion'!E14</f>
        <v>0</v>
      </c>
      <c r="N17" s="73"/>
      <c r="O17" s="73"/>
      <c r="P17" s="73"/>
      <c r="Q17" s="86">
        <f>+F17*'Silver Conversion'!E14</f>
        <v>0</v>
      </c>
      <c r="R17" s="73"/>
      <c r="S17" s="73"/>
      <c r="T17" s="73"/>
      <c r="U17" s="86">
        <f>+J17*'Silver Conversion'!G12</f>
        <v>0</v>
      </c>
      <c r="V17" s="59">
        <f>+K17*'Silver Conversion'!J14</f>
        <v>2.7643336811999997</v>
      </c>
    </row>
    <row r="18" spans="1:22" ht="15.75">
      <c r="A18" s="63">
        <v>1356</v>
      </c>
      <c r="B18" s="73"/>
      <c r="C18" s="73"/>
      <c r="D18" s="73"/>
      <c r="E18" s="73"/>
      <c r="F18" s="73"/>
      <c r="G18" s="73"/>
      <c r="H18" s="73"/>
      <c r="I18" s="73"/>
      <c r="J18" s="59"/>
      <c r="K18" s="59"/>
      <c r="L18" s="59"/>
      <c r="M18" s="86">
        <f>+B18*'Silver Conversion'!E15</f>
        <v>0</v>
      </c>
      <c r="N18" s="73"/>
      <c r="O18" s="73"/>
      <c r="P18" s="73"/>
      <c r="Q18" s="86">
        <f>+F18*'Silver Conversion'!E15</f>
        <v>0</v>
      </c>
      <c r="R18" s="73"/>
      <c r="S18" s="73"/>
      <c r="T18" s="73"/>
      <c r="U18" s="86">
        <f>+J18*'Silver Conversion'!G13</f>
        <v>0</v>
      </c>
      <c r="V18" s="59">
        <f>+K18*'Silver Conversion'!J15</f>
        <v>0</v>
      </c>
    </row>
    <row r="19" spans="1:22" ht="15.75">
      <c r="A19" s="63">
        <v>1357</v>
      </c>
      <c r="B19" s="73"/>
      <c r="C19" s="73"/>
      <c r="D19" s="73"/>
      <c r="E19" s="73"/>
      <c r="F19" s="73"/>
      <c r="G19" s="73"/>
      <c r="H19" s="73"/>
      <c r="I19" s="73"/>
      <c r="J19" s="59"/>
      <c r="K19" s="59">
        <v>20</v>
      </c>
      <c r="L19" s="59"/>
      <c r="M19" s="86">
        <f>+B19*'Silver Conversion'!E16</f>
        <v>0</v>
      </c>
      <c r="N19" s="73"/>
      <c r="O19" s="73"/>
      <c r="P19" s="73"/>
      <c r="Q19" s="86">
        <f>+F19*'Silver Conversion'!E16</f>
        <v>0</v>
      </c>
      <c r="R19" s="73"/>
      <c r="S19" s="73"/>
      <c r="T19" s="73"/>
      <c r="U19" s="86">
        <f>+J19*'Silver Conversion'!G14</f>
        <v>0</v>
      </c>
      <c r="V19" s="59">
        <f>+K19*'Silver Conversion'!J16</f>
        <v>4.846559399999999</v>
      </c>
    </row>
    <row r="20" spans="1:22" ht="15.75">
      <c r="A20" s="63">
        <v>1358</v>
      </c>
      <c r="B20" s="73"/>
      <c r="C20" s="73"/>
      <c r="D20" s="73"/>
      <c r="E20" s="73"/>
      <c r="F20" s="73"/>
      <c r="G20" s="73"/>
      <c r="H20" s="73"/>
      <c r="I20" s="73"/>
      <c r="J20" s="59"/>
      <c r="K20" s="59"/>
      <c r="L20" s="59"/>
      <c r="M20" s="86">
        <f>+B20*'Silver Conversion'!E17</f>
        <v>0</v>
      </c>
      <c r="N20" s="73"/>
      <c r="O20" s="73"/>
      <c r="P20" s="73"/>
      <c r="Q20" s="86">
        <f>+F20*'Silver Conversion'!E17</f>
        <v>0</v>
      </c>
      <c r="R20" s="73"/>
      <c r="S20" s="73"/>
      <c r="T20" s="73"/>
      <c r="U20" s="86">
        <f>+J20*'Silver Conversion'!G15</f>
        <v>0</v>
      </c>
      <c r="V20" s="59">
        <f>+K20*'Silver Conversion'!J17</f>
        <v>0</v>
      </c>
    </row>
    <row r="21" spans="1:22" ht="15.75">
      <c r="A21" s="63">
        <v>1359</v>
      </c>
      <c r="B21" s="73"/>
      <c r="C21" s="73"/>
      <c r="D21" s="73"/>
      <c r="E21" s="73"/>
      <c r="F21" s="73"/>
      <c r="G21" s="73"/>
      <c r="H21" s="73"/>
      <c r="I21" s="73"/>
      <c r="J21" s="59"/>
      <c r="K21" s="59"/>
      <c r="L21" s="59"/>
      <c r="M21" s="86">
        <f>+B21*'Silver Conversion'!E18</f>
        <v>0</v>
      </c>
      <c r="N21" s="73"/>
      <c r="O21" s="73"/>
      <c r="P21" s="73"/>
      <c r="Q21" s="86">
        <f>+F21*'Silver Conversion'!E18</f>
        <v>0</v>
      </c>
      <c r="R21" s="73"/>
      <c r="S21" s="73"/>
      <c r="T21" s="73"/>
      <c r="U21" s="86">
        <f>+J21*'Silver Conversion'!G16</f>
        <v>0</v>
      </c>
      <c r="V21" s="59">
        <f>+K21*'Silver Conversion'!J18</f>
        <v>0</v>
      </c>
    </row>
    <row r="22" spans="1:22" ht="15.75">
      <c r="A22" s="63">
        <v>1360</v>
      </c>
      <c r="B22" s="73"/>
      <c r="C22" s="73"/>
      <c r="D22" s="73"/>
      <c r="E22" s="73"/>
      <c r="F22" s="73"/>
      <c r="G22" s="73"/>
      <c r="H22" s="73"/>
      <c r="I22" s="73"/>
      <c r="J22" s="59"/>
      <c r="K22" s="59">
        <v>20.8</v>
      </c>
      <c r="L22" s="59"/>
      <c r="M22" s="86">
        <f>+B22*'Silver Conversion'!E19</f>
        <v>0</v>
      </c>
      <c r="N22" s="73"/>
      <c r="O22" s="73"/>
      <c r="P22" s="73"/>
      <c r="Q22" s="86">
        <f>+F22*'Silver Conversion'!E19</f>
        <v>0</v>
      </c>
      <c r="R22" s="73"/>
      <c r="S22" s="73"/>
      <c r="T22" s="73"/>
      <c r="U22" s="86">
        <f>+J22*'Silver Conversion'!G17</f>
        <v>0</v>
      </c>
      <c r="V22" s="59">
        <f>+K22*'Silver Conversion'!J19</f>
        <v>6.16051639008</v>
      </c>
    </row>
    <row r="23" spans="1:22" ht="15.75">
      <c r="A23" s="63">
        <v>1361</v>
      </c>
      <c r="B23" s="73"/>
      <c r="C23" s="73"/>
      <c r="D23" s="73"/>
      <c r="E23" s="73"/>
      <c r="F23" s="73"/>
      <c r="G23" s="73"/>
      <c r="H23" s="73"/>
      <c r="I23" s="73"/>
      <c r="J23" s="59"/>
      <c r="K23" s="59">
        <v>17.7</v>
      </c>
      <c r="L23" s="59"/>
      <c r="M23" s="86">
        <f>+B23*'Silver Conversion'!E20</f>
        <v>0</v>
      </c>
      <c r="N23" s="73"/>
      <c r="O23" s="73"/>
      <c r="P23" s="73"/>
      <c r="Q23" s="86">
        <f>+F23*'Silver Conversion'!E20</f>
        <v>0</v>
      </c>
      <c r="R23" s="73"/>
      <c r="S23" s="73"/>
      <c r="T23" s="73"/>
      <c r="U23" s="86">
        <f>+J23*'Silver Conversion'!G18</f>
        <v>0</v>
      </c>
      <c r="V23" s="59">
        <f>+K23*'Silver Conversion'!J20</f>
        <v>4.839102806759999</v>
      </c>
    </row>
    <row r="24" spans="1:22" ht="15.75">
      <c r="A24" s="63">
        <v>1362</v>
      </c>
      <c r="B24" s="73"/>
      <c r="C24" s="73"/>
      <c r="D24" s="73"/>
      <c r="E24" s="73"/>
      <c r="F24" s="73"/>
      <c r="G24" s="73"/>
      <c r="H24" s="73"/>
      <c r="I24" s="73"/>
      <c r="J24" s="59"/>
      <c r="K24" s="59">
        <v>12</v>
      </c>
      <c r="L24" s="59"/>
      <c r="M24" s="86">
        <f>+B24*'Silver Conversion'!E21</f>
        <v>0</v>
      </c>
      <c r="N24" s="73"/>
      <c r="O24" s="73"/>
      <c r="P24" s="73"/>
      <c r="Q24" s="86">
        <f>+F24*'Silver Conversion'!E21</f>
        <v>0</v>
      </c>
      <c r="R24" s="73"/>
      <c r="S24" s="73"/>
      <c r="T24" s="73"/>
      <c r="U24" s="86">
        <f>+J24*'Silver Conversion'!G19</f>
        <v>0</v>
      </c>
      <c r="V24" s="59">
        <f>+K24*'Silver Conversion'!J21</f>
        <v>3.1725920591999994</v>
      </c>
    </row>
    <row r="25" spans="1:22" ht="15.75">
      <c r="A25" s="63">
        <v>1363</v>
      </c>
      <c r="B25" s="73"/>
      <c r="C25" s="73"/>
      <c r="D25" s="73"/>
      <c r="E25" s="73"/>
      <c r="F25" s="73"/>
      <c r="G25" s="73"/>
      <c r="H25" s="73"/>
      <c r="I25" s="73"/>
      <c r="J25" s="59"/>
      <c r="K25" s="59"/>
      <c r="L25" s="59"/>
      <c r="M25" s="86">
        <f>+B25*'Silver Conversion'!E22</f>
        <v>0</v>
      </c>
      <c r="N25" s="73"/>
      <c r="O25" s="73"/>
      <c r="P25" s="73"/>
      <c r="Q25" s="86">
        <f>+F25*'Silver Conversion'!E22</f>
        <v>0</v>
      </c>
      <c r="R25" s="73"/>
      <c r="S25" s="73"/>
      <c r="T25" s="73"/>
      <c r="U25" s="86">
        <f>+J25*'Silver Conversion'!G20</f>
        <v>0</v>
      </c>
      <c r="V25" s="59">
        <f>+K25*'Silver Conversion'!J22</f>
        <v>0</v>
      </c>
    </row>
    <row r="26" spans="1:22" ht="15.75">
      <c r="A26" s="63">
        <v>1364</v>
      </c>
      <c r="B26" s="73"/>
      <c r="C26" s="73"/>
      <c r="D26" s="73"/>
      <c r="E26" s="73"/>
      <c r="F26" s="73"/>
      <c r="G26" s="73"/>
      <c r="H26" s="73"/>
      <c r="I26" s="73"/>
      <c r="J26" s="59"/>
      <c r="K26" s="59">
        <v>12</v>
      </c>
      <c r="L26" s="59"/>
      <c r="M26" s="86">
        <f>+B26*'Silver Conversion'!E23</f>
        <v>0</v>
      </c>
      <c r="N26" s="73"/>
      <c r="O26" s="73"/>
      <c r="P26" s="73"/>
      <c r="Q26" s="86">
        <f>+F26*'Silver Conversion'!E23</f>
        <v>0</v>
      </c>
      <c r="R26" s="73"/>
      <c r="S26" s="73"/>
      <c r="T26" s="73"/>
      <c r="U26" s="86">
        <f>+J26*'Silver Conversion'!G21</f>
        <v>0</v>
      </c>
      <c r="V26" s="59">
        <f>+K26*'Silver Conversion'!J23</f>
        <v>3.1725920591999994</v>
      </c>
    </row>
    <row r="27" spans="1:22" ht="15.75">
      <c r="A27" s="63">
        <v>1365</v>
      </c>
      <c r="B27" s="73"/>
      <c r="C27" s="73"/>
      <c r="D27" s="73"/>
      <c r="E27" s="73"/>
      <c r="F27" s="73"/>
      <c r="G27" s="73"/>
      <c r="H27" s="73"/>
      <c r="I27" s="73"/>
      <c r="J27" s="59"/>
      <c r="K27" s="59">
        <v>12</v>
      </c>
      <c r="L27" s="59"/>
      <c r="M27" s="86">
        <f>+B27*'Silver Conversion'!E24</f>
        <v>0</v>
      </c>
      <c r="N27" s="73"/>
      <c r="O27" s="73"/>
      <c r="P27" s="73"/>
      <c r="Q27" s="86">
        <f>+F27*'Silver Conversion'!E24</f>
        <v>0</v>
      </c>
      <c r="R27" s="73"/>
      <c r="S27" s="73"/>
      <c r="T27" s="73"/>
      <c r="U27" s="86">
        <f>+J27*'Silver Conversion'!G22</f>
        <v>0</v>
      </c>
      <c r="V27" s="59">
        <f>+K27*'Silver Conversion'!J24</f>
        <v>2.595756024</v>
      </c>
    </row>
    <row r="28" spans="1:22" ht="15.75">
      <c r="A28" s="63">
        <v>1366</v>
      </c>
      <c r="B28" s="73"/>
      <c r="C28" s="73"/>
      <c r="D28" s="73"/>
      <c r="E28" s="73"/>
      <c r="F28" s="73"/>
      <c r="G28" s="73"/>
      <c r="H28" s="73"/>
      <c r="I28" s="73"/>
      <c r="J28" s="59"/>
      <c r="K28" s="59"/>
      <c r="L28" s="59"/>
      <c r="M28" s="86">
        <f>+B28*'Silver Conversion'!E25</f>
        <v>0</v>
      </c>
      <c r="N28" s="73"/>
      <c r="O28" s="73"/>
      <c r="P28" s="73"/>
      <c r="Q28" s="86">
        <f>+F28*'Silver Conversion'!E25</f>
        <v>0</v>
      </c>
      <c r="R28" s="73"/>
      <c r="S28" s="73"/>
      <c r="T28" s="73"/>
      <c r="U28" s="86">
        <f>+J28*'Silver Conversion'!G23</f>
        <v>0</v>
      </c>
      <c r="V28" s="59">
        <f>+K28*'Silver Conversion'!J25</f>
        <v>0</v>
      </c>
    </row>
    <row r="29" spans="1:22" ht="15.75">
      <c r="A29" s="63">
        <v>1367</v>
      </c>
      <c r="B29" s="73"/>
      <c r="C29" s="73"/>
      <c r="D29" s="73"/>
      <c r="E29" s="73"/>
      <c r="F29" s="73"/>
      <c r="G29" s="73"/>
      <c r="H29" s="73"/>
      <c r="I29" s="73"/>
      <c r="J29" s="59"/>
      <c r="K29" s="59"/>
      <c r="L29" s="59"/>
      <c r="M29" s="86">
        <f>+B29*'Silver Conversion'!E26</f>
        <v>0</v>
      </c>
      <c r="N29" s="73"/>
      <c r="O29" s="73"/>
      <c r="P29" s="73"/>
      <c r="Q29" s="86">
        <f>+F29*'Silver Conversion'!E26</f>
        <v>0</v>
      </c>
      <c r="R29" s="73"/>
      <c r="S29" s="73"/>
      <c r="T29" s="73"/>
      <c r="U29" s="86">
        <f>+J29*'Silver Conversion'!G24</f>
        <v>0</v>
      </c>
      <c r="V29" s="59">
        <f>+K29*'Silver Conversion'!J26</f>
        <v>0</v>
      </c>
    </row>
    <row r="30" spans="1:22" ht="15.75">
      <c r="A30" s="63">
        <v>1368</v>
      </c>
      <c r="B30" s="73"/>
      <c r="C30" s="73"/>
      <c r="D30" s="73"/>
      <c r="E30" s="73"/>
      <c r="F30" s="73"/>
      <c r="G30" s="73"/>
      <c r="H30" s="73"/>
      <c r="I30" s="73"/>
      <c r="J30" s="59"/>
      <c r="K30" s="59"/>
      <c r="L30" s="59"/>
      <c r="M30" s="86">
        <f>+B30*'Silver Conversion'!E27</f>
        <v>0</v>
      </c>
      <c r="N30" s="73"/>
      <c r="O30" s="73"/>
      <c r="P30" s="73"/>
      <c r="Q30" s="86">
        <f>+F30*'Silver Conversion'!E27</f>
        <v>0</v>
      </c>
      <c r="R30" s="73"/>
      <c r="S30" s="73"/>
      <c r="T30" s="73"/>
      <c r="U30" s="86">
        <f>+J30*'Silver Conversion'!G25</f>
        <v>0</v>
      </c>
      <c r="V30" s="59">
        <f>+K30*'Silver Conversion'!J27</f>
        <v>0</v>
      </c>
    </row>
    <row r="31" spans="1:22" ht="15.75">
      <c r="A31" s="63">
        <v>1369</v>
      </c>
      <c r="B31" s="73"/>
      <c r="C31" s="73"/>
      <c r="D31" s="73"/>
      <c r="E31" s="73"/>
      <c r="F31" s="73"/>
      <c r="G31" s="73"/>
      <c r="H31" s="73"/>
      <c r="I31" s="73"/>
      <c r="J31" s="59"/>
      <c r="K31" s="59"/>
      <c r="L31" s="59"/>
      <c r="M31" s="86">
        <f>+B31*'Silver Conversion'!E28</f>
        <v>0</v>
      </c>
      <c r="N31" s="73"/>
      <c r="O31" s="73"/>
      <c r="P31" s="73"/>
      <c r="Q31" s="86">
        <f>+F31*'Silver Conversion'!E28</f>
        <v>0</v>
      </c>
      <c r="R31" s="73"/>
      <c r="S31" s="73"/>
      <c r="T31" s="73"/>
      <c r="U31" s="86">
        <f>+J31*'Silver Conversion'!G26</f>
        <v>0</v>
      </c>
      <c r="V31" s="59">
        <f>+K31*'Silver Conversion'!J28</f>
        <v>0</v>
      </c>
    </row>
    <row r="32" spans="1:22" ht="15.75">
      <c r="A32" s="63">
        <v>1370</v>
      </c>
      <c r="B32" s="73"/>
      <c r="C32" s="73"/>
      <c r="D32" s="73"/>
      <c r="E32" s="73"/>
      <c r="F32" s="73"/>
      <c r="G32" s="73"/>
      <c r="H32" s="73"/>
      <c r="I32" s="73"/>
      <c r="J32" s="59"/>
      <c r="K32" s="59"/>
      <c r="L32" s="59"/>
      <c r="M32" s="86">
        <f>+B32*'Silver Conversion'!E29</f>
        <v>0</v>
      </c>
      <c r="N32" s="73"/>
      <c r="O32" s="73"/>
      <c r="P32" s="73"/>
      <c r="Q32" s="86">
        <f>+F32*'Silver Conversion'!E29</f>
        <v>0</v>
      </c>
      <c r="R32" s="73"/>
      <c r="S32" s="73"/>
      <c r="T32" s="73"/>
      <c r="U32" s="86">
        <f>+J32*'Silver Conversion'!G27</f>
        <v>0</v>
      </c>
      <c r="V32" s="59">
        <f>+K32*'Silver Conversion'!J29</f>
        <v>0</v>
      </c>
    </row>
    <row r="33" spans="1:22" ht="15.75">
      <c r="A33" s="63">
        <v>1371</v>
      </c>
      <c r="B33" s="73"/>
      <c r="C33" s="73"/>
      <c r="D33" s="73"/>
      <c r="E33" s="73"/>
      <c r="F33" s="73"/>
      <c r="G33" s="73"/>
      <c r="H33" s="73"/>
      <c r="I33" s="73"/>
      <c r="J33" s="59"/>
      <c r="K33" s="59">
        <v>33</v>
      </c>
      <c r="L33" s="59"/>
      <c r="M33" s="86">
        <f>+B33*'Silver Conversion'!E30</f>
        <v>0</v>
      </c>
      <c r="N33" s="73"/>
      <c r="O33" s="73"/>
      <c r="P33" s="73"/>
      <c r="Q33" s="86">
        <f>+F33*'Silver Conversion'!E30</f>
        <v>0</v>
      </c>
      <c r="R33" s="73"/>
      <c r="S33" s="73"/>
      <c r="T33" s="73"/>
      <c r="U33" s="86">
        <f>+J33*'Silver Conversion'!G28</f>
        <v>0</v>
      </c>
      <c r="V33" s="59">
        <f>+K33*'Silver Conversion'!J30</f>
        <v>5.986987300799999</v>
      </c>
    </row>
    <row r="34" spans="1:22" ht="15.75">
      <c r="A34" s="63">
        <v>1372</v>
      </c>
      <c r="B34" s="73"/>
      <c r="C34" s="73"/>
      <c r="D34" s="73"/>
      <c r="E34" s="73"/>
      <c r="F34" s="73"/>
      <c r="G34" s="73"/>
      <c r="H34" s="73"/>
      <c r="I34" s="73"/>
      <c r="J34" s="59"/>
      <c r="K34" s="59"/>
      <c r="L34" s="59"/>
      <c r="M34" s="86">
        <f>+B34*'Silver Conversion'!E31</f>
        <v>0</v>
      </c>
      <c r="N34" s="73"/>
      <c r="O34" s="73"/>
      <c r="P34" s="73"/>
      <c r="Q34" s="86">
        <f>+F34*'Silver Conversion'!E31</f>
        <v>0</v>
      </c>
      <c r="R34" s="73"/>
      <c r="S34" s="73"/>
      <c r="T34" s="73"/>
      <c r="U34" s="86">
        <f>+J34*'Silver Conversion'!G29</f>
        <v>0</v>
      </c>
      <c r="V34" s="59">
        <f>+K34*'Silver Conversion'!J31</f>
        <v>0</v>
      </c>
    </row>
    <row r="35" spans="1:22" ht="15.75">
      <c r="A35" s="63">
        <v>1373</v>
      </c>
      <c r="B35" s="73"/>
      <c r="C35" s="73"/>
      <c r="D35" s="73"/>
      <c r="E35" s="73"/>
      <c r="F35" s="73"/>
      <c r="G35" s="73"/>
      <c r="H35" s="73"/>
      <c r="I35" s="73"/>
      <c r="J35" s="59"/>
      <c r="K35" s="59">
        <v>36.4</v>
      </c>
      <c r="L35" s="59"/>
      <c r="M35" s="86">
        <f>+B35*'Silver Conversion'!E32</f>
        <v>0</v>
      </c>
      <c r="N35" s="73"/>
      <c r="O35" s="73"/>
      <c r="P35" s="73"/>
      <c r="Q35" s="86">
        <f>+F35*'Silver Conversion'!E32</f>
        <v>0</v>
      </c>
      <c r="R35" s="73"/>
      <c r="S35" s="73"/>
      <c r="T35" s="73"/>
      <c r="U35" s="86">
        <f>+J35*'Silver Conversion'!G30</f>
        <v>0</v>
      </c>
      <c r="V35" s="59">
        <f>+K35*'Silver Conversion'!J32</f>
        <v>6.14156247432</v>
      </c>
    </row>
    <row r="36" spans="1:22" ht="15.75">
      <c r="A36" s="63">
        <v>1374</v>
      </c>
      <c r="B36" s="73"/>
      <c r="C36" s="73"/>
      <c r="D36" s="73"/>
      <c r="E36" s="73"/>
      <c r="F36" s="73"/>
      <c r="G36" s="73"/>
      <c r="H36" s="73"/>
      <c r="I36" s="73"/>
      <c r="J36" s="59"/>
      <c r="K36" s="59"/>
      <c r="L36" s="59"/>
      <c r="M36" s="86">
        <f>+B36*'Silver Conversion'!E33</f>
        <v>0</v>
      </c>
      <c r="N36" s="73"/>
      <c r="O36" s="73"/>
      <c r="P36" s="73"/>
      <c r="Q36" s="86">
        <f>+F36*'Silver Conversion'!E33</f>
        <v>0</v>
      </c>
      <c r="R36" s="73"/>
      <c r="S36" s="73"/>
      <c r="T36" s="73"/>
      <c r="U36" s="86">
        <f>+J36*'Silver Conversion'!G31</f>
        <v>0</v>
      </c>
      <c r="V36" s="59">
        <f>+K36*'Silver Conversion'!J33</f>
        <v>0</v>
      </c>
    </row>
    <row r="37" spans="1:22" ht="15.75">
      <c r="A37" s="63">
        <v>1375</v>
      </c>
      <c r="B37" s="73"/>
      <c r="C37" s="73"/>
      <c r="D37" s="73"/>
      <c r="E37" s="73"/>
      <c r="F37" s="73"/>
      <c r="G37" s="73"/>
      <c r="H37" s="73"/>
      <c r="I37" s="73"/>
      <c r="J37" s="59"/>
      <c r="K37" s="59">
        <v>31</v>
      </c>
      <c r="L37" s="59"/>
      <c r="M37" s="86">
        <f>+B37*'Silver Conversion'!E34</f>
        <v>0</v>
      </c>
      <c r="N37" s="73"/>
      <c r="O37" s="73"/>
      <c r="P37" s="73"/>
      <c r="Q37" s="86">
        <f>+F37*'Silver Conversion'!E34</f>
        <v>0</v>
      </c>
      <c r="R37" s="73"/>
      <c r="S37" s="73"/>
      <c r="T37" s="73"/>
      <c r="U37" s="86">
        <f>+J37*'Silver Conversion'!G32</f>
        <v>0</v>
      </c>
      <c r="V37" s="59">
        <f>+K37*'Silver Conversion'!J34</f>
        <v>5.2832821608</v>
      </c>
    </row>
    <row r="38" spans="1:22" ht="15.75">
      <c r="A38" s="63">
        <v>1376</v>
      </c>
      <c r="B38" s="73"/>
      <c r="C38" s="73"/>
      <c r="D38" s="73"/>
      <c r="E38" s="73"/>
      <c r="F38" s="73"/>
      <c r="G38" s="73"/>
      <c r="H38" s="73"/>
      <c r="I38" s="73"/>
      <c r="J38" s="59"/>
      <c r="K38" s="59"/>
      <c r="L38" s="59"/>
      <c r="M38" s="86">
        <f>+B38*'Silver Conversion'!E35</f>
        <v>0</v>
      </c>
      <c r="N38" s="73"/>
      <c r="O38" s="73"/>
      <c r="P38" s="73"/>
      <c r="Q38" s="86">
        <f>+F38*'Silver Conversion'!E35</f>
        <v>0</v>
      </c>
      <c r="R38" s="73"/>
      <c r="S38" s="73"/>
      <c r="T38" s="73"/>
      <c r="U38" s="86">
        <f>+J38*'Silver Conversion'!G33</f>
        <v>0</v>
      </c>
      <c r="V38" s="59">
        <f>+K38*'Silver Conversion'!J35</f>
        <v>0</v>
      </c>
    </row>
    <row r="39" spans="1:22" ht="15.75">
      <c r="A39" s="63">
        <v>1377</v>
      </c>
      <c r="B39" s="73"/>
      <c r="C39" s="73"/>
      <c r="D39" s="73"/>
      <c r="E39" s="73"/>
      <c r="F39" s="73"/>
      <c r="G39" s="73"/>
      <c r="H39" s="73"/>
      <c r="I39" s="73"/>
      <c r="J39" s="59"/>
      <c r="K39" s="59">
        <v>36</v>
      </c>
      <c r="L39" s="59"/>
      <c r="M39" s="86">
        <f>+B39*'Silver Conversion'!E36</f>
        <v>0</v>
      </c>
      <c r="N39" s="73"/>
      <c r="O39" s="73"/>
      <c r="P39" s="73"/>
      <c r="Q39" s="86">
        <f>+F39*'Silver Conversion'!E36</f>
        <v>0</v>
      </c>
      <c r="R39" s="73"/>
      <c r="S39" s="73"/>
      <c r="T39" s="73"/>
      <c r="U39" s="86">
        <f>+J39*'Silver Conversion'!G34</f>
        <v>0</v>
      </c>
      <c r="V39" s="59">
        <f>+K39*'Silver Conversion'!J36</f>
        <v>6.327158184</v>
      </c>
    </row>
    <row r="40" spans="1:22" ht="15.75">
      <c r="A40" s="63">
        <v>1378</v>
      </c>
      <c r="B40" s="73"/>
      <c r="C40" s="73"/>
      <c r="D40" s="73"/>
      <c r="E40" s="73"/>
      <c r="F40" s="73"/>
      <c r="G40" s="73"/>
      <c r="H40" s="73"/>
      <c r="I40" s="73"/>
      <c r="J40" s="59"/>
      <c r="K40" s="59"/>
      <c r="L40" s="59"/>
      <c r="M40" s="86">
        <f>+B40*'Silver Conversion'!E37</f>
        <v>0</v>
      </c>
      <c r="N40" s="73"/>
      <c r="O40" s="73"/>
      <c r="P40" s="73"/>
      <c r="Q40" s="86">
        <f>+F40*'Silver Conversion'!E37</f>
        <v>0</v>
      </c>
      <c r="R40" s="73"/>
      <c r="S40" s="73"/>
      <c r="T40" s="73"/>
      <c r="U40" s="86">
        <f>+J40*'Silver Conversion'!G35</f>
        <v>0</v>
      </c>
      <c r="V40" s="59">
        <f>+K40*'Silver Conversion'!J37</f>
        <v>0</v>
      </c>
    </row>
    <row r="41" spans="1:22" ht="15.75">
      <c r="A41" s="63">
        <v>1379</v>
      </c>
      <c r="B41" s="73"/>
      <c r="C41" s="73"/>
      <c r="D41" s="73"/>
      <c r="E41" s="73"/>
      <c r="F41" s="73"/>
      <c r="G41" s="73"/>
      <c r="H41" s="73"/>
      <c r="I41" s="73"/>
      <c r="J41" s="59"/>
      <c r="K41" s="59"/>
      <c r="L41" s="59"/>
      <c r="M41" s="86">
        <f>+B41*'Silver Conversion'!E38</f>
        <v>0</v>
      </c>
      <c r="N41" s="73"/>
      <c r="O41" s="73"/>
      <c r="P41" s="73"/>
      <c r="Q41" s="86">
        <f>+F41*'Silver Conversion'!E38</f>
        <v>0</v>
      </c>
      <c r="R41" s="73"/>
      <c r="S41" s="73"/>
      <c r="T41" s="73"/>
      <c r="U41" s="86">
        <f>+J41*'Silver Conversion'!G36</f>
        <v>0</v>
      </c>
      <c r="V41" s="59">
        <f>+K41*'Silver Conversion'!J38</f>
        <v>0</v>
      </c>
    </row>
    <row r="42" spans="1:22" ht="15.75">
      <c r="A42" s="63">
        <v>1380</v>
      </c>
      <c r="B42" s="73"/>
      <c r="C42" s="73"/>
      <c r="D42" s="73"/>
      <c r="E42" s="73"/>
      <c r="F42" s="73"/>
      <c r="G42" s="73"/>
      <c r="H42" s="73"/>
      <c r="I42" s="73"/>
      <c r="J42" s="59"/>
      <c r="K42" s="59">
        <v>38.3</v>
      </c>
      <c r="L42" s="59"/>
      <c r="M42" s="86">
        <f>+B42*'Silver Conversion'!E39</f>
        <v>0</v>
      </c>
      <c r="N42" s="73"/>
      <c r="O42" s="73"/>
      <c r="P42" s="73"/>
      <c r="Q42" s="86">
        <f>+F42*'Silver Conversion'!E39</f>
        <v>0</v>
      </c>
      <c r="R42" s="73"/>
      <c r="S42" s="73"/>
      <c r="T42" s="73"/>
      <c r="U42" s="86">
        <f>+J42*'Silver Conversion'!G37</f>
        <v>0</v>
      </c>
      <c r="V42" s="59">
        <f>+K42*'Silver Conversion'!J39</f>
        <v>3.5563667836799997</v>
      </c>
    </row>
    <row r="43" spans="1:22" ht="15.75">
      <c r="A43" s="63">
        <v>1381</v>
      </c>
      <c r="B43" s="73"/>
      <c r="C43" s="73"/>
      <c r="D43" s="73"/>
      <c r="E43" s="73"/>
      <c r="F43" s="73"/>
      <c r="G43" s="73"/>
      <c r="H43" s="73"/>
      <c r="I43" s="73"/>
      <c r="J43" s="59">
        <v>22.7</v>
      </c>
      <c r="K43" s="59"/>
      <c r="L43" s="59"/>
      <c r="M43" s="86">
        <f>+B43*'Silver Conversion'!E40</f>
        <v>0</v>
      </c>
      <c r="N43" s="73"/>
      <c r="O43" s="73"/>
      <c r="P43" s="73"/>
      <c r="Q43" s="86">
        <f>+F43*'Silver Conversion'!E40</f>
        <v>0</v>
      </c>
      <c r="R43" s="73"/>
      <c r="S43" s="73"/>
      <c r="T43" s="73"/>
      <c r="U43" s="86">
        <f>+J43*'Silver Conversion'!G38</f>
        <v>7.092665244179999</v>
      </c>
      <c r="V43" s="59">
        <f>+K43*'Silver Conversion'!J40</f>
        <v>0</v>
      </c>
    </row>
    <row r="44" spans="1:22" ht="15.75">
      <c r="A44" s="63">
        <v>1382</v>
      </c>
      <c r="B44" s="73"/>
      <c r="C44" s="73"/>
      <c r="D44" s="73"/>
      <c r="E44" s="73"/>
      <c r="F44" s="73"/>
      <c r="G44" s="73"/>
      <c r="H44" s="73"/>
      <c r="I44" s="73"/>
      <c r="J44" s="59"/>
      <c r="K44" s="59">
        <v>31.5</v>
      </c>
      <c r="L44" s="59"/>
      <c r="M44" s="86">
        <f>+B44*'Silver Conversion'!E41</f>
        <v>0</v>
      </c>
      <c r="N44" s="73"/>
      <c r="O44" s="73"/>
      <c r="P44" s="73"/>
      <c r="Q44" s="86">
        <f>+F44*'Silver Conversion'!E41</f>
        <v>0</v>
      </c>
      <c r="R44" s="73"/>
      <c r="S44" s="73"/>
      <c r="T44" s="73"/>
      <c r="U44" s="86">
        <f>+J44*'Silver Conversion'!G39</f>
        <v>0</v>
      </c>
      <c r="V44" s="59">
        <f>+K44*'Silver Conversion'!J41</f>
        <v>2.0767803808500003</v>
      </c>
    </row>
    <row r="45" spans="1:22" ht="15.75">
      <c r="A45" s="63">
        <v>1383</v>
      </c>
      <c r="B45" s="73"/>
      <c r="C45" s="73"/>
      <c r="D45" s="73"/>
      <c r="E45" s="73"/>
      <c r="F45" s="73"/>
      <c r="G45" s="73"/>
      <c r="H45" s="73"/>
      <c r="I45" s="73"/>
      <c r="J45" s="59"/>
      <c r="K45" s="59">
        <v>38</v>
      </c>
      <c r="L45" s="59"/>
      <c r="M45" s="86">
        <f>+B45*'Silver Conversion'!E42</f>
        <v>0</v>
      </c>
      <c r="N45" s="73"/>
      <c r="O45" s="73"/>
      <c r="P45" s="73"/>
      <c r="Q45" s="86">
        <f>+F45*'Silver Conversion'!E42</f>
        <v>0</v>
      </c>
      <c r="R45" s="73"/>
      <c r="S45" s="73"/>
      <c r="T45" s="73"/>
      <c r="U45" s="86">
        <f>+J45*'Silver Conversion'!G40</f>
        <v>0</v>
      </c>
      <c r="V45" s="59">
        <f>+K45*'Silver Conversion'!J42</f>
        <v>2.5053223642</v>
      </c>
    </row>
    <row r="46" spans="1:22" ht="15.75">
      <c r="A46" s="63">
        <v>1384</v>
      </c>
      <c r="B46" s="73"/>
      <c r="C46" s="73"/>
      <c r="D46" s="73"/>
      <c r="E46" s="73"/>
      <c r="F46" s="73"/>
      <c r="G46" s="73"/>
      <c r="H46" s="73"/>
      <c r="I46" s="73"/>
      <c r="J46" s="59"/>
      <c r="K46" s="59">
        <v>60</v>
      </c>
      <c r="L46" s="59"/>
      <c r="M46" s="86">
        <f>+B46*'Silver Conversion'!E43</f>
        <v>0</v>
      </c>
      <c r="N46" s="73"/>
      <c r="O46" s="73"/>
      <c r="P46" s="73"/>
      <c r="Q46" s="86">
        <f>+F46*'Silver Conversion'!E43</f>
        <v>0</v>
      </c>
      <c r="R46" s="73"/>
      <c r="S46" s="73"/>
      <c r="T46" s="73"/>
      <c r="U46" s="86">
        <f>+J46*'Silver Conversion'!G41</f>
        <v>0</v>
      </c>
      <c r="V46" s="59">
        <f>+K46*'Silver Conversion'!J43</f>
        <v>3.4453497840000002</v>
      </c>
    </row>
    <row r="47" spans="1:22" ht="15.75">
      <c r="A47" s="63">
        <v>1385</v>
      </c>
      <c r="B47" s="73"/>
      <c r="C47" s="73"/>
      <c r="D47" s="73"/>
      <c r="E47" s="73"/>
      <c r="F47" s="73"/>
      <c r="G47" s="73"/>
      <c r="H47" s="73"/>
      <c r="I47" s="73"/>
      <c r="J47" s="59"/>
      <c r="K47" s="59"/>
      <c r="L47" s="59"/>
      <c r="M47" s="86">
        <f>+B47*'Silver Conversion'!E44</f>
        <v>0</v>
      </c>
      <c r="N47" s="73"/>
      <c r="O47" s="73"/>
      <c r="P47" s="73"/>
      <c r="Q47" s="86">
        <f>+F47*'Silver Conversion'!E44</f>
        <v>0</v>
      </c>
      <c r="R47" s="73"/>
      <c r="S47" s="73"/>
      <c r="T47" s="73"/>
      <c r="U47" s="86">
        <f>+J47*'Silver Conversion'!G42</f>
        <v>0</v>
      </c>
      <c r="V47" s="59">
        <f>+K47*'Silver Conversion'!J44</f>
        <v>0</v>
      </c>
    </row>
    <row r="48" spans="1:22" ht="15.75">
      <c r="A48" s="63">
        <v>1386</v>
      </c>
      <c r="B48" s="73"/>
      <c r="C48" s="73"/>
      <c r="D48" s="73"/>
      <c r="E48" s="73"/>
      <c r="F48" s="73"/>
      <c r="G48" s="73"/>
      <c r="H48" s="73"/>
      <c r="I48" s="73"/>
      <c r="J48" s="59"/>
      <c r="K48" s="59"/>
      <c r="L48" s="59"/>
      <c r="M48" s="86">
        <f>+B48*'Silver Conversion'!E45</f>
        <v>0</v>
      </c>
      <c r="N48" s="73"/>
      <c r="O48" s="73"/>
      <c r="P48" s="73"/>
      <c r="Q48" s="86">
        <f>+F48*'Silver Conversion'!E45</f>
        <v>0</v>
      </c>
      <c r="R48" s="73"/>
      <c r="S48" s="73"/>
      <c r="T48" s="73"/>
      <c r="U48" s="86">
        <f>+J48*'Silver Conversion'!G43</f>
        <v>0</v>
      </c>
      <c r="V48" s="59">
        <f>+K48*'Silver Conversion'!J45</f>
        <v>0</v>
      </c>
    </row>
    <row r="49" spans="1:22" ht="15.75">
      <c r="A49" s="63">
        <v>1387</v>
      </c>
      <c r="B49" s="73"/>
      <c r="C49" s="73"/>
      <c r="D49" s="73"/>
      <c r="E49" s="73"/>
      <c r="F49" s="73"/>
      <c r="G49" s="73"/>
      <c r="H49" s="73"/>
      <c r="I49" s="73"/>
      <c r="J49" s="59"/>
      <c r="K49" s="59"/>
      <c r="L49" s="59"/>
      <c r="M49" s="86">
        <f>+B49*'Silver Conversion'!E46</f>
        <v>0</v>
      </c>
      <c r="N49" s="73"/>
      <c r="O49" s="73"/>
      <c r="P49" s="73"/>
      <c r="Q49" s="86">
        <f>+F49*'Silver Conversion'!E46</f>
        <v>0</v>
      </c>
      <c r="R49" s="73"/>
      <c r="S49" s="73"/>
      <c r="T49" s="73"/>
      <c r="U49" s="86">
        <f>+J49*'Silver Conversion'!G44</f>
        <v>0</v>
      </c>
      <c r="V49" s="59">
        <f>+K49*'Silver Conversion'!J46</f>
        <v>0</v>
      </c>
    </row>
    <row r="50" spans="1:22" ht="15.75">
      <c r="A50" s="63">
        <v>1388</v>
      </c>
      <c r="B50" s="73"/>
      <c r="C50" s="73"/>
      <c r="D50" s="73"/>
      <c r="E50" s="73"/>
      <c r="F50" s="73"/>
      <c r="G50" s="73"/>
      <c r="H50" s="73"/>
      <c r="I50" s="73"/>
      <c r="J50" s="59"/>
      <c r="K50" s="59">
        <v>48</v>
      </c>
      <c r="L50" s="59"/>
      <c r="M50" s="86">
        <f>+B50*'Silver Conversion'!E47</f>
        <v>0</v>
      </c>
      <c r="N50" s="73"/>
      <c r="O50" s="73"/>
      <c r="P50" s="73"/>
      <c r="Q50" s="86">
        <f>+F50*'Silver Conversion'!E47</f>
        <v>0</v>
      </c>
      <c r="R50" s="73"/>
      <c r="S50" s="73"/>
      <c r="T50" s="73"/>
      <c r="U50" s="86">
        <f>+J50*'Silver Conversion'!G45</f>
        <v>0</v>
      </c>
      <c r="V50" s="59">
        <f>+K50*'Silver Conversion'!J47</f>
        <v>3.2521439039999995</v>
      </c>
    </row>
    <row r="51" spans="1:22" ht="15.75">
      <c r="A51" s="63">
        <v>1389</v>
      </c>
      <c r="B51" s="73"/>
      <c r="C51" s="73"/>
      <c r="D51" s="73"/>
      <c r="E51" s="73"/>
      <c r="F51" s="73"/>
      <c r="G51" s="73"/>
      <c r="H51" s="73"/>
      <c r="I51" s="73"/>
      <c r="J51" s="59"/>
      <c r="K51" s="59">
        <v>39</v>
      </c>
      <c r="L51" s="59"/>
      <c r="M51" s="86">
        <f>+B51*'Silver Conversion'!E48</f>
        <v>0</v>
      </c>
      <c r="N51" s="73"/>
      <c r="O51" s="73"/>
      <c r="P51" s="73"/>
      <c r="Q51" s="86">
        <f>+F51*'Silver Conversion'!E48</f>
        <v>0</v>
      </c>
      <c r="R51" s="73"/>
      <c r="S51" s="73"/>
      <c r="T51" s="73"/>
      <c r="U51" s="86">
        <f>+J51*'Silver Conversion'!G46</f>
        <v>0</v>
      </c>
      <c r="V51" s="59">
        <f>+K51*'Silver Conversion'!J48</f>
        <v>2.642366922</v>
      </c>
    </row>
    <row r="52" spans="1:22" ht="15.75">
      <c r="A52" s="63">
        <v>1390</v>
      </c>
      <c r="B52" s="73"/>
      <c r="C52" s="73"/>
      <c r="D52" s="73"/>
      <c r="E52" s="73"/>
      <c r="F52" s="73"/>
      <c r="G52" s="73"/>
      <c r="H52" s="73"/>
      <c r="I52" s="73"/>
      <c r="J52" s="59"/>
      <c r="K52" s="59">
        <v>53.3</v>
      </c>
      <c r="L52" s="59"/>
      <c r="M52" s="86">
        <f>+B52*'Silver Conversion'!E49</f>
        <v>0</v>
      </c>
      <c r="N52" s="73"/>
      <c r="O52" s="73"/>
      <c r="P52" s="73"/>
      <c r="Q52" s="86">
        <f>+F52*'Silver Conversion'!E49</f>
        <v>0</v>
      </c>
      <c r="R52" s="73"/>
      <c r="S52" s="73"/>
      <c r="T52" s="73"/>
      <c r="U52" s="86">
        <f>+J52*'Silver Conversion'!G47</f>
        <v>0</v>
      </c>
      <c r="V52" s="59">
        <f>+K52*'Silver Conversion'!J49</f>
        <v>3.6112347933999995</v>
      </c>
    </row>
    <row r="53" spans="1:22" ht="15.75">
      <c r="A53" s="63">
        <v>1391</v>
      </c>
      <c r="B53" s="73"/>
      <c r="C53" s="73"/>
      <c r="D53" s="73"/>
      <c r="E53" s="73"/>
      <c r="F53" s="73"/>
      <c r="G53" s="73"/>
      <c r="H53" s="73"/>
      <c r="I53" s="73"/>
      <c r="J53" s="59"/>
      <c r="K53" s="59">
        <v>44</v>
      </c>
      <c r="L53" s="59"/>
      <c r="M53" s="86">
        <f>+B53*'Silver Conversion'!E50</f>
        <v>0</v>
      </c>
      <c r="N53" s="73"/>
      <c r="O53" s="73"/>
      <c r="P53" s="73"/>
      <c r="Q53" s="86">
        <f>+F53*'Silver Conversion'!E50</f>
        <v>0</v>
      </c>
      <c r="R53" s="73"/>
      <c r="S53" s="73"/>
      <c r="T53" s="73"/>
      <c r="U53" s="86">
        <f>+J53*'Silver Conversion'!G48</f>
        <v>0</v>
      </c>
      <c r="V53" s="59">
        <f>+K53*'Silver Conversion'!J50</f>
        <v>2.8618859852000003</v>
      </c>
    </row>
    <row r="54" spans="1:22" ht="15.75">
      <c r="A54" s="63">
        <v>1392</v>
      </c>
      <c r="B54" s="59">
        <v>30</v>
      </c>
      <c r="C54" s="73"/>
      <c r="D54" s="73"/>
      <c r="E54" s="73"/>
      <c r="F54" s="59"/>
      <c r="G54" s="73"/>
      <c r="H54" s="73"/>
      <c r="I54" s="73"/>
      <c r="J54" s="59"/>
      <c r="K54" s="59">
        <v>48.1</v>
      </c>
      <c r="L54" s="59"/>
      <c r="M54" s="86">
        <f>+B54*'Silver Conversion'!E51</f>
        <v>5.4381894</v>
      </c>
      <c r="N54" s="73"/>
      <c r="O54" s="73"/>
      <c r="P54" s="73"/>
      <c r="Q54" s="86">
        <f>+F54*'Silver Conversion'!E51</f>
        <v>0</v>
      </c>
      <c r="R54" s="73"/>
      <c r="S54" s="73"/>
      <c r="T54" s="73"/>
      <c r="U54" s="86">
        <f>+J54*'Silver Conversion'!G49</f>
        <v>0</v>
      </c>
      <c r="V54" s="59">
        <f>+K54*'Silver Conversion'!J51</f>
        <v>3.00823174405</v>
      </c>
    </row>
    <row r="55" spans="1:22" ht="15.75">
      <c r="A55" s="63">
        <v>1393</v>
      </c>
      <c r="B55" s="59"/>
      <c r="C55" s="73"/>
      <c r="D55" s="73"/>
      <c r="E55" s="73"/>
      <c r="F55" s="59"/>
      <c r="G55" s="73"/>
      <c r="H55" s="73"/>
      <c r="I55" s="73"/>
      <c r="J55" s="59"/>
      <c r="K55" s="59">
        <v>49.1</v>
      </c>
      <c r="L55" s="59"/>
      <c r="M55" s="86">
        <f>+B55*'Silver Conversion'!E52</f>
        <v>0</v>
      </c>
      <c r="N55" s="73"/>
      <c r="O55" s="73"/>
      <c r="P55" s="73"/>
      <c r="Q55" s="86">
        <f>+F55*'Silver Conversion'!E52</f>
        <v>0</v>
      </c>
      <c r="R55" s="73"/>
      <c r="S55" s="73"/>
      <c r="T55" s="73"/>
      <c r="U55" s="86">
        <f>+J55*'Silver Conversion'!G50</f>
        <v>0</v>
      </c>
      <c r="V55" s="59">
        <f>+K55*'Silver Conversion'!J52</f>
        <v>3.0707729445500003</v>
      </c>
    </row>
    <row r="56" spans="1:22" ht="15.75">
      <c r="A56" s="63">
        <v>1394</v>
      </c>
      <c r="B56" s="59"/>
      <c r="C56" s="73"/>
      <c r="D56" s="73"/>
      <c r="E56" s="73"/>
      <c r="F56" s="59"/>
      <c r="G56" s="73"/>
      <c r="H56" s="73"/>
      <c r="I56" s="73"/>
      <c r="J56" s="59"/>
      <c r="K56" s="59">
        <v>40</v>
      </c>
      <c r="L56" s="59"/>
      <c r="M56" s="86">
        <f>+B56*'Silver Conversion'!E53</f>
        <v>0</v>
      </c>
      <c r="N56" s="73"/>
      <c r="O56" s="73"/>
      <c r="P56" s="73"/>
      <c r="Q56" s="86">
        <f>+F56*'Silver Conversion'!E53</f>
        <v>0</v>
      </c>
      <c r="R56" s="73"/>
      <c r="S56" s="73"/>
      <c r="T56" s="73"/>
      <c r="U56" s="86">
        <f>+J56*'Silver Conversion'!G51</f>
        <v>0</v>
      </c>
      <c r="V56" s="59">
        <f>+K56*'Silver Conversion'!J53</f>
        <v>2.50164802</v>
      </c>
    </row>
    <row r="57" spans="1:22" ht="15.75">
      <c r="A57" s="63">
        <v>1395</v>
      </c>
      <c r="B57" s="59"/>
      <c r="C57" s="73"/>
      <c r="D57" s="73"/>
      <c r="E57" s="73"/>
      <c r="F57" s="59">
        <v>30.8</v>
      </c>
      <c r="G57" s="73"/>
      <c r="H57" s="73"/>
      <c r="I57" s="73"/>
      <c r="J57" s="59"/>
      <c r="K57" s="59">
        <v>48</v>
      </c>
      <c r="L57" s="59"/>
      <c r="M57" s="86">
        <f>+B57*'Silver Conversion'!E54</f>
        <v>0</v>
      </c>
      <c r="N57" s="73"/>
      <c r="O57" s="73"/>
      <c r="P57" s="73"/>
      <c r="Q57" s="86">
        <f>+F57*'Silver Conversion'!E54</f>
        <v>5.583207784</v>
      </c>
      <c r="R57" s="73"/>
      <c r="S57" s="73"/>
      <c r="T57" s="73"/>
      <c r="U57" s="86">
        <f>+J57*'Silver Conversion'!G52</f>
        <v>0</v>
      </c>
      <c r="V57" s="59">
        <f>+K57*'Silver Conversion'!J54</f>
        <v>3.0019776240000002</v>
      </c>
    </row>
    <row r="58" spans="1:22" ht="15.75">
      <c r="A58" s="63">
        <v>1396</v>
      </c>
      <c r="B58" s="59"/>
      <c r="C58" s="73"/>
      <c r="D58" s="73"/>
      <c r="E58" s="73"/>
      <c r="F58" s="59"/>
      <c r="G58" s="73"/>
      <c r="H58" s="73"/>
      <c r="I58" s="73"/>
      <c r="J58" s="59"/>
      <c r="K58" s="59">
        <v>48</v>
      </c>
      <c r="L58" s="59"/>
      <c r="M58" s="86">
        <f>+B58*'Silver Conversion'!E55</f>
        <v>0</v>
      </c>
      <c r="N58" s="73"/>
      <c r="O58" s="73"/>
      <c r="P58" s="73"/>
      <c r="Q58" s="86">
        <f>+F58*'Silver Conversion'!E55</f>
        <v>0</v>
      </c>
      <c r="R58" s="73"/>
      <c r="S58" s="73"/>
      <c r="T58" s="73"/>
      <c r="U58" s="86">
        <f>+J58*'Silver Conversion'!G53</f>
        <v>0</v>
      </c>
      <c r="V58" s="59">
        <f>+K58*'Silver Conversion'!J55</f>
        <v>2.9453359343999996</v>
      </c>
    </row>
    <row r="59" spans="1:22" ht="15.75">
      <c r="A59" s="63">
        <v>1397</v>
      </c>
      <c r="B59" s="59"/>
      <c r="C59" s="73"/>
      <c r="D59" s="73"/>
      <c r="E59" s="73"/>
      <c r="F59" s="59"/>
      <c r="G59" s="73"/>
      <c r="H59" s="73"/>
      <c r="I59" s="73"/>
      <c r="J59" s="59">
        <v>25.5</v>
      </c>
      <c r="K59" s="59"/>
      <c r="L59" s="59"/>
      <c r="M59" s="86">
        <f>+B59*'Silver Conversion'!E56</f>
        <v>0</v>
      </c>
      <c r="N59" s="73"/>
      <c r="O59" s="73"/>
      <c r="P59" s="73"/>
      <c r="Q59" s="86">
        <f>+F59*'Silver Conversion'!E56</f>
        <v>0</v>
      </c>
      <c r="R59" s="73"/>
      <c r="S59" s="73"/>
      <c r="T59" s="73"/>
      <c r="U59" s="86">
        <f>+J59*'Silver Conversion'!G54</f>
        <v>4.1464834776</v>
      </c>
      <c r="V59" s="59">
        <f>+K59*'Silver Conversion'!J56</f>
        <v>0</v>
      </c>
    </row>
    <row r="60" spans="1:22" ht="15.75">
      <c r="A60" s="63">
        <v>1398</v>
      </c>
      <c r="B60" s="59"/>
      <c r="C60" s="73"/>
      <c r="D60" s="73"/>
      <c r="E60" s="73"/>
      <c r="F60" s="59">
        <v>29.8</v>
      </c>
      <c r="G60" s="73"/>
      <c r="H60" s="73"/>
      <c r="I60" s="73"/>
      <c r="J60" s="59">
        <v>22</v>
      </c>
      <c r="K60" s="59"/>
      <c r="L60" s="59"/>
      <c r="M60" s="86">
        <f>+B60*'Silver Conversion'!E57</f>
        <v>0</v>
      </c>
      <c r="N60" s="73"/>
      <c r="O60" s="73"/>
      <c r="P60" s="73"/>
      <c r="Q60" s="86">
        <f>+F60*'Silver Conversion'!E57</f>
        <v>5.401934804</v>
      </c>
      <c r="R60" s="73"/>
      <c r="S60" s="73"/>
      <c r="T60" s="73"/>
      <c r="U60" s="86">
        <f>+J60*'Silver Conversion'!G55</f>
        <v>3.5773582943999997</v>
      </c>
      <c r="V60" s="59">
        <f>+K60*'Silver Conversion'!J57</f>
        <v>0</v>
      </c>
    </row>
    <row r="61" spans="1:22" ht="15.75">
      <c r="A61" s="63">
        <v>1399</v>
      </c>
      <c r="B61" s="59"/>
      <c r="C61" s="73"/>
      <c r="D61" s="73"/>
      <c r="E61" s="73"/>
      <c r="F61" s="59"/>
      <c r="G61" s="73"/>
      <c r="H61" s="73"/>
      <c r="I61" s="73"/>
      <c r="J61" s="59"/>
      <c r="K61" s="59"/>
      <c r="L61" s="59"/>
      <c r="M61" s="86">
        <f>+B61*'Silver Conversion'!E58</f>
        <v>0</v>
      </c>
      <c r="N61" s="73"/>
      <c r="O61" s="73"/>
      <c r="P61" s="73"/>
      <c r="Q61" s="86">
        <f>+F61*'Silver Conversion'!E58</f>
        <v>0</v>
      </c>
      <c r="R61" s="73"/>
      <c r="S61" s="73"/>
      <c r="T61" s="73"/>
      <c r="U61" s="86">
        <f>+J61*'Silver Conversion'!G56</f>
        <v>0</v>
      </c>
      <c r="V61" s="59">
        <f>+K61*'Silver Conversion'!J58</f>
        <v>0</v>
      </c>
    </row>
    <row r="62" spans="1:22" ht="15.75">
      <c r="A62" s="63">
        <v>1400</v>
      </c>
      <c r="B62" s="59"/>
      <c r="C62" s="73"/>
      <c r="D62" s="73"/>
      <c r="E62" s="73"/>
      <c r="F62" s="59"/>
      <c r="G62" s="73"/>
      <c r="H62" s="73"/>
      <c r="I62" s="73"/>
      <c r="J62" s="59"/>
      <c r="K62" s="59"/>
      <c r="L62" s="59"/>
      <c r="M62" s="86">
        <f>+B62*'Silver Conversion'!E59</f>
        <v>0</v>
      </c>
      <c r="N62" s="73"/>
      <c r="O62" s="73"/>
      <c r="P62" s="73"/>
      <c r="Q62" s="86">
        <f>+F62*'Silver Conversion'!E59</f>
        <v>0</v>
      </c>
      <c r="R62" s="73"/>
      <c r="S62" s="73"/>
      <c r="T62" s="73"/>
      <c r="U62" s="86">
        <f>+J62*'Silver Conversion'!G57</f>
        <v>0</v>
      </c>
      <c r="V62" s="59">
        <f>+K62*'Silver Conversion'!J59</f>
        <v>0</v>
      </c>
    </row>
    <row r="63" spans="1:22" ht="15.75">
      <c r="A63" s="63">
        <v>1401</v>
      </c>
      <c r="B63" s="59"/>
      <c r="C63" s="73"/>
      <c r="D63" s="73"/>
      <c r="E63" s="73"/>
      <c r="F63" s="59"/>
      <c r="G63" s="73"/>
      <c r="H63" s="73"/>
      <c r="I63" s="73"/>
      <c r="J63" s="59"/>
      <c r="K63" s="59">
        <v>60</v>
      </c>
      <c r="L63" s="59"/>
      <c r="M63" s="86">
        <f>+B63*'Silver Conversion'!E60</f>
        <v>0</v>
      </c>
      <c r="N63" s="73"/>
      <c r="O63" s="73"/>
      <c r="P63" s="73"/>
      <c r="Q63" s="86">
        <f>+F63*'Silver Conversion'!E60</f>
        <v>0</v>
      </c>
      <c r="R63" s="73"/>
      <c r="S63" s="73"/>
      <c r="T63" s="73"/>
      <c r="U63" s="86">
        <f>+J63*'Silver Conversion'!G58</f>
        <v>0</v>
      </c>
      <c r="V63" s="59">
        <f>+K63*'Silver Conversion'!J60</f>
        <v>3.6586618920000005</v>
      </c>
    </row>
    <row r="64" spans="1:22" ht="15.75">
      <c r="A64" s="63">
        <v>1402</v>
      </c>
      <c r="B64" s="59"/>
      <c r="C64" s="73"/>
      <c r="D64" s="73"/>
      <c r="E64" s="73"/>
      <c r="F64" s="59"/>
      <c r="G64" s="73"/>
      <c r="H64" s="73"/>
      <c r="I64" s="73"/>
      <c r="J64" s="59">
        <v>23.7</v>
      </c>
      <c r="K64" s="59">
        <v>72</v>
      </c>
      <c r="L64" s="59"/>
      <c r="M64" s="86">
        <f>+B64*'Silver Conversion'!E61</f>
        <v>0</v>
      </c>
      <c r="N64" s="73"/>
      <c r="O64" s="73"/>
      <c r="P64" s="73"/>
      <c r="Q64" s="86">
        <f>+F64*'Silver Conversion'!E61</f>
        <v>0</v>
      </c>
      <c r="R64" s="73"/>
      <c r="S64" s="73"/>
      <c r="T64" s="73"/>
      <c r="U64" s="86">
        <f>+J64*'Silver Conversion'!G59</f>
        <v>3.72947402484</v>
      </c>
      <c r="V64" s="59">
        <f>+K64*'Silver Conversion'!J61</f>
        <v>4.390394270400001</v>
      </c>
    </row>
    <row r="65" spans="1:22" ht="15.75">
      <c r="A65" s="63">
        <v>1403</v>
      </c>
      <c r="B65" s="59">
        <v>24</v>
      </c>
      <c r="C65" s="73"/>
      <c r="D65" s="73"/>
      <c r="E65" s="73"/>
      <c r="F65" s="59"/>
      <c r="G65" s="73"/>
      <c r="H65" s="73"/>
      <c r="I65" s="73"/>
      <c r="J65" s="59"/>
      <c r="K65" s="59">
        <v>72</v>
      </c>
      <c r="L65" s="59"/>
      <c r="M65" s="86">
        <f>+B65*'Silver Conversion'!E62</f>
        <v>4.35055152</v>
      </c>
      <c r="N65" s="73"/>
      <c r="O65" s="73"/>
      <c r="P65" s="73"/>
      <c r="Q65" s="86">
        <f>+F65*'Silver Conversion'!E62</f>
        <v>0</v>
      </c>
      <c r="R65" s="73"/>
      <c r="S65" s="73"/>
      <c r="T65" s="73"/>
      <c r="U65" s="86">
        <f>+J65*'Silver Conversion'!G60</f>
        <v>0</v>
      </c>
      <c r="V65" s="59">
        <f>+K65*'Silver Conversion'!J62</f>
        <v>4.1813293968</v>
      </c>
    </row>
    <row r="66" spans="1:22" ht="15.75">
      <c r="A66" s="63">
        <v>1404</v>
      </c>
      <c r="B66" s="59">
        <v>24</v>
      </c>
      <c r="C66" s="73"/>
      <c r="D66" s="73"/>
      <c r="E66" s="73"/>
      <c r="F66" s="59"/>
      <c r="G66" s="73"/>
      <c r="H66" s="73"/>
      <c r="I66" s="73"/>
      <c r="J66" s="59"/>
      <c r="K66" s="59">
        <v>74</v>
      </c>
      <c r="L66" s="59"/>
      <c r="M66" s="86">
        <f>+B66*'Silver Conversion'!E63</f>
        <v>4.35055152</v>
      </c>
      <c r="N66" s="73"/>
      <c r="O66" s="73"/>
      <c r="P66" s="73"/>
      <c r="Q66" s="86">
        <f>+F66*'Silver Conversion'!E63</f>
        <v>0</v>
      </c>
      <c r="R66" s="73"/>
      <c r="S66" s="73"/>
      <c r="T66" s="73"/>
      <c r="U66" s="86">
        <f>+J66*'Silver Conversion'!G61</f>
        <v>0</v>
      </c>
      <c r="V66" s="59">
        <f>+K66*'Silver Conversion'!J63</f>
        <v>4.297477435599999</v>
      </c>
    </row>
    <row r="67" spans="1:22" ht="15.75">
      <c r="A67" s="63">
        <v>1405</v>
      </c>
      <c r="B67" s="59">
        <v>24</v>
      </c>
      <c r="C67" s="73"/>
      <c r="D67" s="73"/>
      <c r="E67" s="73"/>
      <c r="F67" s="59">
        <v>30</v>
      </c>
      <c r="G67" s="73"/>
      <c r="H67" s="73"/>
      <c r="I67" s="73"/>
      <c r="J67" s="59">
        <v>27</v>
      </c>
      <c r="K67" s="59"/>
      <c r="L67" s="59"/>
      <c r="M67" s="86">
        <f>+B67*'Silver Conversion'!E64</f>
        <v>4.35055152</v>
      </c>
      <c r="N67" s="73"/>
      <c r="O67" s="73"/>
      <c r="P67" s="73"/>
      <c r="Q67" s="86">
        <f>+F67*'Silver Conversion'!E64</f>
        <v>5.4381894</v>
      </c>
      <c r="R67" s="73"/>
      <c r="S67" s="73"/>
      <c r="T67" s="73"/>
      <c r="U67" s="86">
        <f>+J67*'Silver Conversion'!G62</f>
        <v>4.354109739899999</v>
      </c>
      <c r="V67" s="59">
        <f>+K67*'Silver Conversion'!J64</f>
        <v>0</v>
      </c>
    </row>
    <row r="68" spans="1:22" ht="15.75">
      <c r="A68" s="63">
        <v>1406</v>
      </c>
      <c r="B68" s="59"/>
      <c r="C68" s="73"/>
      <c r="D68" s="73"/>
      <c r="E68" s="73"/>
      <c r="F68" s="59">
        <v>30</v>
      </c>
      <c r="G68" s="73"/>
      <c r="H68" s="73"/>
      <c r="I68" s="73"/>
      <c r="J68" s="59">
        <v>24</v>
      </c>
      <c r="K68" s="59">
        <v>84</v>
      </c>
      <c r="L68" s="59"/>
      <c r="M68" s="86">
        <f>+B68*'Silver Conversion'!E65</f>
        <v>0</v>
      </c>
      <c r="N68" s="73"/>
      <c r="O68" s="73"/>
      <c r="P68" s="73"/>
      <c r="Q68" s="86">
        <f>+F68*'Silver Conversion'!E65</f>
        <v>5.4381894</v>
      </c>
      <c r="R68" s="73"/>
      <c r="S68" s="73"/>
      <c r="T68" s="73"/>
      <c r="U68" s="86">
        <f>+J68*'Silver Conversion'!G63</f>
        <v>3.8703197688</v>
      </c>
      <c r="V68" s="59">
        <f>+K68*'Silver Conversion'!J65</f>
        <v>4.8782176296</v>
      </c>
    </row>
    <row r="69" spans="1:22" ht="15.75">
      <c r="A69" s="63">
        <v>1407</v>
      </c>
      <c r="B69" s="59">
        <v>36</v>
      </c>
      <c r="C69" s="73"/>
      <c r="D69" s="73"/>
      <c r="E69" s="73"/>
      <c r="F69" s="59"/>
      <c r="G69" s="73"/>
      <c r="H69" s="73"/>
      <c r="I69" s="73"/>
      <c r="J69" s="59"/>
      <c r="K69" s="59">
        <v>72</v>
      </c>
      <c r="L69" s="59"/>
      <c r="M69" s="86">
        <f>+B69*'Silver Conversion'!E66</f>
        <v>6.38080884</v>
      </c>
      <c r="N69" s="73"/>
      <c r="O69" s="73"/>
      <c r="P69" s="73"/>
      <c r="Q69" s="86">
        <f>+F69*'Silver Conversion'!E66</f>
        <v>0</v>
      </c>
      <c r="R69" s="73"/>
      <c r="S69" s="73"/>
      <c r="T69" s="73"/>
      <c r="U69" s="86">
        <f>+J69*'Silver Conversion'!G64</f>
        <v>0</v>
      </c>
      <c r="V69" s="59">
        <f>+K69*'Silver Conversion'!J66</f>
        <v>4.1813293968</v>
      </c>
    </row>
    <row r="70" spans="1:22" ht="15.75">
      <c r="A70" s="63">
        <v>1408</v>
      </c>
      <c r="B70" s="59"/>
      <c r="C70" s="73"/>
      <c r="D70" s="73"/>
      <c r="E70" s="73"/>
      <c r="F70" s="59"/>
      <c r="G70" s="73"/>
      <c r="H70" s="73"/>
      <c r="I70" s="73"/>
      <c r="J70" s="59"/>
      <c r="K70" s="59"/>
      <c r="L70" s="59"/>
      <c r="M70" s="86">
        <f>+B70*'Silver Conversion'!E67</f>
        <v>0</v>
      </c>
      <c r="N70" s="73"/>
      <c r="O70" s="73"/>
      <c r="P70" s="73"/>
      <c r="Q70" s="86">
        <f>+F70*'Silver Conversion'!E67</f>
        <v>0</v>
      </c>
      <c r="R70" s="73"/>
      <c r="S70" s="73"/>
      <c r="T70" s="73"/>
      <c r="U70" s="86">
        <f>+J70*'Silver Conversion'!G65</f>
        <v>0</v>
      </c>
      <c r="V70" s="59">
        <f>+K70*'Silver Conversion'!J67</f>
        <v>0</v>
      </c>
    </row>
    <row r="71" spans="1:22" ht="15.75">
      <c r="A71" s="63">
        <v>1409</v>
      </c>
      <c r="B71" s="59"/>
      <c r="C71" s="73"/>
      <c r="D71" s="73"/>
      <c r="E71" s="73"/>
      <c r="F71" s="59"/>
      <c r="G71" s="73"/>
      <c r="H71" s="73"/>
      <c r="I71" s="73"/>
      <c r="J71" s="59">
        <v>20</v>
      </c>
      <c r="K71" s="59"/>
      <c r="L71" s="59"/>
      <c r="M71" s="86">
        <f>+B71*'Silver Conversion'!E68</f>
        <v>0</v>
      </c>
      <c r="N71" s="73"/>
      <c r="O71" s="73"/>
      <c r="P71" s="73"/>
      <c r="Q71" s="86">
        <f>+F71*'Silver Conversion'!E68</f>
        <v>0</v>
      </c>
      <c r="R71" s="73"/>
      <c r="S71" s="73"/>
      <c r="T71" s="73"/>
      <c r="U71" s="86">
        <f>+J71*'Silver Conversion'!G66</f>
        <v>3.393541208</v>
      </c>
      <c r="V71" s="59">
        <f>+K71*'Silver Conversion'!J68</f>
        <v>0</v>
      </c>
    </row>
    <row r="72" spans="1:22" ht="15.75">
      <c r="A72" s="63">
        <v>1410</v>
      </c>
      <c r="B72" s="59"/>
      <c r="C72" s="73"/>
      <c r="D72" s="73"/>
      <c r="E72" s="73"/>
      <c r="F72" s="59"/>
      <c r="G72" s="73"/>
      <c r="H72" s="73"/>
      <c r="I72" s="73"/>
      <c r="J72" s="59">
        <v>20</v>
      </c>
      <c r="K72" s="59">
        <v>69.5</v>
      </c>
      <c r="L72" s="59"/>
      <c r="M72" s="86">
        <f>+B72*'Silver Conversion'!E69</f>
        <v>0</v>
      </c>
      <c r="N72" s="73"/>
      <c r="O72" s="73"/>
      <c r="P72" s="73"/>
      <c r="Q72" s="86">
        <f>+F72*'Silver Conversion'!E69</f>
        <v>0</v>
      </c>
      <c r="R72" s="73"/>
      <c r="S72" s="73"/>
      <c r="T72" s="73"/>
      <c r="U72" s="86">
        <f>+J72*'Silver Conversion'!G67</f>
        <v>3.393541208</v>
      </c>
      <c r="V72" s="59">
        <f>+K72*'Silver Conversion'!J69</f>
        <v>3.8969676653999996</v>
      </c>
    </row>
    <row r="73" spans="1:22" ht="15.75">
      <c r="A73" s="63">
        <v>1411</v>
      </c>
      <c r="B73" s="59">
        <v>30</v>
      </c>
      <c r="C73" s="73"/>
      <c r="D73" s="73"/>
      <c r="E73" s="73"/>
      <c r="F73" s="59">
        <v>36</v>
      </c>
      <c r="G73" s="73"/>
      <c r="H73" s="73"/>
      <c r="I73" s="73"/>
      <c r="J73" s="59"/>
      <c r="K73" s="59"/>
      <c r="L73" s="59"/>
      <c r="M73" s="86">
        <f>+B73*'Silver Conversion'!E70</f>
        <v>5.165416499999999</v>
      </c>
      <c r="N73" s="73"/>
      <c r="O73" s="73"/>
      <c r="P73" s="73"/>
      <c r="Q73" s="86">
        <f>+F73*'Silver Conversion'!E70</f>
        <v>6.1984998</v>
      </c>
      <c r="R73" s="73"/>
      <c r="S73" s="73"/>
      <c r="T73" s="73"/>
      <c r="U73" s="86">
        <f>+J73*'Silver Conversion'!G68</f>
        <v>0</v>
      </c>
      <c r="V73" s="59">
        <f>+K73*'Silver Conversion'!J70</f>
        <v>0</v>
      </c>
    </row>
    <row r="74" spans="1:22" ht="15.75">
      <c r="A74" s="63">
        <v>1412</v>
      </c>
      <c r="B74" s="59"/>
      <c r="C74" s="73"/>
      <c r="D74" s="73"/>
      <c r="E74" s="73"/>
      <c r="F74" s="59"/>
      <c r="G74" s="73"/>
      <c r="H74" s="73"/>
      <c r="I74" s="73"/>
      <c r="J74" s="59">
        <v>23.5</v>
      </c>
      <c r="K74" s="59"/>
      <c r="L74" s="59"/>
      <c r="M74" s="86">
        <f>+B74*'Silver Conversion'!E71</f>
        <v>0</v>
      </c>
      <c r="N74" s="73"/>
      <c r="O74" s="73"/>
      <c r="P74" s="73"/>
      <c r="Q74" s="86">
        <f>+F74*'Silver Conversion'!E71</f>
        <v>0</v>
      </c>
      <c r="R74" s="73"/>
      <c r="S74" s="73"/>
      <c r="T74" s="73"/>
      <c r="U74" s="86">
        <f>+J74*'Silver Conversion'!G69</f>
        <v>3.9874109194</v>
      </c>
      <c r="V74" s="59">
        <f>+K74*'Silver Conversion'!J71</f>
        <v>0</v>
      </c>
    </row>
    <row r="75" spans="1:22" ht="15.75">
      <c r="A75" s="63">
        <v>1413</v>
      </c>
      <c r="B75" s="59"/>
      <c r="C75" s="73"/>
      <c r="D75" s="73"/>
      <c r="E75" s="73"/>
      <c r="F75" s="59"/>
      <c r="G75" s="73"/>
      <c r="H75" s="73"/>
      <c r="I75" s="73"/>
      <c r="J75" s="59">
        <v>22</v>
      </c>
      <c r="K75" s="59">
        <v>66</v>
      </c>
      <c r="L75" s="59"/>
      <c r="M75" s="86">
        <f>+B75*'Silver Conversion'!E72</f>
        <v>0</v>
      </c>
      <c r="N75" s="73"/>
      <c r="O75" s="73"/>
      <c r="P75" s="73"/>
      <c r="Q75" s="86">
        <f>+F75*'Silver Conversion'!E72</f>
        <v>0</v>
      </c>
      <c r="R75" s="73"/>
      <c r="S75" s="73"/>
      <c r="T75" s="73"/>
      <c r="U75" s="86">
        <f>+J75*'Silver Conversion'!G70</f>
        <v>3.7328953287999997</v>
      </c>
      <c r="V75" s="59">
        <f>+K75*'Silver Conversion'!J72</f>
        <v>3.7007174951999997</v>
      </c>
    </row>
    <row r="76" spans="1:22" ht="15.75">
      <c r="A76" s="63">
        <v>1414</v>
      </c>
      <c r="B76" s="59"/>
      <c r="C76" s="73"/>
      <c r="D76" s="73"/>
      <c r="E76" s="73"/>
      <c r="F76" s="59"/>
      <c r="G76" s="73"/>
      <c r="H76" s="73"/>
      <c r="I76" s="73"/>
      <c r="J76" s="59">
        <v>22</v>
      </c>
      <c r="K76" s="59">
        <v>70.9</v>
      </c>
      <c r="L76" s="59"/>
      <c r="M76" s="86">
        <f>+B76*'Silver Conversion'!E73</f>
        <v>0</v>
      </c>
      <c r="N76" s="73"/>
      <c r="O76" s="73"/>
      <c r="P76" s="73"/>
      <c r="Q76" s="86">
        <f>+F76*'Silver Conversion'!E73</f>
        <v>0</v>
      </c>
      <c r="R76" s="73"/>
      <c r="S76" s="73"/>
      <c r="T76" s="73"/>
      <c r="U76" s="86">
        <f>+J76*'Silver Conversion'!G71</f>
        <v>3.7328953287999997</v>
      </c>
      <c r="V76" s="59">
        <f>+K76*'Silver Conversion'!J73</f>
        <v>3.97546773348</v>
      </c>
    </row>
    <row r="77" spans="1:22" ht="15.75">
      <c r="A77" s="63">
        <v>1415</v>
      </c>
      <c r="B77" s="59">
        <v>30</v>
      </c>
      <c r="C77" s="73"/>
      <c r="D77" s="73"/>
      <c r="E77" s="73"/>
      <c r="F77" s="59"/>
      <c r="G77" s="73"/>
      <c r="H77" s="73"/>
      <c r="I77" s="73"/>
      <c r="J77" s="59"/>
      <c r="K77" s="59"/>
      <c r="L77" s="59"/>
      <c r="M77" s="86">
        <f>+B77*'Silver Conversion'!E74</f>
        <v>5.165416499999999</v>
      </c>
      <c r="N77" s="73"/>
      <c r="O77" s="73"/>
      <c r="P77" s="73"/>
      <c r="Q77" s="86">
        <f>+F77*'Silver Conversion'!E74</f>
        <v>0</v>
      </c>
      <c r="R77" s="73"/>
      <c r="S77" s="73"/>
      <c r="T77" s="73"/>
      <c r="U77" s="86">
        <f>+J77*'Silver Conversion'!G72</f>
        <v>0</v>
      </c>
      <c r="V77" s="59">
        <f>+K77*'Silver Conversion'!J74</f>
        <v>0</v>
      </c>
    </row>
    <row r="78" spans="1:22" ht="15.75">
      <c r="A78" s="63">
        <v>1416</v>
      </c>
      <c r="B78" s="59"/>
      <c r="C78" s="73"/>
      <c r="D78" s="73"/>
      <c r="E78" s="73"/>
      <c r="F78" s="59"/>
      <c r="G78" s="73"/>
      <c r="H78" s="73"/>
      <c r="I78" s="73"/>
      <c r="J78" s="59">
        <v>25</v>
      </c>
      <c r="K78" s="59"/>
      <c r="L78" s="59"/>
      <c r="M78" s="86">
        <f>+B78*'Silver Conversion'!E75</f>
        <v>0</v>
      </c>
      <c r="N78" s="73"/>
      <c r="O78" s="73"/>
      <c r="P78" s="73"/>
      <c r="Q78" s="86">
        <f>+F78*'Silver Conversion'!E75</f>
        <v>0</v>
      </c>
      <c r="R78" s="73"/>
      <c r="S78" s="73"/>
      <c r="T78" s="73"/>
      <c r="U78" s="86">
        <f>+J78*'Silver Conversion'!G73</f>
        <v>4.24192651</v>
      </c>
      <c r="V78" s="59">
        <f>+K78*'Silver Conversion'!J75</f>
        <v>0</v>
      </c>
    </row>
    <row r="79" spans="1:22" ht="15.75">
      <c r="A79" s="63">
        <v>1417</v>
      </c>
      <c r="B79" s="59"/>
      <c r="C79" s="73"/>
      <c r="D79" s="73"/>
      <c r="E79" s="73"/>
      <c r="F79" s="59">
        <v>33</v>
      </c>
      <c r="G79" s="73"/>
      <c r="H79" s="73"/>
      <c r="I79" s="73"/>
      <c r="J79" s="59">
        <v>21</v>
      </c>
      <c r="K79" s="59"/>
      <c r="L79" s="59"/>
      <c r="M79" s="86">
        <f>+B79*'Silver Conversion'!E76</f>
        <v>0</v>
      </c>
      <c r="N79" s="73"/>
      <c r="O79" s="73"/>
      <c r="P79" s="73"/>
      <c r="Q79" s="86">
        <f>+F79*'Silver Conversion'!E76</f>
        <v>5.68195815</v>
      </c>
      <c r="R79" s="73"/>
      <c r="S79" s="73"/>
      <c r="T79" s="73"/>
      <c r="U79" s="86">
        <f>+J79*'Silver Conversion'!G74</f>
        <v>3.5632182684</v>
      </c>
      <c r="V79" s="59">
        <f>+K79*'Silver Conversion'!J76</f>
        <v>0</v>
      </c>
    </row>
    <row r="80" spans="1:22" ht="15.75">
      <c r="A80" s="63">
        <v>1418</v>
      </c>
      <c r="B80" s="59">
        <v>36</v>
      </c>
      <c r="C80" s="73"/>
      <c r="D80" s="73"/>
      <c r="E80" s="73"/>
      <c r="F80" s="59">
        <v>36</v>
      </c>
      <c r="G80" s="73"/>
      <c r="H80" s="73"/>
      <c r="I80" s="73"/>
      <c r="J80" s="59">
        <v>24</v>
      </c>
      <c r="K80" s="59">
        <v>72</v>
      </c>
      <c r="L80" s="59"/>
      <c r="M80" s="86">
        <f>+B80*'Silver Conversion'!E77</f>
        <v>6.1984998</v>
      </c>
      <c r="N80" s="73"/>
      <c r="O80" s="73"/>
      <c r="P80" s="73"/>
      <c r="Q80" s="86">
        <f>+F80*'Silver Conversion'!E77</f>
        <v>6.1984998</v>
      </c>
      <c r="R80" s="73"/>
      <c r="S80" s="73"/>
      <c r="T80" s="73"/>
      <c r="U80" s="86">
        <f>+J80*'Silver Conversion'!G75</f>
        <v>3.9025726848</v>
      </c>
      <c r="V80" s="59">
        <f>+K80*'Silver Conversion'!J77</f>
        <v>3.9025726848</v>
      </c>
    </row>
    <row r="81" spans="1:22" ht="15.75">
      <c r="A81" s="63">
        <v>1419</v>
      </c>
      <c r="B81" s="59">
        <v>36</v>
      </c>
      <c r="C81" s="73"/>
      <c r="D81" s="73"/>
      <c r="E81" s="73"/>
      <c r="F81" s="59"/>
      <c r="G81" s="73"/>
      <c r="H81" s="73"/>
      <c r="I81" s="73"/>
      <c r="J81" s="59"/>
      <c r="K81" s="59">
        <v>72</v>
      </c>
      <c r="L81" s="59"/>
      <c r="M81" s="86">
        <f>+B81*'Silver Conversion'!E78</f>
        <v>6.1984998</v>
      </c>
      <c r="N81" s="73"/>
      <c r="O81" s="73"/>
      <c r="P81" s="73"/>
      <c r="Q81" s="86">
        <f>+F81*'Silver Conversion'!E78</f>
        <v>0</v>
      </c>
      <c r="R81" s="73"/>
      <c r="S81" s="73"/>
      <c r="T81" s="73"/>
      <c r="U81" s="86">
        <f>+J81*'Silver Conversion'!G76</f>
        <v>0</v>
      </c>
      <c r="V81" s="59">
        <f>+K81*'Silver Conversion'!J78</f>
        <v>3.9025726848</v>
      </c>
    </row>
    <row r="82" spans="1:22" ht="15.75">
      <c r="A82" s="63">
        <v>1420</v>
      </c>
      <c r="B82" s="59">
        <v>36</v>
      </c>
      <c r="C82" s="73"/>
      <c r="D82" s="73"/>
      <c r="E82" s="73"/>
      <c r="F82" s="59">
        <v>30</v>
      </c>
      <c r="G82" s="73"/>
      <c r="H82" s="73"/>
      <c r="I82" s="73"/>
      <c r="J82" s="59">
        <v>23.5</v>
      </c>
      <c r="K82" s="59">
        <v>78</v>
      </c>
      <c r="L82" s="59"/>
      <c r="M82" s="86">
        <f>+B82*'Silver Conversion'!E79</f>
        <v>6.1984998</v>
      </c>
      <c r="N82" s="73"/>
      <c r="O82" s="73"/>
      <c r="P82" s="73"/>
      <c r="Q82" s="86">
        <f>+F82*'Silver Conversion'!E79</f>
        <v>5.165416499999999</v>
      </c>
      <c r="R82" s="73"/>
      <c r="S82" s="73"/>
      <c r="T82" s="73"/>
      <c r="U82" s="86">
        <f>+J82*'Silver Conversion'!G77</f>
        <v>3.7586246483999997</v>
      </c>
      <c r="V82" s="59">
        <f>+K82*'Silver Conversion'!J79</f>
        <v>4.2277870752</v>
      </c>
    </row>
    <row r="83" spans="1:22" ht="15.75">
      <c r="A83" s="63">
        <v>1421</v>
      </c>
      <c r="B83" s="59">
        <v>30</v>
      </c>
      <c r="C83" s="73"/>
      <c r="D83" s="73"/>
      <c r="E83" s="73"/>
      <c r="F83" s="59"/>
      <c r="G83" s="73"/>
      <c r="H83" s="73"/>
      <c r="I83" s="73"/>
      <c r="J83" s="59">
        <v>27.2</v>
      </c>
      <c r="K83" s="59">
        <v>68</v>
      </c>
      <c r="L83" s="59"/>
      <c r="M83" s="86">
        <f>+B83*'Silver Conversion'!E80</f>
        <v>5.165416499999999</v>
      </c>
      <c r="N83" s="73"/>
      <c r="O83" s="73"/>
      <c r="P83" s="73"/>
      <c r="Q83" s="86">
        <f>+F83*'Silver Conversion'!E80</f>
        <v>0</v>
      </c>
      <c r="R83" s="73"/>
      <c r="S83" s="73"/>
      <c r="T83" s="73"/>
      <c r="U83" s="86">
        <f>+J83*'Silver Conversion'!G78</f>
        <v>4.3504081036799995</v>
      </c>
      <c r="V83" s="59">
        <f>+K83*'Silver Conversion'!J80</f>
        <v>3.6857630911999997</v>
      </c>
    </row>
    <row r="84" spans="1:22" ht="15.75">
      <c r="A84" s="63">
        <v>1422</v>
      </c>
      <c r="B84" s="59"/>
      <c r="C84" s="73"/>
      <c r="D84" s="73"/>
      <c r="E84" s="73"/>
      <c r="F84" s="59"/>
      <c r="G84" s="73"/>
      <c r="H84" s="73"/>
      <c r="I84" s="73"/>
      <c r="J84" s="59">
        <v>24</v>
      </c>
      <c r="K84" s="59">
        <v>69.5</v>
      </c>
      <c r="L84" s="59"/>
      <c r="M84" s="86">
        <f>+B84*'Silver Conversion'!E81</f>
        <v>0</v>
      </c>
      <c r="N84" s="73"/>
      <c r="O84" s="73"/>
      <c r="P84" s="73"/>
      <c r="Q84" s="86">
        <f>+F84*'Silver Conversion'!E81</f>
        <v>0</v>
      </c>
      <c r="R84" s="73"/>
      <c r="S84" s="73"/>
      <c r="T84" s="73"/>
      <c r="U84" s="86">
        <f>+J84*'Silver Conversion'!G79</f>
        <v>3.8385953855999997</v>
      </c>
      <c r="V84" s="59">
        <f>+K84*'Silver Conversion'!J81</f>
        <v>3.7670666888</v>
      </c>
    </row>
    <row r="85" spans="1:22" ht="15.75">
      <c r="A85" s="63">
        <v>1423</v>
      </c>
      <c r="B85" s="59"/>
      <c r="C85" s="73"/>
      <c r="D85" s="73"/>
      <c r="E85" s="73"/>
      <c r="F85" s="59"/>
      <c r="G85" s="73"/>
      <c r="H85" s="73"/>
      <c r="I85" s="73"/>
      <c r="J85" s="59">
        <v>27.4</v>
      </c>
      <c r="K85" s="59">
        <v>78</v>
      </c>
      <c r="L85" s="59"/>
      <c r="M85" s="86">
        <f>+B85*'Silver Conversion'!E82</f>
        <v>0</v>
      </c>
      <c r="N85" s="73"/>
      <c r="O85" s="73"/>
      <c r="P85" s="73"/>
      <c r="Q85" s="86">
        <f>+F85*'Silver Conversion'!E82</f>
        <v>0</v>
      </c>
      <c r="R85" s="73"/>
      <c r="S85" s="73"/>
      <c r="T85" s="73"/>
      <c r="U85" s="86">
        <f>+J85*'Silver Conversion'!G80</f>
        <v>4.382396398559999</v>
      </c>
      <c r="V85" s="59">
        <f>+K85*'Silver Conversion'!J82</f>
        <v>4.2277870752</v>
      </c>
    </row>
    <row r="86" spans="1:22" ht="15.75">
      <c r="A86" s="63">
        <v>1424</v>
      </c>
      <c r="B86" s="59"/>
      <c r="C86" s="73"/>
      <c r="D86" s="73"/>
      <c r="E86" s="73"/>
      <c r="F86" s="59"/>
      <c r="G86" s="73"/>
      <c r="H86" s="73"/>
      <c r="I86" s="73"/>
      <c r="J86" s="59">
        <v>24</v>
      </c>
      <c r="K86" s="59">
        <v>76</v>
      </c>
      <c r="L86" s="59"/>
      <c r="M86" s="86">
        <f>+B86*'Silver Conversion'!E83</f>
        <v>0</v>
      </c>
      <c r="N86" s="73"/>
      <c r="O86" s="73"/>
      <c r="P86" s="73"/>
      <c r="Q86" s="86">
        <f>+F86*'Silver Conversion'!E83</f>
        <v>0</v>
      </c>
      <c r="R86" s="73"/>
      <c r="S86" s="73"/>
      <c r="T86" s="73"/>
      <c r="U86" s="86">
        <f>+J86*'Silver Conversion'!G81</f>
        <v>3.8385953855999997</v>
      </c>
      <c r="V86" s="59">
        <f>+K86*'Silver Conversion'!J83</f>
        <v>4.1193822784</v>
      </c>
    </row>
    <row r="87" spans="1:22" ht="15.75">
      <c r="A87" s="63">
        <v>1425</v>
      </c>
      <c r="B87" s="59"/>
      <c r="C87" s="73"/>
      <c r="D87" s="73"/>
      <c r="E87" s="73"/>
      <c r="F87" s="59"/>
      <c r="G87" s="73"/>
      <c r="H87" s="73"/>
      <c r="I87" s="73"/>
      <c r="J87" s="59"/>
      <c r="K87" s="59"/>
      <c r="L87" s="59"/>
      <c r="M87" s="86">
        <f>+B87*'Silver Conversion'!E84</f>
        <v>0</v>
      </c>
      <c r="N87" s="73"/>
      <c r="O87" s="73"/>
      <c r="P87" s="73"/>
      <c r="Q87" s="86">
        <f>+F87*'Silver Conversion'!E84</f>
        <v>0</v>
      </c>
      <c r="R87" s="73"/>
      <c r="S87" s="73"/>
      <c r="T87" s="73"/>
      <c r="U87" s="86">
        <f>+J87*'Silver Conversion'!G82</f>
        <v>0</v>
      </c>
      <c r="V87" s="59">
        <f>+K87*'Silver Conversion'!J84</f>
        <v>0</v>
      </c>
    </row>
    <row r="88" spans="1:22" ht="15.75">
      <c r="A88" s="63">
        <v>1426</v>
      </c>
      <c r="B88" s="59"/>
      <c r="C88" s="73"/>
      <c r="D88" s="73"/>
      <c r="E88" s="73"/>
      <c r="F88" s="59"/>
      <c r="G88" s="73"/>
      <c r="H88" s="73"/>
      <c r="I88" s="73"/>
      <c r="J88" s="59"/>
      <c r="K88" s="59">
        <v>72</v>
      </c>
      <c r="L88" s="59"/>
      <c r="M88" s="86">
        <f>+B88*'Silver Conversion'!E85</f>
        <v>0</v>
      </c>
      <c r="N88" s="73"/>
      <c r="O88" s="73"/>
      <c r="P88" s="73"/>
      <c r="Q88" s="86">
        <f>+F88*'Silver Conversion'!E85</f>
        <v>0</v>
      </c>
      <c r="R88" s="73"/>
      <c r="S88" s="73"/>
      <c r="T88" s="73"/>
      <c r="U88" s="86">
        <f>+J88*'Silver Conversion'!G83</f>
        <v>0</v>
      </c>
      <c r="V88" s="59">
        <f>+K88*'Silver Conversion'!J85</f>
        <v>3.9025726848</v>
      </c>
    </row>
    <row r="89" spans="1:22" ht="15.75">
      <c r="A89" s="63">
        <v>1427</v>
      </c>
      <c r="B89" s="59"/>
      <c r="C89" s="73"/>
      <c r="D89" s="73"/>
      <c r="E89" s="73"/>
      <c r="F89" s="59"/>
      <c r="G89" s="73"/>
      <c r="H89" s="73"/>
      <c r="I89" s="73"/>
      <c r="J89" s="59"/>
      <c r="K89" s="59">
        <v>72</v>
      </c>
      <c r="L89" s="59"/>
      <c r="M89" s="86">
        <f>+B89*'Silver Conversion'!E86</f>
        <v>0</v>
      </c>
      <c r="N89" s="73"/>
      <c r="O89" s="73"/>
      <c r="P89" s="73"/>
      <c r="Q89" s="86">
        <f>+F89*'Silver Conversion'!E86</f>
        <v>0</v>
      </c>
      <c r="R89" s="73"/>
      <c r="S89" s="73"/>
      <c r="T89" s="73"/>
      <c r="U89" s="86">
        <f>+J89*'Silver Conversion'!G84</f>
        <v>0</v>
      </c>
      <c r="V89" s="59">
        <f>+K89*'Silver Conversion'!J86</f>
        <v>3.9025726848</v>
      </c>
    </row>
    <row r="90" spans="1:22" ht="15.75">
      <c r="A90" s="63">
        <v>1428</v>
      </c>
      <c r="B90" s="59"/>
      <c r="C90" s="73"/>
      <c r="D90" s="73"/>
      <c r="E90" s="73"/>
      <c r="F90" s="59"/>
      <c r="G90" s="73"/>
      <c r="H90" s="73"/>
      <c r="I90" s="73"/>
      <c r="J90" s="59"/>
      <c r="K90" s="59">
        <v>72</v>
      </c>
      <c r="L90" s="59"/>
      <c r="M90" s="86">
        <f>+B90*'Silver Conversion'!E87</f>
        <v>0</v>
      </c>
      <c r="N90" s="73"/>
      <c r="O90" s="73"/>
      <c r="P90" s="73"/>
      <c r="Q90" s="86">
        <f>+F90*'Silver Conversion'!E87</f>
        <v>0</v>
      </c>
      <c r="R90" s="73"/>
      <c r="S90" s="73"/>
      <c r="T90" s="73"/>
      <c r="U90" s="86">
        <f>+J90*'Silver Conversion'!G85</f>
        <v>0</v>
      </c>
      <c r="V90" s="59">
        <f>+K90*'Silver Conversion'!J87</f>
        <v>3.0840357888</v>
      </c>
    </row>
    <row r="91" spans="1:22" ht="15.75">
      <c r="A91" s="63">
        <v>1429</v>
      </c>
      <c r="B91" s="59">
        <v>30</v>
      </c>
      <c r="C91" s="73"/>
      <c r="D91" s="73"/>
      <c r="E91" s="73"/>
      <c r="F91" s="59"/>
      <c r="G91" s="73"/>
      <c r="H91" s="73"/>
      <c r="I91" s="73"/>
      <c r="J91" s="59"/>
      <c r="K91" s="59">
        <v>66</v>
      </c>
      <c r="L91" s="59"/>
      <c r="M91" s="86">
        <f>+B91*'Silver Conversion'!E88</f>
        <v>5.165416499999999</v>
      </c>
      <c r="N91" s="73"/>
      <c r="O91" s="73"/>
      <c r="P91" s="73"/>
      <c r="Q91" s="86">
        <f>+F91*'Silver Conversion'!E88</f>
        <v>0</v>
      </c>
      <c r="R91" s="73"/>
      <c r="S91" s="73"/>
      <c r="T91" s="73"/>
      <c r="U91" s="86">
        <f>+J91*'Silver Conversion'!G86</f>
        <v>0</v>
      </c>
      <c r="V91" s="59">
        <f>+K91*'Silver Conversion'!J88</f>
        <v>2.8270328064</v>
      </c>
    </row>
    <row r="92" spans="1:22" ht="15.75">
      <c r="A92" s="63">
        <v>1430</v>
      </c>
      <c r="B92" s="59">
        <v>36</v>
      </c>
      <c r="C92" s="73"/>
      <c r="D92" s="73"/>
      <c r="E92" s="73"/>
      <c r="F92" s="59">
        <v>36</v>
      </c>
      <c r="G92" s="73"/>
      <c r="H92" s="73"/>
      <c r="I92" s="73"/>
      <c r="J92" s="59"/>
      <c r="K92" s="59">
        <v>74.7</v>
      </c>
      <c r="L92" s="59"/>
      <c r="M92" s="86">
        <f>+B92*'Silver Conversion'!E89</f>
        <v>6.1984998</v>
      </c>
      <c r="N92" s="73"/>
      <c r="O92" s="73"/>
      <c r="P92" s="73"/>
      <c r="Q92" s="86">
        <f>+F92*'Silver Conversion'!E89</f>
        <v>6.1984998</v>
      </c>
      <c r="R92" s="73"/>
      <c r="S92" s="73"/>
      <c r="T92" s="73"/>
      <c r="U92" s="86">
        <f>+J92*'Silver Conversion'!G87</f>
        <v>0</v>
      </c>
      <c r="V92" s="59">
        <f>+K92*'Silver Conversion'!J89</f>
        <v>2.82325309416</v>
      </c>
    </row>
    <row r="93" spans="1:22" ht="15.75">
      <c r="A93" s="63">
        <v>1431</v>
      </c>
      <c r="B93" s="59"/>
      <c r="C93" s="73"/>
      <c r="D93" s="73"/>
      <c r="E93" s="73"/>
      <c r="F93" s="59">
        <v>36</v>
      </c>
      <c r="G93" s="73"/>
      <c r="H93" s="73"/>
      <c r="I93" s="73"/>
      <c r="J93" s="59"/>
      <c r="K93" s="59">
        <v>78</v>
      </c>
      <c r="L93" s="59"/>
      <c r="M93" s="86">
        <f>+B93*'Silver Conversion'!E90</f>
        <v>0</v>
      </c>
      <c r="N93" s="73"/>
      <c r="O93" s="73"/>
      <c r="P93" s="73"/>
      <c r="Q93" s="86">
        <f>+F93*'Silver Conversion'!E90</f>
        <v>6.1984998</v>
      </c>
      <c r="R93" s="73"/>
      <c r="S93" s="73"/>
      <c r="T93" s="73"/>
      <c r="U93" s="86">
        <f>+J93*'Silver Conversion'!G88</f>
        <v>0</v>
      </c>
      <c r="V93" s="59">
        <f>+K93*'Silver Conversion'!J90</f>
        <v>2.456798799</v>
      </c>
    </row>
    <row r="94" spans="1:22" ht="15.75">
      <c r="A94" s="63">
        <v>1432</v>
      </c>
      <c r="B94" s="59">
        <v>30</v>
      </c>
      <c r="C94" s="73"/>
      <c r="D94" s="73"/>
      <c r="E94" s="73"/>
      <c r="F94" s="59">
        <v>36</v>
      </c>
      <c r="G94" s="73"/>
      <c r="H94" s="73"/>
      <c r="I94" s="73"/>
      <c r="J94" s="59"/>
      <c r="K94" s="59">
        <v>80</v>
      </c>
      <c r="L94" s="59"/>
      <c r="M94" s="86">
        <f>+B94*'Silver Conversion'!E91</f>
        <v>5.165416499999999</v>
      </c>
      <c r="N94" s="73"/>
      <c r="O94" s="73"/>
      <c r="P94" s="73"/>
      <c r="Q94" s="86">
        <f>+F94*'Silver Conversion'!E91</f>
        <v>6.1984998</v>
      </c>
      <c r="R94" s="73"/>
      <c r="S94" s="73"/>
      <c r="T94" s="73"/>
      <c r="U94" s="86">
        <f>+J94*'Silver Conversion'!G89</f>
        <v>0</v>
      </c>
      <c r="V94" s="59">
        <f>+K94*'Silver Conversion'!J91</f>
        <v>3.0305606240000005</v>
      </c>
    </row>
    <row r="95" spans="1:22" ht="15.75">
      <c r="A95" s="63">
        <v>1433</v>
      </c>
      <c r="B95" s="59">
        <v>30</v>
      </c>
      <c r="C95" s="73"/>
      <c r="D95" s="73"/>
      <c r="E95" s="73"/>
      <c r="F95" s="59"/>
      <c r="G95" s="73"/>
      <c r="H95" s="73"/>
      <c r="I95" s="73"/>
      <c r="J95" s="59"/>
      <c r="K95" s="59">
        <v>84</v>
      </c>
      <c r="L95" s="59"/>
      <c r="M95" s="86">
        <f>+B95*'Silver Conversion'!E92</f>
        <v>5.165416499999999</v>
      </c>
      <c r="N95" s="73"/>
      <c r="O95" s="73"/>
      <c r="P95" s="73"/>
      <c r="Q95" s="86">
        <f>+F95*'Silver Conversion'!E92</f>
        <v>0</v>
      </c>
      <c r="R95" s="73"/>
      <c r="S95" s="73"/>
      <c r="T95" s="73"/>
      <c r="U95" s="86">
        <f>+J95*'Silver Conversion'!G90</f>
        <v>0</v>
      </c>
      <c r="V95" s="59">
        <f>+K95*'Silver Conversion'!J92</f>
        <v>3.1820886552000003</v>
      </c>
    </row>
    <row r="96" spans="1:22" ht="15.75">
      <c r="A96" s="63">
        <v>1434</v>
      </c>
      <c r="B96" s="59">
        <v>30.8</v>
      </c>
      <c r="C96" s="73"/>
      <c r="D96" s="73"/>
      <c r="E96" s="73"/>
      <c r="F96" s="59"/>
      <c r="G96" s="73"/>
      <c r="H96" s="73"/>
      <c r="I96" s="73"/>
      <c r="J96" s="59"/>
      <c r="K96" s="59">
        <v>72</v>
      </c>
      <c r="L96" s="59"/>
      <c r="M96" s="86">
        <f>+B96*'Silver Conversion'!E93</f>
        <v>5.30316094</v>
      </c>
      <c r="N96" s="73"/>
      <c r="O96" s="73"/>
      <c r="P96" s="73"/>
      <c r="Q96" s="86">
        <f>+F96*'Silver Conversion'!E93</f>
        <v>0</v>
      </c>
      <c r="R96" s="73"/>
      <c r="S96" s="73"/>
      <c r="T96" s="73"/>
      <c r="U96" s="86">
        <f>+J96*'Silver Conversion'!G91</f>
        <v>0</v>
      </c>
      <c r="V96" s="59">
        <f>+K96*'Silver Conversion'!J93</f>
        <v>2.7275045616000004</v>
      </c>
    </row>
    <row r="97" spans="1:22" ht="15.75">
      <c r="A97" s="63">
        <v>1435</v>
      </c>
      <c r="B97" s="59"/>
      <c r="C97" s="73"/>
      <c r="D97" s="73"/>
      <c r="E97" s="73"/>
      <c r="F97" s="59"/>
      <c r="G97" s="73"/>
      <c r="H97" s="73"/>
      <c r="I97" s="73"/>
      <c r="J97" s="59"/>
      <c r="K97" s="59"/>
      <c r="L97" s="59"/>
      <c r="M97" s="86">
        <f>+B97*'Silver Conversion'!E94</f>
        <v>0</v>
      </c>
      <c r="N97" s="73"/>
      <c r="O97" s="73"/>
      <c r="P97" s="73"/>
      <c r="Q97" s="86">
        <f>+F97*'Silver Conversion'!E94</f>
        <v>0</v>
      </c>
      <c r="R97" s="73"/>
      <c r="S97" s="73"/>
      <c r="T97" s="73"/>
      <c r="U97" s="86">
        <f>+J97*'Silver Conversion'!G92</f>
        <v>0</v>
      </c>
      <c r="V97" s="59">
        <f>+K97*'Silver Conversion'!J94</f>
        <v>0</v>
      </c>
    </row>
    <row r="98" spans="1:22" ht="15.75">
      <c r="A98" s="63">
        <v>1436</v>
      </c>
      <c r="B98" s="59">
        <v>34</v>
      </c>
      <c r="C98" s="73"/>
      <c r="D98" s="73"/>
      <c r="E98" s="73"/>
      <c r="F98" s="59">
        <v>36</v>
      </c>
      <c r="G98" s="73"/>
      <c r="H98" s="73"/>
      <c r="I98" s="73"/>
      <c r="J98" s="59">
        <v>24</v>
      </c>
      <c r="K98" s="59">
        <v>84</v>
      </c>
      <c r="L98" s="59"/>
      <c r="M98" s="86">
        <f>+B98*'Silver Conversion'!E95</f>
        <v>5.8541387</v>
      </c>
      <c r="N98" s="73"/>
      <c r="O98" s="73"/>
      <c r="P98" s="73"/>
      <c r="Q98" s="86">
        <f>+F98*'Silver Conversion'!E95</f>
        <v>6.1984998</v>
      </c>
      <c r="R98" s="73"/>
      <c r="S98" s="73"/>
      <c r="T98" s="73"/>
      <c r="U98" s="86">
        <f>+J98*'Silver Conversion'!G93</f>
        <v>3.2037349344</v>
      </c>
      <c r="V98" s="59">
        <f>+K98*'Silver Conversion'!J95</f>
        <v>3.1820886552000003</v>
      </c>
    </row>
    <row r="99" spans="1:22" ht="15.75">
      <c r="A99" s="63">
        <v>1437</v>
      </c>
      <c r="B99" s="59">
        <v>36</v>
      </c>
      <c r="C99" s="73"/>
      <c r="D99" s="73"/>
      <c r="E99" s="73"/>
      <c r="F99" s="59">
        <v>29.3</v>
      </c>
      <c r="G99" s="73"/>
      <c r="H99" s="73"/>
      <c r="I99" s="73"/>
      <c r="J99" s="59"/>
      <c r="K99" s="59">
        <v>72</v>
      </c>
      <c r="L99" s="59"/>
      <c r="M99" s="86">
        <f>+B99*'Silver Conversion'!E96</f>
        <v>6.1984998</v>
      </c>
      <c r="N99" s="73"/>
      <c r="O99" s="73"/>
      <c r="P99" s="73"/>
      <c r="Q99" s="86">
        <f>+F99*'Silver Conversion'!E96</f>
        <v>5.044890114999999</v>
      </c>
      <c r="R99" s="73"/>
      <c r="S99" s="73"/>
      <c r="T99" s="73"/>
      <c r="U99" s="86">
        <f>+J99*'Silver Conversion'!G94</f>
        <v>0</v>
      </c>
      <c r="V99" s="59">
        <f>+K99*'Silver Conversion'!J96</f>
        <v>2.7275045616000004</v>
      </c>
    </row>
    <row r="100" spans="1:22" ht="15.75">
      <c r="A100" s="63">
        <v>1438</v>
      </c>
      <c r="B100" s="59">
        <v>36</v>
      </c>
      <c r="C100" s="73"/>
      <c r="D100" s="73"/>
      <c r="E100" s="73"/>
      <c r="F100" s="59">
        <v>24</v>
      </c>
      <c r="G100" s="73"/>
      <c r="H100" s="73"/>
      <c r="I100" s="73"/>
      <c r="J100" s="59">
        <v>26</v>
      </c>
      <c r="K100" s="59">
        <v>78</v>
      </c>
      <c r="L100" s="59"/>
      <c r="M100" s="86">
        <f>+B100*'Silver Conversion'!E97</f>
        <v>6.1984998</v>
      </c>
      <c r="N100" s="73"/>
      <c r="O100" s="73"/>
      <c r="P100" s="73"/>
      <c r="Q100" s="86">
        <f>+F100*'Silver Conversion'!E97</f>
        <v>4.1323332</v>
      </c>
      <c r="R100" s="73"/>
      <c r="S100" s="73"/>
      <c r="T100" s="73"/>
      <c r="U100" s="86">
        <f>+J100*'Silver Conversion'!G95</f>
        <v>3.4707128455999996</v>
      </c>
      <c r="V100" s="59">
        <f>+K100*'Silver Conversion'!J97</f>
        <v>2.9547966084000006</v>
      </c>
    </row>
    <row r="101" spans="1:22" ht="15.75">
      <c r="A101" s="63">
        <v>1439</v>
      </c>
      <c r="B101" s="59">
        <v>30</v>
      </c>
      <c r="C101" s="73"/>
      <c r="D101" s="73"/>
      <c r="E101" s="73"/>
      <c r="F101" s="59">
        <v>28.4</v>
      </c>
      <c r="G101" s="73"/>
      <c r="H101" s="73"/>
      <c r="I101" s="73"/>
      <c r="J101" s="59">
        <v>26</v>
      </c>
      <c r="K101" s="59">
        <v>66.5</v>
      </c>
      <c r="L101" s="59"/>
      <c r="M101" s="86">
        <f>+B101*'Silver Conversion'!E98</f>
        <v>5.165416499999999</v>
      </c>
      <c r="N101" s="73"/>
      <c r="O101" s="73"/>
      <c r="P101" s="73"/>
      <c r="Q101" s="86">
        <f>+F101*'Silver Conversion'!E98</f>
        <v>4.889927619999999</v>
      </c>
      <c r="R101" s="73"/>
      <c r="S101" s="73"/>
      <c r="T101" s="73"/>
      <c r="U101" s="86">
        <f>+J101*'Silver Conversion'!G96</f>
        <v>3.3899995948</v>
      </c>
      <c r="V101" s="59">
        <f>+K101*'Silver Conversion'!J98</f>
        <v>2.5891288286500003</v>
      </c>
    </row>
    <row r="102" spans="1:22" ht="15.75">
      <c r="A102" s="63">
        <v>1440</v>
      </c>
      <c r="B102" s="59">
        <v>30</v>
      </c>
      <c r="C102" s="73"/>
      <c r="D102" s="73"/>
      <c r="E102" s="73"/>
      <c r="F102" s="59">
        <v>30</v>
      </c>
      <c r="G102" s="73"/>
      <c r="H102" s="73"/>
      <c r="I102" s="73"/>
      <c r="J102" s="59">
        <v>24.3</v>
      </c>
      <c r="K102" s="59">
        <v>68</v>
      </c>
      <c r="L102" s="59"/>
      <c r="M102" s="86">
        <f>+B102*'Silver Conversion'!E99</f>
        <v>5.165416499999999</v>
      </c>
      <c r="N102" s="73"/>
      <c r="O102" s="73"/>
      <c r="P102" s="73"/>
      <c r="Q102" s="86">
        <f>+F102*'Silver Conversion'!E99</f>
        <v>5.165416499999999</v>
      </c>
      <c r="R102" s="73"/>
      <c r="S102" s="73"/>
      <c r="T102" s="73"/>
      <c r="U102" s="86">
        <f>+J102*'Silver Conversion'!G97</f>
        <v>3.16834577514</v>
      </c>
      <c r="V102" s="59">
        <f>+K102*'Silver Conversion'!J99</f>
        <v>2.6475302308</v>
      </c>
    </row>
    <row r="103" spans="1:22" ht="15.75">
      <c r="A103" s="63">
        <v>1441</v>
      </c>
      <c r="B103" s="59">
        <v>30</v>
      </c>
      <c r="C103" s="73"/>
      <c r="D103" s="73"/>
      <c r="E103" s="73"/>
      <c r="F103" s="59">
        <v>36</v>
      </c>
      <c r="G103" s="73"/>
      <c r="H103" s="73"/>
      <c r="I103" s="73"/>
      <c r="J103" s="59"/>
      <c r="K103" s="59">
        <v>72</v>
      </c>
      <c r="L103" s="59"/>
      <c r="M103" s="86">
        <f>+B103*'Silver Conversion'!E100</f>
        <v>5.165416499999999</v>
      </c>
      <c r="N103" s="73"/>
      <c r="O103" s="73"/>
      <c r="P103" s="73"/>
      <c r="Q103" s="86">
        <f>+F103*'Silver Conversion'!E100</f>
        <v>6.1984998</v>
      </c>
      <c r="R103" s="73"/>
      <c r="S103" s="73"/>
      <c r="T103" s="73"/>
      <c r="U103" s="86">
        <f>+J103*'Silver Conversion'!G98</f>
        <v>0</v>
      </c>
      <c r="V103" s="59">
        <f>+K103*'Silver Conversion'!J100</f>
        <v>2.7275045616000004</v>
      </c>
    </row>
    <row r="104" spans="1:22" ht="15.75">
      <c r="A104" s="63">
        <v>1442</v>
      </c>
      <c r="B104" s="59">
        <v>30</v>
      </c>
      <c r="C104" s="73"/>
      <c r="D104" s="73"/>
      <c r="E104" s="73"/>
      <c r="F104" s="59">
        <v>36</v>
      </c>
      <c r="G104" s="73"/>
      <c r="H104" s="73"/>
      <c r="I104" s="73"/>
      <c r="J104" s="59">
        <v>25</v>
      </c>
      <c r="K104" s="59">
        <v>76</v>
      </c>
      <c r="L104" s="59"/>
      <c r="M104" s="86">
        <f>+B104*'Silver Conversion'!E101</f>
        <v>5.165416499999999</v>
      </c>
      <c r="N104" s="73"/>
      <c r="O104" s="73"/>
      <c r="P104" s="73"/>
      <c r="Q104" s="86">
        <f>+F104*'Silver Conversion'!E101</f>
        <v>6.1984998</v>
      </c>
      <c r="R104" s="73"/>
      <c r="S104" s="73"/>
      <c r="T104" s="73"/>
      <c r="U104" s="86">
        <f>+J104*'Silver Conversion'!G99</f>
        <v>3.20984937</v>
      </c>
      <c r="V104" s="59">
        <f>+K104*'Silver Conversion'!J101</f>
        <v>2.8790325928000007</v>
      </c>
    </row>
    <row r="105" spans="1:22" ht="15.75">
      <c r="A105" s="63">
        <v>1443</v>
      </c>
      <c r="B105" s="59">
        <v>36</v>
      </c>
      <c r="C105" s="73"/>
      <c r="D105" s="73"/>
      <c r="E105" s="73"/>
      <c r="F105" s="59">
        <v>36</v>
      </c>
      <c r="G105" s="73"/>
      <c r="H105" s="73"/>
      <c r="I105" s="73"/>
      <c r="J105" s="59"/>
      <c r="K105" s="59">
        <v>72</v>
      </c>
      <c r="L105" s="59"/>
      <c r="M105" s="86">
        <f>+B105*'Silver Conversion'!E102</f>
        <v>6.1984998</v>
      </c>
      <c r="N105" s="73"/>
      <c r="O105" s="73"/>
      <c r="P105" s="73"/>
      <c r="Q105" s="86">
        <f>+F105*'Silver Conversion'!E102</f>
        <v>6.1984998</v>
      </c>
      <c r="R105" s="73"/>
      <c r="S105" s="73"/>
      <c r="T105" s="73"/>
      <c r="U105" s="86">
        <f>+J105*'Silver Conversion'!G100</f>
        <v>0</v>
      </c>
      <c r="V105" s="59">
        <f>+K105*'Silver Conversion'!J102</f>
        <v>2.7275045616000004</v>
      </c>
    </row>
    <row r="106" spans="1:22" ht="15.75">
      <c r="A106" s="63">
        <v>1444</v>
      </c>
      <c r="B106" s="59">
        <v>36</v>
      </c>
      <c r="C106" s="73"/>
      <c r="D106" s="73"/>
      <c r="E106" s="73"/>
      <c r="F106" s="59"/>
      <c r="G106" s="73"/>
      <c r="H106" s="73"/>
      <c r="I106" s="73"/>
      <c r="J106" s="59"/>
      <c r="K106" s="59"/>
      <c r="L106" s="59"/>
      <c r="M106" s="86">
        <f>+B106*'Silver Conversion'!E103</f>
        <v>6.1984998</v>
      </c>
      <c r="N106" s="73"/>
      <c r="O106" s="73"/>
      <c r="P106" s="73"/>
      <c r="Q106" s="86">
        <f>+F106*'Silver Conversion'!E103</f>
        <v>0</v>
      </c>
      <c r="R106" s="73"/>
      <c r="S106" s="73"/>
      <c r="T106" s="73"/>
      <c r="U106" s="86">
        <f>+J106*'Silver Conversion'!G101</f>
        <v>0</v>
      </c>
      <c r="V106" s="59">
        <f>+K106*'Silver Conversion'!J103</f>
        <v>0</v>
      </c>
    </row>
    <row r="107" spans="1:22" ht="15.75">
      <c r="A107" s="63">
        <v>1445</v>
      </c>
      <c r="B107" s="59">
        <v>36</v>
      </c>
      <c r="C107" s="73"/>
      <c r="D107" s="73"/>
      <c r="E107" s="73"/>
      <c r="F107" s="59">
        <v>24</v>
      </c>
      <c r="G107" s="73"/>
      <c r="H107" s="73"/>
      <c r="I107" s="73"/>
      <c r="J107" s="59"/>
      <c r="K107" s="59">
        <v>70.5</v>
      </c>
      <c r="L107" s="59"/>
      <c r="M107" s="86">
        <f>+B107*'Silver Conversion'!E104</f>
        <v>6.1984998</v>
      </c>
      <c r="N107" s="73"/>
      <c r="O107" s="73"/>
      <c r="P107" s="73"/>
      <c r="Q107" s="86">
        <f>+F107*'Silver Conversion'!E104</f>
        <v>4.1323332</v>
      </c>
      <c r="R107" s="73"/>
      <c r="S107" s="73"/>
      <c r="T107" s="73"/>
      <c r="U107" s="86">
        <f>+J107*'Silver Conversion'!G102</f>
        <v>0</v>
      </c>
      <c r="V107" s="59">
        <f>+K107*'Silver Conversion'!J104</f>
        <v>2.6706815499000003</v>
      </c>
    </row>
    <row r="108" spans="1:22" ht="15.75">
      <c r="A108" s="63">
        <v>1446</v>
      </c>
      <c r="B108" s="59">
        <v>31.5</v>
      </c>
      <c r="C108" s="73"/>
      <c r="D108" s="73"/>
      <c r="E108" s="73"/>
      <c r="F108" s="59">
        <v>26</v>
      </c>
      <c r="G108" s="73"/>
      <c r="H108" s="73"/>
      <c r="I108" s="73"/>
      <c r="J108" s="59"/>
      <c r="K108" s="59">
        <v>82.5</v>
      </c>
      <c r="L108" s="59"/>
      <c r="M108" s="86">
        <f>+B108*'Silver Conversion'!E105</f>
        <v>5.4236873249999995</v>
      </c>
      <c r="N108" s="73"/>
      <c r="O108" s="73"/>
      <c r="P108" s="73"/>
      <c r="Q108" s="86">
        <f>+F108*'Silver Conversion'!E105</f>
        <v>4.4766943</v>
      </c>
      <c r="R108" s="73"/>
      <c r="S108" s="73"/>
      <c r="T108" s="73"/>
      <c r="U108" s="86">
        <f>+J108*'Silver Conversion'!G103</f>
        <v>0</v>
      </c>
      <c r="V108" s="59">
        <f>+K108*'Silver Conversion'!J105</f>
        <v>3.1252656435000006</v>
      </c>
    </row>
    <row r="109" spans="1:22" ht="15.75">
      <c r="A109" s="63">
        <v>1447</v>
      </c>
      <c r="B109" s="59"/>
      <c r="C109" s="73"/>
      <c r="D109" s="73"/>
      <c r="E109" s="73"/>
      <c r="F109" s="59">
        <v>29</v>
      </c>
      <c r="G109" s="73"/>
      <c r="H109" s="73"/>
      <c r="I109" s="73"/>
      <c r="J109" s="59"/>
      <c r="K109" s="59">
        <v>81.8</v>
      </c>
      <c r="L109" s="59"/>
      <c r="M109" s="86">
        <f>+B109*'Silver Conversion'!E106</f>
        <v>0</v>
      </c>
      <c r="N109" s="73"/>
      <c r="O109" s="73"/>
      <c r="P109" s="73"/>
      <c r="Q109" s="86">
        <f>+F109*'Silver Conversion'!E106</f>
        <v>4.99323595</v>
      </c>
      <c r="R109" s="73"/>
      <c r="S109" s="73"/>
      <c r="T109" s="73"/>
      <c r="U109" s="86">
        <f>+J109*'Silver Conversion'!G104</f>
        <v>0</v>
      </c>
      <c r="V109" s="59">
        <f>+K109*'Silver Conversion'!J106</f>
        <v>3.09874823804</v>
      </c>
    </row>
    <row r="110" spans="1:22" ht="15.75">
      <c r="A110" s="63">
        <v>1448</v>
      </c>
      <c r="B110" s="59"/>
      <c r="C110" s="73"/>
      <c r="D110" s="73"/>
      <c r="E110" s="73"/>
      <c r="F110" s="59">
        <v>25.5</v>
      </c>
      <c r="G110" s="73"/>
      <c r="H110" s="73"/>
      <c r="I110" s="73"/>
      <c r="J110" s="59">
        <v>28</v>
      </c>
      <c r="K110" s="59">
        <v>84</v>
      </c>
      <c r="L110" s="59"/>
      <c r="M110" s="86">
        <f>+B110*'Silver Conversion'!E107</f>
        <v>0</v>
      </c>
      <c r="N110" s="73"/>
      <c r="O110" s="73"/>
      <c r="P110" s="73"/>
      <c r="Q110" s="86">
        <f>+F110*'Silver Conversion'!E107</f>
        <v>4.390604025</v>
      </c>
      <c r="R110" s="73"/>
      <c r="S110" s="73"/>
      <c r="T110" s="73"/>
      <c r="U110" s="86">
        <f>+J110*'Silver Conversion'!G105</f>
        <v>3.9245763648000005</v>
      </c>
      <c r="V110" s="59">
        <f>+K110*'Silver Conversion'!J107</f>
        <v>3.1820886552000003</v>
      </c>
    </row>
    <row r="111" spans="1:22" ht="15.75">
      <c r="A111" s="63">
        <v>1449</v>
      </c>
      <c r="B111" s="59"/>
      <c r="C111" s="73"/>
      <c r="D111" s="73"/>
      <c r="E111" s="73"/>
      <c r="F111" s="59">
        <v>24</v>
      </c>
      <c r="G111" s="73"/>
      <c r="H111" s="73"/>
      <c r="I111" s="73"/>
      <c r="J111" s="59">
        <v>24</v>
      </c>
      <c r="K111" s="59">
        <v>72</v>
      </c>
      <c r="L111" s="59"/>
      <c r="M111" s="86">
        <f>+B111*'Silver Conversion'!E108</f>
        <v>0</v>
      </c>
      <c r="N111" s="73"/>
      <c r="O111" s="73"/>
      <c r="P111" s="73"/>
      <c r="Q111" s="86">
        <f>+F111*'Silver Conversion'!E108</f>
        <v>4.01754624</v>
      </c>
      <c r="R111" s="73"/>
      <c r="S111" s="73"/>
      <c r="T111" s="73"/>
      <c r="U111" s="86">
        <f>+J111*'Silver Conversion'!G106</f>
        <v>3.2037349344</v>
      </c>
      <c r="V111" s="59">
        <f>+K111*'Silver Conversion'!J108</f>
        <v>2.7275045616000004</v>
      </c>
    </row>
    <row r="112" spans="1:22" ht="15.75">
      <c r="A112" s="63">
        <v>1450</v>
      </c>
      <c r="B112" s="59"/>
      <c r="C112" s="73"/>
      <c r="D112" s="73"/>
      <c r="E112" s="73"/>
      <c r="F112" s="59">
        <v>36</v>
      </c>
      <c r="G112" s="73"/>
      <c r="H112" s="73"/>
      <c r="I112" s="73"/>
      <c r="J112" s="59"/>
      <c r="K112" s="59"/>
      <c r="L112" s="59"/>
      <c r="M112" s="86">
        <f>+B112*'Silver Conversion'!E109</f>
        <v>0</v>
      </c>
      <c r="N112" s="73"/>
      <c r="O112" s="73"/>
      <c r="P112" s="73"/>
      <c r="Q112" s="86">
        <f>+F112*'Silver Conversion'!E109</f>
        <v>6.0263193600000005</v>
      </c>
      <c r="R112" s="73"/>
      <c r="S112" s="73"/>
      <c r="T112" s="73"/>
      <c r="U112" s="86">
        <f>+J112*'Silver Conversion'!G107</f>
        <v>0</v>
      </c>
      <c r="V112" s="59">
        <f>+K112*'Silver Conversion'!J109</f>
        <v>0</v>
      </c>
    </row>
    <row r="113" spans="1:22" ht="15.75">
      <c r="A113" s="63">
        <v>1451</v>
      </c>
      <c r="B113" s="59"/>
      <c r="C113" s="73"/>
      <c r="D113" s="73"/>
      <c r="E113" s="73"/>
      <c r="F113" s="59"/>
      <c r="G113" s="73"/>
      <c r="H113" s="73"/>
      <c r="I113" s="73"/>
      <c r="J113" s="59"/>
      <c r="K113" s="59"/>
      <c r="L113" s="59"/>
      <c r="M113" s="86">
        <f>+B113*'Silver Conversion'!E110</f>
        <v>0</v>
      </c>
      <c r="N113" s="73"/>
      <c r="O113" s="73"/>
      <c r="P113" s="73"/>
      <c r="Q113" s="86">
        <f>+F113*'Silver Conversion'!E110</f>
        <v>0</v>
      </c>
      <c r="R113" s="73"/>
      <c r="S113" s="73"/>
      <c r="T113" s="73"/>
      <c r="U113" s="86">
        <f>+J113*'Silver Conversion'!G108</f>
        <v>0</v>
      </c>
      <c r="V113" s="59">
        <f>+K113*'Silver Conversion'!J110</f>
        <v>0</v>
      </c>
    </row>
    <row r="114" spans="1:22" ht="15.75">
      <c r="A114" s="63">
        <v>1452</v>
      </c>
      <c r="B114" s="59"/>
      <c r="C114" s="73"/>
      <c r="D114" s="73"/>
      <c r="E114" s="73"/>
      <c r="F114" s="59"/>
      <c r="G114" s="73"/>
      <c r="H114" s="73"/>
      <c r="I114" s="73"/>
      <c r="J114" s="59">
        <v>24</v>
      </c>
      <c r="K114" s="59"/>
      <c r="L114" s="59"/>
      <c r="M114" s="86">
        <f>+B114*'Silver Conversion'!E111</f>
        <v>0</v>
      </c>
      <c r="N114" s="73"/>
      <c r="O114" s="73"/>
      <c r="P114" s="73"/>
      <c r="Q114" s="86">
        <f>+F114*'Silver Conversion'!E111</f>
        <v>0</v>
      </c>
      <c r="R114" s="73"/>
      <c r="S114" s="73"/>
      <c r="T114" s="73"/>
      <c r="U114" s="86">
        <f>+J114*'Silver Conversion'!G109</f>
        <v>3.1292303952</v>
      </c>
      <c r="V114" s="59">
        <f>+K114*'Silver Conversion'!J111</f>
        <v>0</v>
      </c>
    </row>
    <row r="115" spans="1:22" ht="15.75">
      <c r="A115" s="63">
        <v>1453</v>
      </c>
      <c r="B115" s="59"/>
      <c r="C115" s="73"/>
      <c r="D115" s="73"/>
      <c r="E115" s="73"/>
      <c r="F115" s="59">
        <v>28</v>
      </c>
      <c r="G115" s="73"/>
      <c r="H115" s="73"/>
      <c r="I115" s="73"/>
      <c r="J115" s="59">
        <v>25.5</v>
      </c>
      <c r="K115" s="59"/>
      <c r="L115" s="59"/>
      <c r="M115" s="86">
        <f>+B115*'Silver Conversion'!E112</f>
        <v>0</v>
      </c>
      <c r="N115" s="73"/>
      <c r="O115" s="73"/>
      <c r="P115" s="73"/>
      <c r="Q115" s="86">
        <f>+F115*'Silver Conversion'!E112</f>
        <v>4.68713728</v>
      </c>
      <c r="R115" s="73"/>
      <c r="S115" s="73"/>
      <c r="T115" s="73"/>
      <c r="U115" s="86">
        <f>+J115*'Silver Conversion'!G110</f>
        <v>3.2492425329000003</v>
      </c>
      <c r="V115" s="59">
        <f>+K115*'Silver Conversion'!J112</f>
        <v>0</v>
      </c>
    </row>
    <row r="116" spans="1:22" ht="15.75">
      <c r="A116" s="63">
        <v>1454</v>
      </c>
      <c r="B116" s="59">
        <v>36</v>
      </c>
      <c r="C116" s="73"/>
      <c r="D116" s="73"/>
      <c r="E116" s="73"/>
      <c r="F116" s="59">
        <v>27.8</v>
      </c>
      <c r="G116" s="73"/>
      <c r="H116" s="73"/>
      <c r="I116" s="73"/>
      <c r="J116" s="59">
        <v>26.5</v>
      </c>
      <c r="K116" s="59"/>
      <c r="L116" s="59"/>
      <c r="M116" s="86">
        <f>+B116*'Silver Conversion'!E113</f>
        <v>6.0263193600000005</v>
      </c>
      <c r="N116" s="73"/>
      <c r="O116" s="73"/>
      <c r="P116" s="73"/>
      <c r="Q116" s="86">
        <f>+F116*'Silver Conversion'!E113</f>
        <v>4.653657728000001</v>
      </c>
      <c r="R116" s="73"/>
      <c r="S116" s="73"/>
      <c r="T116" s="73"/>
      <c r="U116" s="86">
        <f>+J116*'Silver Conversion'!G111</f>
        <v>3.3766638087000005</v>
      </c>
      <c r="V116" s="59">
        <f>+K116*'Silver Conversion'!J113</f>
        <v>0</v>
      </c>
    </row>
    <row r="117" spans="1:22" ht="15.75">
      <c r="A117" s="63">
        <v>1455</v>
      </c>
      <c r="B117" s="59">
        <v>36</v>
      </c>
      <c r="C117" s="73"/>
      <c r="D117" s="73"/>
      <c r="E117" s="73"/>
      <c r="F117" s="59">
        <v>27</v>
      </c>
      <c r="G117" s="73"/>
      <c r="H117" s="73"/>
      <c r="I117" s="73"/>
      <c r="J117" s="59"/>
      <c r="K117" s="59"/>
      <c r="L117" s="59"/>
      <c r="M117" s="86">
        <f>+B117*'Silver Conversion'!E114</f>
        <v>6.0263193600000005</v>
      </c>
      <c r="N117" s="73"/>
      <c r="O117" s="73"/>
      <c r="P117" s="73"/>
      <c r="Q117" s="86">
        <f>+F117*'Silver Conversion'!E114</f>
        <v>4.51973952</v>
      </c>
      <c r="R117" s="73"/>
      <c r="S117" s="73"/>
      <c r="T117" s="73"/>
      <c r="U117" s="86">
        <f>+J117*'Silver Conversion'!G112</f>
        <v>0</v>
      </c>
      <c r="V117" s="59">
        <f>+K117*'Silver Conversion'!J114</f>
        <v>0</v>
      </c>
    </row>
    <row r="118" spans="1:22" ht="15.75">
      <c r="A118" s="63">
        <v>1456</v>
      </c>
      <c r="B118" s="59">
        <v>36</v>
      </c>
      <c r="C118" s="73"/>
      <c r="D118" s="73"/>
      <c r="E118" s="73"/>
      <c r="F118" s="59">
        <v>27</v>
      </c>
      <c r="G118" s="73"/>
      <c r="H118" s="73"/>
      <c r="I118" s="73"/>
      <c r="J118" s="59">
        <v>25</v>
      </c>
      <c r="K118" s="59"/>
      <c r="L118" s="59"/>
      <c r="M118" s="86">
        <f>+B118*'Silver Conversion'!E115</f>
        <v>6.0263193600000005</v>
      </c>
      <c r="N118" s="73"/>
      <c r="O118" s="73"/>
      <c r="P118" s="73"/>
      <c r="Q118" s="86">
        <f>+F118*'Silver Conversion'!E115</f>
        <v>4.51973952</v>
      </c>
      <c r="R118" s="73"/>
      <c r="S118" s="73"/>
      <c r="T118" s="73"/>
      <c r="U118" s="86">
        <f>+J118*'Silver Conversion'!G113</f>
        <v>3.1855318950000004</v>
      </c>
      <c r="V118" s="59">
        <f>+K118*'Silver Conversion'!J115</f>
        <v>0</v>
      </c>
    </row>
    <row r="119" spans="1:22" ht="15.75">
      <c r="A119" s="63">
        <v>1457</v>
      </c>
      <c r="B119" s="59"/>
      <c r="C119" s="73"/>
      <c r="D119" s="73"/>
      <c r="E119" s="73"/>
      <c r="F119" s="59">
        <v>26.5</v>
      </c>
      <c r="G119" s="73"/>
      <c r="H119" s="73"/>
      <c r="I119" s="73"/>
      <c r="J119" s="59"/>
      <c r="K119" s="59"/>
      <c r="L119" s="59"/>
      <c r="M119" s="86">
        <f>+B119*'Silver Conversion'!E116</f>
        <v>0</v>
      </c>
      <c r="N119" s="73"/>
      <c r="O119" s="73"/>
      <c r="P119" s="73"/>
      <c r="Q119" s="86">
        <f>+F119*'Silver Conversion'!E116</f>
        <v>4.43604064</v>
      </c>
      <c r="R119" s="73"/>
      <c r="S119" s="73"/>
      <c r="T119" s="73"/>
      <c r="U119" s="86">
        <f>+J119*'Silver Conversion'!G114</f>
        <v>0</v>
      </c>
      <c r="V119" s="59">
        <f>+K119*'Silver Conversion'!J116</f>
        <v>0</v>
      </c>
    </row>
    <row r="120" spans="1:22" ht="15.75">
      <c r="A120" s="63">
        <v>1458</v>
      </c>
      <c r="B120" s="59">
        <v>32.3</v>
      </c>
      <c r="C120" s="73"/>
      <c r="D120" s="73"/>
      <c r="E120" s="73"/>
      <c r="F120" s="59">
        <v>26</v>
      </c>
      <c r="G120" s="73"/>
      <c r="H120" s="73"/>
      <c r="I120" s="73"/>
      <c r="J120" s="59"/>
      <c r="K120" s="59"/>
      <c r="L120" s="59"/>
      <c r="M120" s="86">
        <f>+B120*'Silver Conversion'!E117</f>
        <v>5.406947648</v>
      </c>
      <c r="N120" s="73"/>
      <c r="O120" s="73"/>
      <c r="P120" s="73"/>
      <c r="Q120" s="86">
        <f>+F120*'Silver Conversion'!E117</f>
        <v>4.35234176</v>
      </c>
      <c r="R120" s="73"/>
      <c r="S120" s="73"/>
      <c r="T120" s="73"/>
      <c r="U120" s="86">
        <f>+J120*'Silver Conversion'!G115</f>
        <v>0</v>
      </c>
      <c r="V120" s="59">
        <f>+K120*'Silver Conversion'!J117</f>
        <v>0</v>
      </c>
    </row>
    <row r="121" spans="1:22" ht="15.75">
      <c r="A121" s="63">
        <v>1459</v>
      </c>
      <c r="B121" s="59">
        <v>36</v>
      </c>
      <c r="C121" s="73"/>
      <c r="D121" s="73"/>
      <c r="E121" s="73"/>
      <c r="F121" s="59">
        <v>26</v>
      </c>
      <c r="G121" s="73"/>
      <c r="H121" s="73"/>
      <c r="I121" s="73"/>
      <c r="J121" s="59"/>
      <c r="K121" s="59"/>
      <c r="L121" s="59"/>
      <c r="M121" s="86">
        <f>+B121*'Silver Conversion'!E118</f>
        <v>6.0263193600000005</v>
      </c>
      <c r="N121" s="73"/>
      <c r="O121" s="73"/>
      <c r="P121" s="73"/>
      <c r="Q121" s="86">
        <f>+F121*'Silver Conversion'!E118</f>
        <v>4.35234176</v>
      </c>
      <c r="R121" s="73"/>
      <c r="S121" s="73"/>
      <c r="T121" s="73"/>
      <c r="U121" s="86">
        <f>+J121*'Silver Conversion'!G116</f>
        <v>0</v>
      </c>
      <c r="V121" s="59">
        <f>+K121*'Silver Conversion'!J118</f>
        <v>0</v>
      </c>
    </row>
    <row r="122" spans="1:22" ht="15.75">
      <c r="A122" s="63">
        <v>1460</v>
      </c>
      <c r="B122" s="59">
        <v>32</v>
      </c>
      <c r="C122" s="73"/>
      <c r="D122" s="73"/>
      <c r="E122" s="73"/>
      <c r="F122" s="59">
        <v>36</v>
      </c>
      <c r="G122" s="73"/>
      <c r="H122" s="73"/>
      <c r="I122" s="73"/>
      <c r="J122" s="59">
        <v>26</v>
      </c>
      <c r="K122" s="59"/>
      <c r="L122" s="59"/>
      <c r="M122" s="86">
        <f>+B122*'Silver Conversion'!E119</f>
        <v>5.35672832</v>
      </c>
      <c r="N122" s="73"/>
      <c r="O122" s="73"/>
      <c r="P122" s="73"/>
      <c r="Q122" s="86">
        <f>+F122*'Silver Conversion'!E119</f>
        <v>6.0263193600000005</v>
      </c>
      <c r="R122" s="73"/>
      <c r="S122" s="73"/>
      <c r="T122" s="73"/>
      <c r="U122" s="86">
        <f>+J122*'Silver Conversion'!G117</f>
        <v>2.9547966084</v>
      </c>
      <c r="V122" s="59">
        <f>+K122*'Silver Conversion'!J119</f>
        <v>0</v>
      </c>
    </row>
    <row r="123" spans="1:22" ht="15.75">
      <c r="A123" s="63">
        <v>1461</v>
      </c>
      <c r="B123" s="59">
        <v>36</v>
      </c>
      <c r="C123" s="73"/>
      <c r="D123" s="73"/>
      <c r="E123" s="73"/>
      <c r="F123" s="59">
        <v>36</v>
      </c>
      <c r="G123" s="73"/>
      <c r="H123" s="73"/>
      <c r="I123" s="73"/>
      <c r="J123" s="59"/>
      <c r="K123" s="59"/>
      <c r="L123" s="59"/>
      <c r="M123" s="86">
        <f>+B123*'Silver Conversion'!E120</f>
        <v>6.0263193600000005</v>
      </c>
      <c r="N123" s="73"/>
      <c r="O123" s="73"/>
      <c r="P123" s="73"/>
      <c r="Q123" s="86">
        <f>+F123*'Silver Conversion'!E120</f>
        <v>6.0263193600000005</v>
      </c>
      <c r="R123" s="73"/>
      <c r="S123" s="73"/>
      <c r="T123" s="73"/>
      <c r="U123" s="86">
        <f>+J123*'Silver Conversion'!G118</f>
        <v>0</v>
      </c>
      <c r="V123" s="59">
        <f>+K123*'Silver Conversion'!J120</f>
        <v>0</v>
      </c>
    </row>
    <row r="124" spans="1:22" ht="15.75">
      <c r="A124" s="63">
        <v>1462</v>
      </c>
      <c r="B124" s="59"/>
      <c r="C124" s="73"/>
      <c r="D124" s="73"/>
      <c r="E124" s="73"/>
      <c r="F124" s="59">
        <v>30.8</v>
      </c>
      <c r="G124" s="73"/>
      <c r="H124" s="73"/>
      <c r="I124" s="73"/>
      <c r="J124" s="59"/>
      <c r="K124" s="59"/>
      <c r="L124" s="59"/>
      <c r="M124" s="86">
        <f>+B124*'Silver Conversion'!E121</f>
        <v>0</v>
      </c>
      <c r="N124" s="73"/>
      <c r="O124" s="73"/>
      <c r="P124" s="73"/>
      <c r="Q124" s="86">
        <f>+F124*'Silver Conversion'!E121</f>
        <v>5.155851008</v>
      </c>
      <c r="R124" s="73"/>
      <c r="S124" s="73"/>
      <c r="T124" s="73"/>
      <c r="U124" s="86">
        <f>+J124*'Silver Conversion'!G119</f>
        <v>0</v>
      </c>
      <c r="V124" s="59">
        <f>+K124*'Silver Conversion'!J121</f>
        <v>0</v>
      </c>
    </row>
    <row r="125" spans="1:22" ht="15.75">
      <c r="A125" s="63">
        <v>1463</v>
      </c>
      <c r="B125" s="59">
        <v>24</v>
      </c>
      <c r="C125" s="73"/>
      <c r="D125" s="73"/>
      <c r="E125" s="73"/>
      <c r="F125" s="59">
        <v>36</v>
      </c>
      <c r="G125" s="73"/>
      <c r="H125" s="73"/>
      <c r="I125" s="73"/>
      <c r="J125" s="59"/>
      <c r="K125" s="59"/>
      <c r="L125" s="59"/>
      <c r="M125" s="86">
        <f>+B125*'Silver Conversion'!E122</f>
        <v>4.01754624</v>
      </c>
      <c r="N125" s="73"/>
      <c r="O125" s="73"/>
      <c r="P125" s="73"/>
      <c r="Q125" s="86">
        <f>+F125*'Silver Conversion'!E122</f>
        <v>6.0263193600000005</v>
      </c>
      <c r="R125" s="73"/>
      <c r="S125" s="73"/>
      <c r="T125" s="73"/>
      <c r="U125" s="86">
        <f>+J125*'Silver Conversion'!G120</f>
        <v>0</v>
      </c>
      <c r="V125" s="59">
        <f>+K125*'Silver Conversion'!J122</f>
        <v>0</v>
      </c>
    </row>
    <row r="126" spans="1:22" ht="15.75">
      <c r="A126" s="63">
        <v>1464</v>
      </c>
      <c r="B126" s="59"/>
      <c r="C126" s="73"/>
      <c r="D126" s="73"/>
      <c r="E126" s="73"/>
      <c r="F126" s="59">
        <v>36</v>
      </c>
      <c r="G126" s="73"/>
      <c r="H126" s="73"/>
      <c r="I126" s="73"/>
      <c r="J126" s="59"/>
      <c r="K126" s="59"/>
      <c r="L126" s="59"/>
      <c r="M126" s="86">
        <f>+B126*'Silver Conversion'!E123</f>
        <v>0</v>
      </c>
      <c r="N126" s="73"/>
      <c r="O126" s="73"/>
      <c r="P126" s="73"/>
      <c r="Q126" s="86">
        <f>+F126*'Silver Conversion'!E123</f>
        <v>6.0263193600000005</v>
      </c>
      <c r="R126" s="73"/>
      <c r="S126" s="73"/>
      <c r="T126" s="73"/>
      <c r="U126" s="86">
        <f>+J126*'Silver Conversion'!G121</f>
        <v>0</v>
      </c>
      <c r="V126" s="59">
        <f>+K126*'Silver Conversion'!J123</f>
        <v>0</v>
      </c>
    </row>
    <row r="127" spans="1:22" ht="15.75">
      <c r="A127" s="63">
        <v>1465</v>
      </c>
      <c r="B127" s="59">
        <v>24</v>
      </c>
      <c r="C127" s="73"/>
      <c r="D127" s="73"/>
      <c r="E127" s="73"/>
      <c r="F127" s="59">
        <v>36</v>
      </c>
      <c r="G127" s="73"/>
      <c r="H127" s="73"/>
      <c r="I127" s="73"/>
      <c r="J127" s="59">
        <v>25</v>
      </c>
      <c r="K127" s="59"/>
      <c r="L127" s="59"/>
      <c r="M127" s="86">
        <f>+B127*'Silver Conversion'!E124</f>
        <v>4.01754624</v>
      </c>
      <c r="N127" s="73"/>
      <c r="O127" s="73"/>
      <c r="P127" s="73"/>
      <c r="Q127" s="86">
        <f>+F127*'Silver Conversion'!E124</f>
        <v>6.0263193600000005</v>
      </c>
      <c r="R127" s="73"/>
      <c r="S127" s="73"/>
      <c r="T127" s="73"/>
      <c r="U127" s="86">
        <f>+J127*'Silver Conversion'!G122</f>
        <v>2.76638271</v>
      </c>
      <c r="V127" s="59">
        <f>+K127*'Silver Conversion'!J124</f>
        <v>0</v>
      </c>
    </row>
    <row r="128" spans="1:22" ht="15.75">
      <c r="A128" s="63">
        <v>1466</v>
      </c>
      <c r="B128" s="59"/>
      <c r="C128" s="73"/>
      <c r="D128" s="73"/>
      <c r="E128" s="73"/>
      <c r="F128" s="59">
        <v>36</v>
      </c>
      <c r="G128" s="73"/>
      <c r="H128" s="73"/>
      <c r="I128" s="73"/>
      <c r="J128" s="59">
        <v>23.3</v>
      </c>
      <c r="K128" s="59"/>
      <c r="L128" s="59"/>
      <c r="M128" s="86">
        <f>+B128*'Silver Conversion'!E125</f>
        <v>0</v>
      </c>
      <c r="N128" s="73"/>
      <c r="O128" s="73"/>
      <c r="P128" s="73"/>
      <c r="Q128" s="86">
        <f>+F128*'Silver Conversion'!E125</f>
        <v>6.0263193600000005</v>
      </c>
      <c r="R128" s="73"/>
      <c r="S128" s="73"/>
      <c r="T128" s="73"/>
      <c r="U128" s="86">
        <f>+J128*'Silver Conversion'!G123</f>
        <v>2.4493561419600005</v>
      </c>
      <c r="V128" s="59">
        <f>+K128*'Silver Conversion'!J125</f>
        <v>0</v>
      </c>
    </row>
    <row r="129" spans="1:22" ht="15.75">
      <c r="A129" s="63">
        <v>1467</v>
      </c>
      <c r="B129" s="59">
        <v>36</v>
      </c>
      <c r="C129" s="73"/>
      <c r="D129" s="73"/>
      <c r="E129" s="73"/>
      <c r="F129" s="59">
        <v>30</v>
      </c>
      <c r="G129" s="73"/>
      <c r="H129" s="73"/>
      <c r="I129" s="73"/>
      <c r="J129" s="59"/>
      <c r="K129" s="59"/>
      <c r="L129" s="59"/>
      <c r="M129" s="86">
        <f>+B129*'Silver Conversion'!E126</f>
        <v>6.0263193600000005</v>
      </c>
      <c r="N129" s="73"/>
      <c r="O129" s="73"/>
      <c r="P129" s="73"/>
      <c r="Q129" s="86">
        <f>+F129*'Silver Conversion'!E126</f>
        <v>5.0219328</v>
      </c>
      <c r="R129" s="73"/>
      <c r="S129" s="73"/>
      <c r="T129" s="73"/>
      <c r="U129" s="86">
        <f>+J129*'Silver Conversion'!G124</f>
        <v>0</v>
      </c>
      <c r="V129" s="59">
        <f>+K129*'Silver Conversion'!J126</f>
        <v>0</v>
      </c>
    </row>
    <row r="130" spans="1:22" ht="15.75">
      <c r="A130" s="63">
        <v>1468</v>
      </c>
      <c r="B130" s="59">
        <v>24</v>
      </c>
      <c r="C130" s="73"/>
      <c r="D130" s="73"/>
      <c r="E130" s="73"/>
      <c r="F130" s="59">
        <v>24</v>
      </c>
      <c r="G130" s="73"/>
      <c r="H130" s="73"/>
      <c r="I130" s="73"/>
      <c r="J130" s="59">
        <v>22</v>
      </c>
      <c r="K130" s="59"/>
      <c r="L130" s="59"/>
      <c r="M130" s="86">
        <f>+B130*'Silver Conversion'!E127</f>
        <v>4.01754624</v>
      </c>
      <c r="N130" s="73"/>
      <c r="O130" s="73"/>
      <c r="P130" s="73"/>
      <c r="Q130" s="86">
        <f>+F130*'Silver Conversion'!E127</f>
        <v>4.01754624</v>
      </c>
      <c r="R130" s="73"/>
      <c r="S130" s="73"/>
      <c r="T130" s="73"/>
      <c r="U130" s="86">
        <f>+J130*'Silver Conversion'!G125</f>
        <v>2.2025677674</v>
      </c>
      <c r="V130" s="59">
        <f>+K130*'Silver Conversion'!J127</f>
        <v>0</v>
      </c>
    </row>
    <row r="131" spans="1:22" ht="15.75">
      <c r="A131" s="63">
        <v>1469</v>
      </c>
      <c r="B131" s="59"/>
      <c r="C131" s="73"/>
      <c r="D131" s="73"/>
      <c r="E131" s="73"/>
      <c r="F131" s="59">
        <v>24</v>
      </c>
      <c r="G131" s="73"/>
      <c r="H131" s="73"/>
      <c r="I131" s="73"/>
      <c r="J131" s="59">
        <v>22</v>
      </c>
      <c r="K131" s="59"/>
      <c r="L131" s="59"/>
      <c r="M131" s="86">
        <f>+B131*'Silver Conversion'!E128</f>
        <v>0</v>
      </c>
      <c r="N131" s="73"/>
      <c r="O131" s="73"/>
      <c r="P131" s="73"/>
      <c r="Q131" s="86">
        <f>+F131*'Silver Conversion'!E128</f>
        <v>4.01754624</v>
      </c>
      <c r="R131" s="73"/>
      <c r="S131" s="73"/>
      <c r="T131" s="73"/>
      <c r="U131" s="86">
        <f>+J131*'Silver Conversion'!G126</f>
        <v>2.2025677674</v>
      </c>
      <c r="V131" s="59">
        <f>+K131*'Silver Conversion'!J128</f>
        <v>0</v>
      </c>
    </row>
    <row r="132" spans="1:22" ht="15.75">
      <c r="A132" s="63">
        <v>1470</v>
      </c>
      <c r="B132" s="59"/>
      <c r="C132" s="73"/>
      <c r="D132" s="73"/>
      <c r="E132" s="73"/>
      <c r="F132" s="59">
        <v>36</v>
      </c>
      <c r="G132" s="73"/>
      <c r="H132" s="73"/>
      <c r="I132" s="73"/>
      <c r="J132" s="59"/>
      <c r="K132" s="59"/>
      <c r="L132" s="59"/>
      <c r="M132" s="86">
        <f>+B132*'Silver Conversion'!E129</f>
        <v>0</v>
      </c>
      <c r="N132" s="73"/>
      <c r="O132" s="73"/>
      <c r="P132" s="73"/>
      <c r="Q132" s="86">
        <f>+F132*'Silver Conversion'!E129</f>
        <v>6.0263193600000005</v>
      </c>
      <c r="R132" s="73"/>
      <c r="S132" s="73"/>
      <c r="T132" s="73"/>
      <c r="U132" s="86">
        <f>+J132*'Silver Conversion'!G127</f>
        <v>0</v>
      </c>
      <c r="V132" s="59">
        <f>+K132*'Silver Conversion'!J129</f>
        <v>0</v>
      </c>
    </row>
    <row r="133" spans="1:22" ht="15.75">
      <c r="A133" s="63">
        <v>1471</v>
      </c>
      <c r="B133" s="59"/>
      <c r="C133" s="73"/>
      <c r="D133" s="73"/>
      <c r="E133" s="73"/>
      <c r="F133" s="59">
        <v>33</v>
      </c>
      <c r="G133" s="73"/>
      <c r="H133" s="73"/>
      <c r="I133" s="73"/>
      <c r="J133" s="59">
        <v>24</v>
      </c>
      <c r="K133" s="59"/>
      <c r="L133" s="59"/>
      <c r="M133" s="86">
        <f>+B133*'Silver Conversion'!E130</f>
        <v>0</v>
      </c>
      <c r="N133" s="73"/>
      <c r="O133" s="73"/>
      <c r="P133" s="73"/>
      <c r="Q133" s="86">
        <f>+F133*'Silver Conversion'!E130</f>
        <v>5.52412608</v>
      </c>
      <c r="R133" s="73"/>
      <c r="S133" s="73"/>
      <c r="T133" s="73"/>
      <c r="U133" s="86">
        <f>+J133*'Silver Conversion'!G128</f>
        <v>2.4028012008000004</v>
      </c>
      <c r="V133" s="59">
        <f>+K133*'Silver Conversion'!J130</f>
        <v>0</v>
      </c>
    </row>
    <row r="134" spans="1:22" ht="15.75">
      <c r="A134" s="63">
        <v>1472</v>
      </c>
      <c r="B134" s="59"/>
      <c r="C134" s="73"/>
      <c r="D134" s="73"/>
      <c r="E134" s="73"/>
      <c r="F134" s="59">
        <v>36</v>
      </c>
      <c r="G134" s="73"/>
      <c r="H134" s="73"/>
      <c r="I134" s="73"/>
      <c r="J134" s="59"/>
      <c r="K134" s="59"/>
      <c r="L134" s="59"/>
      <c r="M134" s="86">
        <f>+B134*'Silver Conversion'!E131</f>
        <v>0</v>
      </c>
      <c r="N134" s="73"/>
      <c r="O134" s="73"/>
      <c r="P134" s="73"/>
      <c r="Q134" s="86">
        <f>+F134*'Silver Conversion'!E131</f>
        <v>6.0263193600000005</v>
      </c>
      <c r="R134" s="73"/>
      <c r="S134" s="73"/>
      <c r="T134" s="73"/>
      <c r="U134" s="86">
        <f>+J134*'Silver Conversion'!G129</f>
        <v>0</v>
      </c>
      <c r="V134" s="59">
        <f>+K134*'Silver Conversion'!J131</f>
        <v>0</v>
      </c>
    </row>
    <row r="135" spans="1:22" ht="15.75">
      <c r="A135" s="63">
        <v>1473</v>
      </c>
      <c r="B135" s="59"/>
      <c r="C135" s="73"/>
      <c r="D135" s="73"/>
      <c r="E135" s="73"/>
      <c r="F135" s="59">
        <v>36</v>
      </c>
      <c r="G135" s="73"/>
      <c r="H135" s="73"/>
      <c r="I135" s="73"/>
      <c r="J135" s="59"/>
      <c r="K135" s="59"/>
      <c r="L135" s="59"/>
      <c r="M135" s="86">
        <f>+B135*'Silver Conversion'!E132</f>
        <v>0</v>
      </c>
      <c r="N135" s="73"/>
      <c r="O135" s="73"/>
      <c r="P135" s="73"/>
      <c r="Q135" s="86">
        <f>+F135*'Silver Conversion'!E132</f>
        <v>6.0263193600000005</v>
      </c>
      <c r="R135" s="73"/>
      <c r="S135" s="73"/>
      <c r="T135" s="73"/>
      <c r="U135" s="86">
        <f>+J135*'Silver Conversion'!G130</f>
        <v>0</v>
      </c>
      <c r="V135" s="59">
        <f>+K135*'Silver Conversion'!J132</f>
        <v>0</v>
      </c>
    </row>
    <row r="136" spans="1:22" ht="15.75">
      <c r="A136" s="63">
        <v>1474</v>
      </c>
      <c r="B136" s="59"/>
      <c r="C136" s="73"/>
      <c r="D136" s="73"/>
      <c r="E136" s="73"/>
      <c r="F136" s="59">
        <v>36</v>
      </c>
      <c r="G136" s="73"/>
      <c r="H136" s="73"/>
      <c r="I136" s="73"/>
      <c r="J136" s="59"/>
      <c r="K136" s="59"/>
      <c r="L136" s="59"/>
      <c r="M136" s="86">
        <f>+B136*'Silver Conversion'!E133</f>
        <v>0</v>
      </c>
      <c r="N136" s="73"/>
      <c r="O136" s="73"/>
      <c r="P136" s="73"/>
      <c r="Q136" s="86">
        <f>+F136*'Silver Conversion'!E133</f>
        <v>6.0263193600000005</v>
      </c>
      <c r="R136" s="73"/>
      <c r="S136" s="73"/>
      <c r="T136" s="73"/>
      <c r="U136" s="86">
        <f>+J136*'Silver Conversion'!G131</f>
        <v>0</v>
      </c>
      <c r="V136" s="59">
        <f>+K136*'Silver Conversion'!J133</f>
        <v>0</v>
      </c>
    </row>
    <row r="137" spans="1:22" ht="15.75">
      <c r="A137" s="63">
        <v>1475</v>
      </c>
      <c r="B137" s="59"/>
      <c r="C137" s="73"/>
      <c r="D137" s="73"/>
      <c r="E137" s="73"/>
      <c r="F137" s="59">
        <v>36</v>
      </c>
      <c r="G137" s="73"/>
      <c r="H137" s="73"/>
      <c r="I137" s="73"/>
      <c r="J137" s="59"/>
      <c r="K137" s="59"/>
      <c r="L137" s="59"/>
      <c r="M137" s="86">
        <f>+B137*'Silver Conversion'!E134</f>
        <v>0</v>
      </c>
      <c r="N137" s="73"/>
      <c r="O137" s="73"/>
      <c r="P137" s="73"/>
      <c r="Q137" s="86">
        <f>+F137*'Silver Conversion'!E134</f>
        <v>6.0263193600000005</v>
      </c>
      <c r="R137" s="73"/>
      <c r="S137" s="73"/>
      <c r="T137" s="73"/>
      <c r="U137" s="86">
        <f>+J137*'Silver Conversion'!G132</f>
        <v>0</v>
      </c>
      <c r="V137" s="59">
        <f>+K137*'Silver Conversion'!J134</f>
        <v>0</v>
      </c>
    </row>
    <row r="138" spans="1:22" ht="15.75">
      <c r="A138" s="63">
        <v>1476</v>
      </c>
      <c r="B138" s="59"/>
      <c r="C138" s="73"/>
      <c r="D138" s="73"/>
      <c r="E138" s="73"/>
      <c r="F138" s="59">
        <v>34</v>
      </c>
      <c r="G138" s="73"/>
      <c r="H138" s="73"/>
      <c r="I138" s="73"/>
      <c r="J138" s="59"/>
      <c r="K138" s="59"/>
      <c r="L138" s="59"/>
      <c r="M138" s="86">
        <f>+B138*'Silver Conversion'!E135</f>
        <v>0</v>
      </c>
      <c r="N138" s="73"/>
      <c r="O138" s="73"/>
      <c r="P138" s="73"/>
      <c r="Q138" s="86">
        <f>+F138*'Silver Conversion'!E135</f>
        <v>5.69152384</v>
      </c>
      <c r="R138" s="73"/>
      <c r="S138" s="73"/>
      <c r="T138" s="73"/>
      <c r="U138" s="86">
        <f>+J138*'Silver Conversion'!G133</f>
        <v>0</v>
      </c>
      <c r="V138" s="59">
        <f>+K138*'Silver Conversion'!J135</f>
        <v>0</v>
      </c>
    </row>
    <row r="139" spans="1:22" ht="15.75">
      <c r="A139" s="63">
        <v>1477</v>
      </c>
      <c r="B139" s="59"/>
      <c r="C139" s="73"/>
      <c r="D139" s="73"/>
      <c r="E139" s="73"/>
      <c r="F139" s="59">
        <v>36</v>
      </c>
      <c r="G139" s="73"/>
      <c r="H139" s="73"/>
      <c r="I139" s="73"/>
      <c r="J139" s="59"/>
      <c r="K139" s="59"/>
      <c r="L139" s="59"/>
      <c r="M139" s="86">
        <f>+B139*'Silver Conversion'!E136</f>
        <v>0</v>
      </c>
      <c r="N139" s="73"/>
      <c r="O139" s="73"/>
      <c r="P139" s="73"/>
      <c r="Q139" s="86">
        <f>+F139*'Silver Conversion'!E136</f>
        <v>6.0263193600000005</v>
      </c>
      <c r="R139" s="73"/>
      <c r="S139" s="73"/>
      <c r="T139" s="73"/>
      <c r="U139" s="86">
        <f>+J139*'Silver Conversion'!G134</f>
        <v>0</v>
      </c>
      <c r="V139" s="59">
        <f>+K139*'Silver Conversion'!J136</f>
        <v>0</v>
      </c>
    </row>
    <row r="140" spans="1:22" ht="15.75">
      <c r="A140" s="63">
        <v>1478</v>
      </c>
      <c r="B140" s="59"/>
      <c r="C140" s="73"/>
      <c r="D140" s="73"/>
      <c r="E140" s="73"/>
      <c r="F140" s="59">
        <v>36</v>
      </c>
      <c r="G140" s="73"/>
      <c r="H140" s="73"/>
      <c r="I140" s="73"/>
      <c r="J140" s="59"/>
      <c r="K140" s="59"/>
      <c r="L140" s="59"/>
      <c r="M140" s="86">
        <f>+B140*'Silver Conversion'!E137</f>
        <v>0</v>
      </c>
      <c r="N140" s="73"/>
      <c r="O140" s="73"/>
      <c r="P140" s="73"/>
      <c r="Q140" s="86">
        <f>+F140*'Silver Conversion'!E137</f>
        <v>6.0263193600000005</v>
      </c>
      <c r="R140" s="73"/>
      <c r="S140" s="73"/>
      <c r="T140" s="73"/>
      <c r="U140" s="86">
        <f>+J140*'Silver Conversion'!G135</f>
        <v>0</v>
      </c>
      <c r="V140" s="59">
        <f>+K140*'Silver Conversion'!J137</f>
        <v>0</v>
      </c>
    </row>
    <row r="141" spans="1:22" ht="15.75">
      <c r="A141" s="63">
        <v>1479</v>
      </c>
      <c r="B141" s="59"/>
      <c r="C141" s="73"/>
      <c r="D141" s="73"/>
      <c r="E141" s="73"/>
      <c r="F141" s="59">
        <v>36</v>
      </c>
      <c r="G141" s="73"/>
      <c r="H141" s="73"/>
      <c r="I141" s="73"/>
      <c r="J141" s="59"/>
      <c r="K141" s="59"/>
      <c r="L141" s="59"/>
      <c r="M141" s="86">
        <f>+B141*'Silver Conversion'!E138</f>
        <v>0</v>
      </c>
      <c r="N141" s="73"/>
      <c r="O141" s="73"/>
      <c r="P141" s="73"/>
      <c r="Q141" s="86">
        <f>+F141*'Silver Conversion'!E138</f>
        <v>6.0263193600000005</v>
      </c>
      <c r="R141" s="73"/>
      <c r="S141" s="73"/>
      <c r="T141" s="73"/>
      <c r="U141" s="86">
        <f>+J141*'Silver Conversion'!G136</f>
        <v>0</v>
      </c>
      <c r="V141" s="59">
        <f>+K141*'Silver Conversion'!J138</f>
        <v>0</v>
      </c>
    </row>
    <row r="142" spans="1:22" ht="15.75">
      <c r="A142" s="63">
        <v>1480</v>
      </c>
      <c r="B142" s="59">
        <v>24</v>
      </c>
      <c r="C142" s="73"/>
      <c r="D142" s="73"/>
      <c r="E142" s="73"/>
      <c r="F142" s="59">
        <v>24</v>
      </c>
      <c r="G142" s="73"/>
      <c r="H142" s="73"/>
      <c r="I142" s="73"/>
      <c r="J142" s="59">
        <v>25</v>
      </c>
      <c r="K142" s="59"/>
      <c r="L142" s="59"/>
      <c r="M142" s="86">
        <f>+B142*'Silver Conversion'!E139</f>
        <v>4.01754624</v>
      </c>
      <c r="N142" s="73"/>
      <c r="O142" s="73"/>
      <c r="P142" s="73"/>
      <c r="Q142" s="86">
        <f>+F142*'Silver Conversion'!E139</f>
        <v>4.01754624</v>
      </c>
      <c r="R142" s="73"/>
      <c r="S142" s="73"/>
      <c r="T142" s="73"/>
      <c r="U142" s="86">
        <f>+J142*'Silver Conversion'!G137</f>
        <v>2.33605736</v>
      </c>
      <c r="V142" s="59">
        <f>+K142*'Silver Conversion'!J139</f>
        <v>0</v>
      </c>
    </row>
    <row r="143" spans="1:22" ht="15.75">
      <c r="A143" s="63">
        <v>1481</v>
      </c>
      <c r="B143" s="59">
        <v>24</v>
      </c>
      <c r="C143" s="73"/>
      <c r="D143" s="73"/>
      <c r="E143" s="73"/>
      <c r="F143" s="59"/>
      <c r="G143" s="73"/>
      <c r="H143" s="73"/>
      <c r="I143" s="73"/>
      <c r="J143" s="59">
        <v>22</v>
      </c>
      <c r="K143" s="59"/>
      <c r="L143" s="59"/>
      <c r="M143" s="86">
        <f>+B143*'Silver Conversion'!E140</f>
        <v>4.01754624</v>
      </c>
      <c r="N143" s="73"/>
      <c r="O143" s="73"/>
      <c r="P143" s="73"/>
      <c r="Q143" s="86">
        <f>+F143*'Silver Conversion'!E140</f>
        <v>0</v>
      </c>
      <c r="R143" s="73"/>
      <c r="S143" s="73"/>
      <c r="T143" s="73"/>
      <c r="U143" s="86">
        <f>+J143*'Silver Conversion'!G138</f>
        <v>2.0557304768</v>
      </c>
      <c r="V143" s="59">
        <f>+K143*'Silver Conversion'!J140</f>
        <v>0</v>
      </c>
    </row>
    <row r="144" spans="1:22" ht="15.75">
      <c r="A144" s="63">
        <v>1482</v>
      </c>
      <c r="B144" s="59"/>
      <c r="C144" s="73"/>
      <c r="D144" s="73"/>
      <c r="E144" s="73"/>
      <c r="F144" s="59">
        <v>30</v>
      </c>
      <c r="G144" s="73"/>
      <c r="H144" s="73"/>
      <c r="I144" s="73"/>
      <c r="J144" s="59">
        <v>20</v>
      </c>
      <c r="K144" s="59"/>
      <c r="L144" s="59"/>
      <c r="M144" s="86">
        <f>+B144*'Silver Conversion'!E141</f>
        <v>0</v>
      </c>
      <c r="N144" s="73"/>
      <c r="O144" s="73"/>
      <c r="P144" s="73"/>
      <c r="Q144" s="86">
        <f>+F144*'Silver Conversion'!E141</f>
        <v>5.0219328</v>
      </c>
      <c r="R144" s="73"/>
      <c r="S144" s="73"/>
      <c r="T144" s="73"/>
      <c r="U144" s="86">
        <f>+J144*'Silver Conversion'!G139</f>
        <v>1.868845888</v>
      </c>
      <c r="V144" s="59">
        <f>+K144*'Silver Conversion'!J141</f>
        <v>0</v>
      </c>
    </row>
    <row r="145" spans="1:22" ht="15.75">
      <c r="A145" s="63">
        <v>1483</v>
      </c>
      <c r="B145" s="59"/>
      <c r="C145" s="73"/>
      <c r="D145" s="73"/>
      <c r="E145" s="73"/>
      <c r="F145" s="59">
        <v>24</v>
      </c>
      <c r="G145" s="73"/>
      <c r="H145" s="73"/>
      <c r="I145" s="73"/>
      <c r="J145" s="59"/>
      <c r="K145" s="59"/>
      <c r="L145" s="59"/>
      <c r="M145" s="86">
        <f>+B145*'Silver Conversion'!E142</f>
        <v>0</v>
      </c>
      <c r="N145" s="73"/>
      <c r="O145" s="73"/>
      <c r="P145" s="73"/>
      <c r="Q145" s="86">
        <f>+F145*'Silver Conversion'!E142</f>
        <v>4.01754624</v>
      </c>
      <c r="R145" s="73"/>
      <c r="S145" s="73"/>
      <c r="T145" s="73"/>
      <c r="U145" s="86">
        <f>+J145*'Silver Conversion'!G140</f>
        <v>0</v>
      </c>
      <c r="V145" s="59">
        <f>+K145*'Silver Conversion'!J142</f>
        <v>0</v>
      </c>
    </row>
    <row r="146" spans="1:22" ht="15.75">
      <c r="A146" s="63">
        <v>1484</v>
      </c>
      <c r="B146" s="59"/>
      <c r="C146" s="73"/>
      <c r="D146" s="73"/>
      <c r="E146" s="73"/>
      <c r="F146" s="59">
        <v>24</v>
      </c>
      <c r="G146" s="73"/>
      <c r="H146" s="73"/>
      <c r="I146" s="73"/>
      <c r="J146" s="59"/>
      <c r="K146" s="59"/>
      <c r="L146" s="59"/>
      <c r="M146" s="86">
        <f>+B146*'Silver Conversion'!E143</f>
        <v>0</v>
      </c>
      <c r="N146" s="73"/>
      <c r="O146" s="73"/>
      <c r="P146" s="73"/>
      <c r="Q146" s="86">
        <f>+F146*'Silver Conversion'!E143</f>
        <v>4.01754624</v>
      </c>
      <c r="R146" s="73"/>
      <c r="S146" s="73"/>
      <c r="T146" s="73"/>
      <c r="U146" s="86">
        <f>+J146*'Silver Conversion'!G141</f>
        <v>0</v>
      </c>
      <c r="V146" s="59">
        <f>+K146*'Silver Conversion'!J143</f>
        <v>0</v>
      </c>
    </row>
    <row r="147" spans="1:22" ht="15.75">
      <c r="A147" s="63">
        <v>1485</v>
      </c>
      <c r="B147" s="59"/>
      <c r="C147" s="73"/>
      <c r="D147" s="73"/>
      <c r="E147" s="73"/>
      <c r="F147" s="59">
        <v>24.8</v>
      </c>
      <c r="G147" s="73"/>
      <c r="H147" s="73"/>
      <c r="I147" s="73"/>
      <c r="J147" s="59">
        <v>24</v>
      </c>
      <c r="K147" s="59"/>
      <c r="L147" s="59"/>
      <c r="M147" s="86">
        <f>+B147*'Silver Conversion'!E144</f>
        <v>0</v>
      </c>
      <c r="N147" s="73"/>
      <c r="O147" s="73"/>
      <c r="P147" s="73"/>
      <c r="Q147" s="86">
        <f>+F147*'Silver Conversion'!E144</f>
        <v>4.1514644480000005</v>
      </c>
      <c r="R147" s="73"/>
      <c r="S147" s="73"/>
      <c r="T147" s="73"/>
      <c r="U147" s="86">
        <f>+J147*'Silver Conversion'!G142</f>
        <v>3.3434591760000005</v>
      </c>
      <c r="V147" s="59">
        <f>+K147*'Silver Conversion'!J144</f>
        <v>0</v>
      </c>
    </row>
    <row r="148" spans="1:22" ht="15.75">
      <c r="A148" s="63">
        <v>1486</v>
      </c>
      <c r="B148" s="59"/>
      <c r="C148" s="73"/>
      <c r="D148" s="73"/>
      <c r="E148" s="73"/>
      <c r="F148" s="59">
        <v>24</v>
      </c>
      <c r="G148" s="73"/>
      <c r="H148" s="73"/>
      <c r="I148" s="73"/>
      <c r="J148" s="59">
        <v>24</v>
      </c>
      <c r="K148" s="59"/>
      <c r="L148" s="59"/>
      <c r="M148" s="86">
        <f>+B148*'Silver Conversion'!E145</f>
        <v>0</v>
      </c>
      <c r="N148" s="73"/>
      <c r="O148" s="73"/>
      <c r="P148" s="73"/>
      <c r="Q148" s="86">
        <f>+F148*'Silver Conversion'!E145</f>
        <v>4.01754624</v>
      </c>
      <c r="R148" s="73"/>
      <c r="S148" s="73"/>
      <c r="T148" s="73"/>
      <c r="U148" s="86">
        <f>+J148*'Silver Conversion'!G143</f>
        <v>3.41607132</v>
      </c>
      <c r="V148" s="59">
        <f>+K148*'Silver Conversion'!J145</f>
        <v>0</v>
      </c>
    </row>
    <row r="149" spans="1:22" ht="15.75">
      <c r="A149" s="63">
        <v>1487</v>
      </c>
      <c r="B149" s="59"/>
      <c r="C149" s="73"/>
      <c r="D149" s="73"/>
      <c r="E149" s="73"/>
      <c r="F149" s="59">
        <v>25</v>
      </c>
      <c r="G149" s="73"/>
      <c r="H149" s="73"/>
      <c r="I149" s="73"/>
      <c r="J149" s="59"/>
      <c r="K149" s="59"/>
      <c r="L149" s="59"/>
      <c r="M149" s="86">
        <f>+B149*'Silver Conversion'!E146</f>
        <v>0</v>
      </c>
      <c r="N149" s="73"/>
      <c r="O149" s="73"/>
      <c r="P149" s="73"/>
      <c r="Q149" s="86">
        <f>+F149*'Silver Conversion'!E146</f>
        <v>4.184944</v>
      </c>
      <c r="R149" s="73"/>
      <c r="S149" s="73"/>
      <c r="T149" s="73"/>
      <c r="U149" s="86">
        <f>+J149*'Silver Conversion'!G144</f>
        <v>0</v>
      </c>
      <c r="V149" s="59">
        <f>+K149*'Silver Conversion'!J146</f>
        <v>0</v>
      </c>
    </row>
    <row r="150" spans="1:22" ht="15.75">
      <c r="A150" s="63">
        <v>1488</v>
      </c>
      <c r="B150" s="59"/>
      <c r="C150" s="73"/>
      <c r="D150" s="73"/>
      <c r="E150" s="73"/>
      <c r="F150" s="59">
        <v>24</v>
      </c>
      <c r="G150" s="73"/>
      <c r="H150" s="73"/>
      <c r="I150" s="73"/>
      <c r="J150" s="59"/>
      <c r="K150" s="59"/>
      <c r="L150" s="59"/>
      <c r="M150" s="86">
        <f>+B150*'Silver Conversion'!E147</f>
        <v>0</v>
      </c>
      <c r="N150" s="73"/>
      <c r="O150" s="73"/>
      <c r="P150" s="73"/>
      <c r="Q150" s="86">
        <f>+F150*'Silver Conversion'!E147</f>
        <v>4.01754624</v>
      </c>
      <c r="R150" s="73"/>
      <c r="S150" s="73"/>
      <c r="T150" s="73"/>
      <c r="U150" s="86">
        <f>+J150*'Silver Conversion'!G145</f>
        <v>0</v>
      </c>
      <c r="V150" s="59">
        <f>+K150*'Silver Conversion'!J147</f>
        <v>0</v>
      </c>
    </row>
    <row r="151" spans="1:22" ht="15.75">
      <c r="A151" s="63">
        <v>1489</v>
      </c>
      <c r="B151" s="59"/>
      <c r="C151" s="73"/>
      <c r="D151" s="73"/>
      <c r="E151" s="73"/>
      <c r="F151" s="59">
        <v>24.8</v>
      </c>
      <c r="G151" s="73"/>
      <c r="H151" s="73"/>
      <c r="I151" s="73"/>
      <c r="J151" s="59">
        <v>28.5</v>
      </c>
      <c r="K151" s="59"/>
      <c r="L151" s="59"/>
      <c r="M151" s="86">
        <f>+B151*'Silver Conversion'!E148</f>
        <v>0</v>
      </c>
      <c r="N151" s="73"/>
      <c r="O151" s="73"/>
      <c r="P151" s="73"/>
      <c r="Q151" s="86">
        <f>+F151*'Silver Conversion'!E148</f>
        <v>4.1514644480000005</v>
      </c>
      <c r="R151" s="73"/>
      <c r="S151" s="73"/>
      <c r="T151" s="73"/>
      <c r="U151" s="86">
        <f>+J151*'Silver Conversion'!G146</f>
        <v>4.6758507615</v>
      </c>
      <c r="V151" s="59">
        <f>+K151*'Silver Conversion'!J148</f>
        <v>0</v>
      </c>
    </row>
    <row r="152" spans="1:22" ht="15.75">
      <c r="A152" s="63">
        <v>1490</v>
      </c>
      <c r="B152" s="59">
        <v>30</v>
      </c>
      <c r="C152" s="73"/>
      <c r="D152" s="73"/>
      <c r="E152" s="73"/>
      <c r="F152" s="59"/>
      <c r="G152" s="73"/>
      <c r="H152" s="73"/>
      <c r="I152" s="73"/>
      <c r="J152" s="59"/>
      <c r="K152" s="59"/>
      <c r="L152" s="59"/>
      <c r="M152" s="86">
        <f>+B152*'Silver Conversion'!E149</f>
        <v>5.0219328</v>
      </c>
      <c r="N152" s="73"/>
      <c r="O152" s="73"/>
      <c r="P152" s="73"/>
      <c r="Q152" s="86">
        <f>+F152*'Silver Conversion'!E149</f>
        <v>0</v>
      </c>
      <c r="R152" s="73"/>
      <c r="S152" s="73"/>
      <c r="T152" s="73"/>
      <c r="U152" s="86">
        <f>+J152*'Silver Conversion'!G147</f>
        <v>0</v>
      </c>
      <c r="V152" s="59">
        <f>+K152*'Silver Conversion'!J149</f>
        <v>0</v>
      </c>
    </row>
    <row r="153" spans="1:22" ht="15.75">
      <c r="A153" s="63">
        <v>1491</v>
      </c>
      <c r="B153" s="59"/>
      <c r="C153" s="73"/>
      <c r="D153" s="73"/>
      <c r="E153" s="73"/>
      <c r="F153" s="59"/>
      <c r="G153" s="73"/>
      <c r="H153" s="73"/>
      <c r="I153" s="73"/>
      <c r="J153" s="59"/>
      <c r="K153" s="59"/>
      <c r="L153" s="59"/>
      <c r="M153" s="86">
        <f>+B153*'Silver Conversion'!E150</f>
        <v>0</v>
      </c>
      <c r="N153" s="73"/>
      <c r="O153" s="73"/>
      <c r="P153" s="73"/>
      <c r="Q153" s="86">
        <f>+F153*'Silver Conversion'!E150</f>
        <v>0</v>
      </c>
      <c r="R153" s="73"/>
      <c r="S153" s="73"/>
      <c r="T153" s="73"/>
      <c r="U153" s="86">
        <f>+J153*'Silver Conversion'!G148</f>
        <v>0</v>
      </c>
      <c r="V153" s="59">
        <f>+K153*'Silver Conversion'!J150</f>
        <v>0</v>
      </c>
    </row>
    <row r="154" spans="1:22" ht="15.75">
      <c r="A154" s="63">
        <v>1492</v>
      </c>
      <c r="B154" s="59"/>
      <c r="C154" s="73"/>
      <c r="D154" s="73"/>
      <c r="E154" s="73"/>
      <c r="F154" s="59">
        <v>30</v>
      </c>
      <c r="G154" s="73"/>
      <c r="H154" s="73"/>
      <c r="I154" s="73"/>
      <c r="J154" s="59">
        <v>24</v>
      </c>
      <c r="K154" s="59"/>
      <c r="L154" s="59"/>
      <c r="M154" s="86">
        <f>+B154*'Silver Conversion'!E151</f>
        <v>0</v>
      </c>
      <c r="N154" s="73"/>
      <c r="O154" s="73"/>
      <c r="P154" s="73"/>
      <c r="Q154" s="86">
        <f>+F154*'Silver Conversion'!E151</f>
        <v>5.0219328</v>
      </c>
      <c r="R154" s="73"/>
      <c r="S154" s="73"/>
      <c r="T154" s="73"/>
      <c r="U154" s="86">
        <f>+J154*'Silver Conversion'!G149</f>
        <v>3.937558536</v>
      </c>
      <c r="V154" s="59">
        <f>+K154*'Silver Conversion'!J151</f>
        <v>0</v>
      </c>
    </row>
    <row r="155" spans="1:22" ht="15.75">
      <c r="A155" s="63">
        <v>1493</v>
      </c>
      <c r="B155" s="59"/>
      <c r="C155" s="73"/>
      <c r="D155" s="73"/>
      <c r="E155" s="73"/>
      <c r="F155" s="59">
        <v>30</v>
      </c>
      <c r="G155" s="73"/>
      <c r="H155" s="73"/>
      <c r="I155" s="73"/>
      <c r="J155" s="59"/>
      <c r="K155" s="59"/>
      <c r="L155" s="59"/>
      <c r="M155" s="86">
        <f>+B155*'Silver Conversion'!E152</f>
        <v>0</v>
      </c>
      <c r="N155" s="73"/>
      <c r="O155" s="73"/>
      <c r="P155" s="73"/>
      <c r="Q155" s="86">
        <f>+F155*'Silver Conversion'!E152</f>
        <v>5.0219328</v>
      </c>
      <c r="R155" s="73"/>
      <c r="S155" s="73"/>
      <c r="T155" s="73"/>
      <c r="U155" s="86">
        <f>+J155*'Silver Conversion'!G150</f>
        <v>0</v>
      </c>
      <c r="V155" s="59">
        <f>+K155*'Silver Conversion'!J152</f>
        <v>0</v>
      </c>
    </row>
    <row r="156" spans="1:22" ht="15.75">
      <c r="A156" s="63">
        <v>1494</v>
      </c>
      <c r="B156" s="59"/>
      <c r="C156" s="73"/>
      <c r="D156" s="73"/>
      <c r="E156" s="73"/>
      <c r="F156" s="59">
        <v>30</v>
      </c>
      <c r="G156" s="73"/>
      <c r="H156" s="73"/>
      <c r="I156" s="73"/>
      <c r="J156" s="59"/>
      <c r="K156" s="59"/>
      <c r="L156" s="59"/>
      <c r="M156" s="86">
        <f>+B156*'Silver Conversion'!E153</f>
        <v>0</v>
      </c>
      <c r="N156" s="73"/>
      <c r="O156" s="73"/>
      <c r="P156" s="73"/>
      <c r="Q156" s="86">
        <f>+F156*'Silver Conversion'!E153</f>
        <v>5.0219328</v>
      </c>
      <c r="R156" s="73"/>
      <c r="S156" s="73"/>
      <c r="T156" s="73"/>
      <c r="U156" s="86">
        <f>+J156*'Silver Conversion'!G151</f>
        <v>0</v>
      </c>
      <c r="V156" s="59">
        <f>+K156*'Silver Conversion'!J153</f>
        <v>0</v>
      </c>
    </row>
    <row r="157" spans="1:22" ht="15.75">
      <c r="A157" s="63">
        <v>1495</v>
      </c>
      <c r="B157" s="59">
        <v>30</v>
      </c>
      <c r="C157" s="73"/>
      <c r="D157" s="73"/>
      <c r="E157" s="73"/>
      <c r="F157" s="59">
        <v>30</v>
      </c>
      <c r="G157" s="73"/>
      <c r="H157" s="73"/>
      <c r="I157" s="73"/>
      <c r="J157" s="59">
        <v>24</v>
      </c>
      <c r="K157" s="59"/>
      <c r="L157" s="59"/>
      <c r="M157" s="86">
        <f>+B157*'Silver Conversion'!E154</f>
        <v>5.0219328</v>
      </c>
      <c r="N157" s="73"/>
      <c r="O157" s="73"/>
      <c r="P157" s="73"/>
      <c r="Q157" s="86">
        <f>+F157*'Silver Conversion'!E154</f>
        <v>5.0219328</v>
      </c>
      <c r="R157" s="73"/>
      <c r="S157" s="73"/>
      <c r="T157" s="73"/>
      <c r="U157" s="86">
        <f>+J157*'Silver Conversion'!G152</f>
        <v>3.937558536</v>
      </c>
      <c r="V157" s="59">
        <f>+K157*'Silver Conversion'!J154</f>
        <v>0</v>
      </c>
    </row>
    <row r="158" spans="1:22" ht="15.75">
      <c r="A158" s="63">
        <v>1496</v>
      </c>
      <c r="B158" s="59">
        <v>36</v>
      </c>
      <c r="C158" s="73"/>
      <c r="D158" s="73"/>
      <c r="E158" s="73"/>
      <c r="F158" s="59">
        <v>36</v>
      </c>
      <c r="G158" s="73"/>
      <c r="H158" s="73"/>
      <c r="I158" s="73"/>
      <c r="J158" s="59">
        <v>23.2</v>
      </c>
      <c r="K158" s="59"/>
      <c r="L158" s="59"/>
      <c r="M158" s="86">
        <f>+B158*'Silver Conversion'!E155</f>
        <v>6.0263193600000005</v>
      </c>
      <c r="N158" s="73"/>
      <c r="O158" s="73"/>
      <c r="P158" s="73"/>
      <c r="Q158" s="86">
        <f>+F158*'Silver Conversion'!E155</f>
        <v>6.0263193600000005</v>
      </c>
      <c r="R158" s="73"/>
      <c r="S158" s="73"/>
      <c r="T158" s="73"/>
      <c r="U158" s="86">
        <f>+J158*'Silver Conversion'!G153</f>
        <v>3.8063065847999997</v>
      </c>
      <c r="V158" s="59">
        <f>+K158*'Silver Conversion'!J155</f>
        <v>0</v>
      </c>
    </row>
    <row r="159" spans="1:22" ht="15.75">
      <c r="A159" s="63">
        <v>1497</v>
      </c>
      <c r="B159" s="59"/>
      <c r="C159" s="73"/>
      <c r="D159" s="73"/>
      <c r="E159" s="73"/>
      <c r="F159" s="59"/>
      <c r="G159" s="73"/>
      <c r="H159" s="73"/>
      <c r="I159" s="73"/>
      <c r="J159" s="59">
        <v>24.8</v>
      </c>
      <c r="K159" s="59"/>
      <c r="L159" s="59"/>
      <c r="M159" s="86">
        <f>+B159*'Silver Conversion'!E156</f>
        <v>0</v>
      </c>
      <c r="N159" s="73"/>
      <c r="O159" s="73"/>
      <c r="P159" s="73"/>
      <c r="Q159" s="86">
        <f>+F159*'Silver Conversion'!E156</f>
        <v>0</v>
      </c>
      <c r="R159" s="73"/>
      <c r="S159" s="73"/>
      <c r="T159" s="73"/>
      <c r="U159" s="86">
        <f>+J159*'Silver Conversion'!G154</f>
        <v>4.0688104872</v>
      </c>
      <c r="V159" s="59">
        <f>+K159*'Silver Conversion'!J156</f>
        <v>0</v>
      </c>
    </row>
    <row r="160" spans="1:22" ht="15.75">
      <c r="A160" s="63">
        <v>1498</v>
      </c>
      <c r="B160" s="59">
        <v>30</v>
      </c>
      <c r="C160" s="73"/>
      <c r="D160" s="73"/>
      <c r="E160" s="73"/>
      <c r="F160" s="59">
        <v>30</v>
      </c>
      <c r="G160" s="73"/>
      <c r="H160" s="73"/>
      <c r="I160" s="73"/>
      <c r="J160" s="59">
        <v>23.8</v>
      </c>
      <c r="K160" s="59"/>
      <c r="L160" s="59"/>
      <c r="M160" s="86">
        <f>+B160*'Silver Conversion'!E157</f>
        <v>5.0219328</v>
      </c>
      <c r="N160" s="73"/>
      <c r="O160" s="73"/>
      <c r="P160" s="73"/>
      <c r="Q160" s="86">
        <f>+F160*'Silver Conversion'!E157</f>
        <v>5.0219328</v>
      </c>
      <c r="R160" s="73"/>
      <c r="S160" s="73"/>
      <c r="T160" s="73"/>
      <c r="U160" s="86">
        <f>+J160*'Silver Conversion'!G155</f>
        <v>3.9047455481999997</v>
      </c>
      <c r="V160" s="59">
        <f>+K160*'Silver Conversion'!J157</f>
        <v>0</v>
      </c>
    </row>
    <row r="161" spans="1:22" ht="15.75">
      <c r="A161" s="63">
        <v>1499</v>
      </c>
      <c r="B161" s="59">
        <v>30</v>
      </c>
      <c r="C161" s="73"/>
      <c r="D161" s="73"/>
      <c r="E161" s="73"/>
      <c r="F161" s="59">
        <v>30</v>
      </c>
      <c r="G161" s="73"/>
      <c r="H161" s="73"/>
      <c r="I161" s="73"/>
      <c r="J161" s="59">
        <v>25.3</v>
      </c>
      <c r="K161" s="59"/>
      <c r="L161" s="59"/>
      <c r="M161" s="86">
        <f>+B161*'Silver Conversion'!E158</f>
        <v>5.0219328</v>
      </c>
      <c r="N161" s="73"/>
      <c r="O161" s="73"/>
      <c r="P161" s="73"/>
      <c r="Q161" s="86">
        <f>+F161*'Silver Conversion'!E158</f>
        <v>5.0219328</v>
      </c>
      <c r="R161" s="73"/>
      <c r="S161" s="73"/>
      <c r="T161" s="73"/>
      <c r="U161" s="86">
        <f>+J161*'Silver Conversion'!G156</f>
        <v>4.1508429567</v>
      </c>
      <c r="V161" s="59">
        <f>+K161*'Silver Conversion'!J158</f>
        <v>0</v>
      </c>
    </row>
    <row r="162" spans="1:22" ht="15.75">
      <c r="A162" s="63">
        <v>1500</v>
      </c>
      <c r="B162" s="73"/>
      <c r="C162" s="73"/>
      <c r="D162" s="73"/>
      <c r="E162" s="73"/>
      <c r="F162" s="59">
        <v>30</v>
      </c>
      <c r="G162" s="73"/>
      <c r="H162" s="73"/>
      <c r="I162" s="73"/>
      <c r="J162" s="59"/>
      <c r="K162" s="59"/>
      <c r="L162" s="59"/>
      <c r="M162" s="86">
        <f>+B162*'Silver Conversion'!E159</f>
        <v>0</v>
      </c>
      <c r="N162" s="73"/>
      <c r="O162" s="73"/>
      <c r="P162" s="73"/>
      <c r="Q162" s="86">
        <f>+F162*'Silver Conversion'!E159</f>
        <v>5.0219328</v>
      </c>
      <c r="R162" s="73"/>
      <c r="S162" s="73"/>
      <c r="T162" s="73"/>
      <c r="U162" s="86">
        <f>+J162*'Silver Conversion'!G157</f>
        <v>0</v>
      </c>
      <c r="V162" s="59">
        <f>+K162*'Silver Conversion'!J159</f>
        <v>0</v>
      </c>
    </row>
    <row r="163" spans="1:22" ht="15.75">
      <c r="A163" s="63">
        <v>1501</v>
      </c>
      <c r="B163" s="59"/>
      <c r="C163" s="59"/>
      <c r="D163" s="59"/>
      <c r="E163" s="59"/>
      <c r="F163" s="73"/>
      <c r="G163" s="59"/>
      <c r="H163" s="59"/>
      <c r="I163" s="59"/>
      <c r="J163" s="59"/>
      <c r="K163" s="59"/>
      <c r="L163" s="59"/>
      <c r="M163" s="59">
        <f>+B163*'Silver Conversion'!D160</f>
        <v>0</v>
      </c>
      <c r="N163" s="59">
        <f>+C163*'Silver Conversion'!B$160</f>
        <v>0</v>
      </c>
      <c r="O163" s="59"/>
      <c r="P163" s="59"/>
      <c r="Q163" s="73">
        <f>+F163*'Silver Conversion'!E160</f>
        <v>0</v>
      </c>
      <c r="R163" s="59">
        <f>+G163*'Silver Conversion'!C$160</f>
        <v>0</v>
      </c>
      <c r="S163" s="59">
        <f>+H163*'Silver Conversion'!D$160</f>
        <v>0</v>
      </c>
      <c r="T163" s="59">
        <f>+I163*'Silver Conversion'!F$160</f>
        <v>0</v>
      </c>
      <c r="U163" s="59"/>
      <c r="V163" s="59"/>
    </row>
    <row r="164" spans="1:22" ht="15.75">
      <c r="A164" s="63">
        <v>1502</v>
      </c>
      <c r="B164" s="59">
        <v>48</v>
      </c>
      <c r="C164" s="59"/>
      <c r="D164" s="59"/>
      <c r="E164" s="59"/>
      <c r="F164" s="73"/>
      <c r="G164" s="59">
        <v>22.5</v>
      </c>
      <c r="H164" s="59"/>
      <c r="I164" s="59"/>
      <c r="J164" s="59"/>
      <c r="K164" s="59"/>
      <c r="L164" s="59"/>
      <c r="M164" s="59">
        <f>+B164*'Silver Conversion'!D161</f>
        <v>6.667199999999999</v>
      </c>
      <c r="N164" s="59">
        <f>+C164*'Silver Conversion'!B$160</f>
        <v>0</v>
      </c>
      <c r="O164" s="59"/>
      <c r="P164" s="59"/>
      <c r="Q164" s="73">
        <f>+F164*'Silver Conversion'!E161</f>
        <v>0</v>
      </c>
      <c r="R164" s="59">
        <f>+G164*'Silver Conversion'!C$160</f>
        <v>0</v>
      </c>
      <c r="S164" s="59">
        <f>+H164*'Silver Conversion'!D$160</f>
        <v>0</v>
      </c>
      <c r="T164" s="59">
        <f>+I164*'Silver Conversion'!F$160</f>
        <v>0</v>
      </c>
      <c r="U164" s="59"/>
      <c r="V164" s="59"/>
    </row>
    <row r="165" spans="1:22" ht="15.75">
      <c r="A165" s="63">
        <v>1503</v>
      </c>
      <c r="B165" s="59">
        <v>48</v>
      </c>
      <c r="C165" s="59"/>
      <c r="D165" s="59"/>
      <c r="E165" s="59"/>
      <c r="F165" s="59"/>
      <c r="G165" s="59">
        <v>31.1</v>
      </c>
      <c r="H165" s="59"/>
      <c r="I165" s="59"/>
      <c r="J165" s="59"/>
      <c r="K165" s="59"/>
      <c r="L165" s="59"/>
      <c r="M165" s="59">
        <f>+B165*'Silver Conversion'!D162</f>
        <v>6.667199999999999</v>
      </c>
      <c r="N165" s="59">
        <f>+C165*'Silver Conversion'!B$160</f>
        <v>0</v>
      </c>
      <c r="O165" s="59"/>
      <c r="P165" s="59"/>
      <c r="Q165" s="73">
        <f>+F165*'Silver Conversion'!E162</f>
        <v>0</v>
      </c>
      <c r="R165" s="59">
        <f>+G165*'Silver Conversion'!C$160</f>
        <v>0</v>
      </c>
      <c r="S165" s="59">
        <f>+H165*'Silver Conversion'!D$160</f>
        <v>0</v>
      </c>
      <c r="T165" s="59">
        <f>+I165*'Silver Conversion'!F$160</f>
        <v>0</v>
      </c>
      <c r="U165" s="59"/>
      <c r="V165" s="59"/>
    </row>
    <row r="166" spans="1:22" ht="15.75">
      <c r="A166" s="63">
        <v>1504</v>
      </c>
      <c r="B166" s="59">
        <v>48</v>
      </c>
      <c r="C166" s="59"/>
      <c r="D166" s="59"/>
      <c r="E166" s="59"/>
      <c r="F166" s="59"/>
      <c r="G166" s="59"/>
      <c r="H166" s="59"/>
      <c r="I166" s="59"/>
      <c r="J166" s="59"/>
      <c r="K166" s="59"/>
      <c r="L166" s="59"/>
      <c r="M166" s="59">
        <f>+B166*'Silver Conversion'!D163</f>
        <v>6.667199999999999</v>
      </c>
      <c r="N166" s="59">
        <f>+C166*'Silver Conversion'!B$160</f>
        <v>0</v>
      </c>
      <c r="O166" s="59"/>
      <c r="P166" s="59"/>
      <c r="Q166" s="73">
        <f>+F166*'Silver Conversion'!E163</f>
        <v>0</v>
      </c>
      <c r="R166" s="59">
        <f>+G166*'Silver Conversion'!C$160</f>
        <v>0</v>
      </c>
      <c r="S166" s="59">
        <f>+H166*'Silver Conversion'!D$160</f>
        <v>0</v>
      </c>
      <c r="T166" s="59">
        <f>+I166*'Silver Conversion'!F$160</f>
        <v>0</v>
      </c>
      <c r="U166" s="59"/>
      <c r="V166" s="59"/>
    </row>
    <row r="167" spans="1:22" ht="15.75">
      <c r="A167" s="63">
        <v>1505</v>
      </c>
      <c r="B167" s="59">
        <v>48</v>
      </c>
      <c r="C167" s="59"/>
      <c r="D167" s="59"/>
      <c r="E167" s="59"/>
      <c r="F167" s="59"/>
      <c r="G167" s="59"/>
      <c r="H167" s="59"/>
      <c r="I167" s="59"/>
      <c r="J167" s="59"/>
      <c r="K167" s="59"/>
      <c r="L167" s="59"/>
      <c r="M167" s="59">
        <f>+B167*'Silver Conversion'!D164</f>
        <v>6.667199999999999</v>
      </c>
      <c r="N167" s="59">
        <f>+C167*'Silver Conversion'!B$160</f>
        <v>0</v>
      </c>
      <c r="O167" s="59"/>
      <c r="P167" s="59"/>
      <c r="Q167" s="73">
        <f>+F167*'Silver Conversion'!E164</f>
        <v>0</v>
      </c>
      <c r="R167" s="59">
        <f>+G167*'Silver Conversion'!C$160</f>
        <v>0</v>
      </c>
      <c r="S167" s="59">
        <f>+H167*'Silver Conversion'!D$160</f>
        <v>0</v>
      </c>
      <c r="T167" s="59">
        <f>+I167*'Silver Conversion'!F$160</f>
        <v>0</v>
      </c>
      <c r="U167" s="59"/>
      <c r="V167" s="59"/>
    </row>
    <row r="168" spans="1:22" ht="15.75">
      <c r="A168" s="63">
        <v>1506</v>
      </c>
      <c r="B168" s="59"/>
      <c r="C168" s="59"/>
      <c r="D168" s="59"/>
      <c r="E168" s="59"/>
      <c r="F168" s="59"/>
      <c r="G168" s="59">
        <v>27.4</v>
      </c>
      <c r="H168" s="59"/>
      <c r="I168" s="59"/>
      <c r="J168" s="59"/>
      <c r="K168" s="59"/>
      <c r="L168" s="59"/>
      <c r="M168" s="59">
        <f>+B168*'Silver Conversion'!D165</f>
        <v>0</v>
      </c>
      <c r="N168" s="59">
        <f>+C168*'Silver Conversion'!B$160</f>
        <v>0</v>
      </c>
      <c r="O168" s="59"/>
      <c r="P168" s="59"/>
      <c r="Q168" s="73">
        <f>+F168*'Silver Conversion'!E165</f>
        <v>0</v>
      </c>
      <c r="R168" s="59">
        <f>+G168*'Silver Conversion'!C$160</f>
        <v>0</v>
      </c>
      <c r="S168" s="59">
        <f>+H168*'Silver Conversion'!D$160</f>
        <v>0</v>
      </c>
      <c r="T168" s="59">
        <f>+I168*'Silver Conversion'!F$160</f>
        <v>0</v>
      </c>
      <c r="U168" s="59"/>
      <c r="V168" s="59"/>
    </row>
    <row r="169" spans="1:22" ht="15.75">
      <c r="A169" s="63">
        <v>1507</v>
      </c>
      <c r="B169" s="59"/>
      <c r="C169" s="59"/>
      <c r="D169" s="59"/>
      <c r="E169" s="59"/>
      <c r="F169" s="59"/>
      <c r="G169" s="59"/>
      <c r="H169" s="59"/>
      <c r="I169" s="59"/>
      <c r="J169" s="59"/>
      <c r="K169" s="59"/>
      <c r="L169" s="59"/>
      <c r="M169" s="59">
        <f>+B169*'Silver Conversion'!D166</f>
        <v>0</v>
      </c>
      <c r="N169" s="59">
        <f>+C169*'Silver Conversion'!B$160</f>
        <v>0</v>
      </c>
      <c r="O169" s="59"/>
      <c r="P169" s="59"/>
      <c r="Q169" s="73">
        <f>+F169*'Silver Conversion'!E166</f>
        <v>0</v>
      </c>
      <c r="R169" s="59">
        <f>+G169*'Silver Conversion'!C$160</f>
        <v>0</v>
      </c>
      <c r="S169" s="59">
        <f>+H169*'Silver Conversion'!D$160</f>
        <v>0</v>
      </c>
      <c r="T169" s="59">
        <f>+I169*'Silver Conversion'!F$160</f>
        <v>0</v>
      </c>
      <c r="U169" s="59"/>
      <c r="V169" s="59"/>
    </row>
    <row r="170" spans="1:22" ht="15.75">
      <c r="A170" s="63">
        <v>1508</v>
      </c>
      <c r="B170" s="59">
        <v>39</v>
      </c>
      <c r="C170" s="59"/>
      <c r="D170" s="59"/>
      <c r="E170" s="59"/>
      <c r="F170" s="59"/>
      <c r="G170" s="59"/>
      <c r="H170" s="59"/>
      <c r="I170" s="59"/>
      <c r="J170" s="59"/>
      <c r="K170" s="59"/>
      <c r="L170" s="59"/>
      <c r="M170" s="59">
        <f>+B170*'Silver Conversion'!D167</f>
        <v>5.4171</v>
      </c>
      <c r="N170" s="59">
        <f>+C170*'Silver Conversion'!B$160</f>
        <v>0</v>
      </c>
      <c r="O170" s="59"/>
      <c r="P170" s="59"/>
      <c r="Q170" s="73">
        <f>+F170*'Silver Conversion'!E167</f>
        <v>0</v>
      </c>
      <c r="R170" s="59">
        <f>+G170*'Silver Conversion'!C$160</f>
        <v>0</v>
      </c>
      <c r="S170" s="59">
        <f>+H170*'Silver Conversion'!D$160</f>
        <v>0</v>
      </c>
      <c r="T170" s="59">
        <f>+I170*'Silver Conversion'!F$160</f>
        <v>0</v>
      </c>
      <c r="U170" s="59"/>
      <c r="V170" s="59"/>
    </row>
    <row r="171" spans="1:22" ht="15.75">
      <c r="A171" s="63">
        <v>1509</v>
      </c>
      <c r="B171" s="59">
        <v>48</v>
      </c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M171" s="59">
        <f>+B171*'Silver Conversion'!D168</f>
        <v>6.667199999999999</v>
      </c>
      <c r="N171" s="59">
        <f>+C171*'Silver Conversion'!B$160</f>
        <v>0</v>
      </c>
      <c r="O171" s="59"/>
      <c r="P171" s="59"/>
      <c r="Q171" s="73">
        <f>+F171*'Silver Conversion'!E168</f>
        <v>0</v>
      </c>
      <c r="R171" s="59">
        <f>+G171*'Silver Conversion'!C$160</f>
        <v>0</v>
      </c>
      <c r="S171" s="59">
        <f>+H171*'Silver Conversion'!D$160</f>
        <v>0</v>
      </c>
      <c r="T171" s="59">
        <f>+I171*'Silver Conversion'!F$160</f>
        <v>0</v>
      </c>
      <c r="U171" s="59"/>
      <c r="V171" s="59"/>
    </row>
    <row r="172" spans="1:22" ht="15.75">
      <c r="A172" s="63">
        <v>1510</v>
      </c>
      <c r="B172" s="59"/>
      <c r="C172" s="59"/>
      <c r="D172" s="59"/>
      <c r="E172" s="59"/>
      <c r="F172" s="59"/>
      <c r="G172" s="59">
        <v>29.5</v>
      </c>
      <c r="H172" s="59"/>
      <c r="I172" s="59"/>
      <c r="J172" s="59"/>
      <c r="K172" s="59"/>
      <c r="L172" s="59"/>
      <c r="M172" s="59">
        <f>+B172*'Silver Conversion'!D169</f>
        <v>0</v>
      </c>
      <c r="N172" s="59">
        <f>+C172*'Silver Conversion'!B$160</f>
        <v>0</v>
      </c>
      <c r="O172" s="59"/>
      <c r="P172" s="59"/>
      <c r="Q172" s="73">
        <f>+F172*'Silver Conversion'!E169</f>
        <v>0</v>
      </c>
      <c r="R172" s="59">
        <f>+G172*'Silver Conversion'!C$160</f>
        <v>0</v>
      </c>
      <c r="S172" s="59">
        <f>+H172*'Silver Conversion'!D$160</f>
        <v>0</v>
      </c>
      <c r="T172" s="59">
        <f>+I172*'Silver Conversion'!F$160</f>
        <v>0</v>
      </c>
      <c r="U172" s="59"/>
      <c r="V172" s="59"/>
    </row>
    <row r="173" spans="1:22" ht="15.75">
      <c r="A173" s="63">
        <v>1511</v>
      </c>
      <c r="B173" s="59">
        <v>48</v>
      </c>
      <c r="C173" s="59"/>
      <c r="D173" s="59"/>
      <c r="E173" s="59"/>
      <c r="F173" s="59"/>
      <c r="G173" s="59"/>
      <c r="H173" s="59"/>
      <c r="I173" s="59"/>
      <c r="J173" s="59"/>
      <c r="K173" s="59"/>
      <c r="L173" s="59"/>
      <c r="M173" s="59">
        <f>+B173*'Silver Conversion'!D170</f>
        <v>6.667199999999999</v>
      </c>
      <c r="N173" s="59">
        <f>+C173*'Silver Conversion'!B$160</f>
        <v>0</v>
      </c>
      <c r="O173" s="59"/>
      <c r="P173" s="59"/>
      <c r="Q173" s="73">
        <f>+F173*'Silver Conversion'!E170</f>
        <v>0</v>
      </c>
      <c r="R173" s="59">
        <f>+G173*'Silver Conversion'!C$160</f>
        <v>0</v>
      </c>
      <c r="S173" s="59">
        <f>+H173*'Silver Conversion'!D$160</f>
        <v>0</v>
      </c>
      <c r="T173" s="59">
        <f>+I173*'Silver Conversion'!F$160</f>
        <v>0</v>
      </c>
      <c r="U173" s="59"/>
      <c r="V173" s="59"/>
    </row>
    <row r="174" spans="1:22" ht="15.75">
      <c r="A174" s="63">
        <v>1512</v>
      </c>
      <c r="B174" s="59">
        <v>48</v>
      </c>
      <c r="C174" s="59"/>
      <c r="D174" s="59"/>
      <c r="E174" s="59"/>
      <c r="F174" s="59"/>
      <c r="G174" s="59">
        <v>26</v>
      </c>
      <c r="H174" s="59"/>
      <c r="I174" s="59"/>
      <c r="J174" s="59"/>
      <c r="K174" s="59"/>
      <c r="L174" s="59"/>
      <c r="M174" s="59">
        <f>+B174*'Silver Conversion'!D171</f>
        <v>6.667199999999999</v>
      </c>
      <c r="N174" s="59">
        <f>+C174*'Silver Conversion'!B$160</f>
        <v>0</v>
      </c>
      <c r="O174" s="59"/>
      <c r="P174" s="59"/>
      <c r="Q174" s="73">
        <f>+F174*'Silver Conversion'!E171</f>
        <v>0</v>
      </c>
      <c r="R174" s="59">
        <f>+G174*'Silver Conversion'!C$160</f>
        <v>0</v>
      </c>
      <c r="S174" s="59">
        <f>+H174*'Silver Conversion'!D$160</f>
        <v>0</v>
      </c>
      <c r="T174" s="59">
        <f>+I174*'Silver Conversion'!F$160</f>
        <v>0</v>
      </c>
      <c r="U174" s="59"/>
      <c r="V174" s="59"/>
    </row>
    <row r="175" spans="1:22" ht="15.75">
      <c r="A175" s="63">
        <v>1513</v>
      </c>
      <c r="B175" s="59">
        <v>48</v>
      </c>
      <c r="C175" s="59"/>
      <c r="D175" s="59"/>
      <c r="E175" s="59"/>
      <c r="F175" s="59"/>
      <c r="G175" s="59"/>
      <c r="H175" s="59"/>
      <c r="I175" s="59"/>
      <c r="J175" s="59"/>
      <c r="K175" s="59"/>
      <c r="L175" s="59"/>
      <c r="M175" s="59">
        <f>+B175*'Silver Conversion'!D172</f>
        <v>6.667199999999999</v>
      </c>
      <c r="N175" s="59">
        <f>+C175*'Silver Conversion'!B$160</f>
        <v>0</v>
      </c>
      <c r="O175" s="59"/>
      <c r="P175" s="59"/>
      <c r="Q175" s="73">
        <f>+F175*'Silver Conversion'!E172</f>
        <v>0</v>
      </c>
      <c r="R175" s="59">
        <f>+G175*'Silver Conversion'!C$160</f>
        <v>0</v>
      </c>
      <c r="S175" s="59">
        <f>+H175*'Silver Conversion'!D$160</f>
        <v>0</v>
      </c>
      <c r="T175" s="59">
        <f>+I175*'Silver Conversion'!F$160</f>
        <v>0</v>
      </c>
      <c r="U175" s="59"/>
      <c r="V175" s="59"/>
    </row>
    <row r="176" spans="1:22" ht="15.75">
      <c r="A176" s="63">
        <v>1514</v>
      </c>
      <c r="B176" s="59">
        <v>48</v>
      </c>
      <c r="C176" s="59"/>
      <c r="D176" s="59"/>
      <c r="E176" s="59"/>
      <c r="F176" s="59"/>
      <c r="G176" s="59"/>
      <c r="H176" s="59"/>
      <c r="I176" s="59"/>
      <c r="J176" s="59"/>
      <c r="K176" s="59"/>
      <c r="L176" s="59"/>
      <c r="M176" s="59">
        <f>+B176*'Silver Conversion'!D173</f>
        <v>6.667199999999999</v>
      </c>
      <c r="N176" s="59">
        <f>+C176*'Silver Conversion'!B$160</f>
        <v>0</v>
      </c>
      <c r="O176" s="59"/>
      <c r="P176" s="59"/>
      <c r="Q176" s="73">
        <f>+F176*'Silver Conversion'!E173</f>
        <v>0</v>
      </c>
      <c r="R176" s="59">
        <f>+G176*'Silver Conversion'!C$160</f>
        <v>0</v>
      </c>
      <c r="S176" s="59">
        <f>+H176*'Silver Conversion'!D$160</f>
        <v>0</v>
      </c>
      <c r="T176" s="59">
        <f>+I176*'Silver Conversion'!F$160</f>
        <v>0</v>
      </c>
      <c r="U176" s="59"/>
      <c r="V176" s="59"/>
    </row>
    <row r="177" spans="1:22" ht="15.75">
      <c r="A177" s="63">
        <v>1515</v>
      </c>
      <c r="B177" s="59">
        <v>47</v>
      </c>
      <c r="C177" s="59"/>
      <c r="D177" s="59"/>
      <c r="E177" s="59"/>
      <c r="F177" s="59"/>
      <c r="G177" s="59"/>
      <c r="H177" s="59"/>
      <c r="I177" s="59"/>
      <c r="J177" s="59"/>
      <c r="K177" s="59"/>
      <c r="L177" s="59"/>
      <c r="M177" s="59">
        <f>+B177*'Silver Conversion'!D174</f>
        <v>6.5283</v>
      </c>
      <c r="N177" s="59">
        <f>+C177*'Silver Conversion'!B$160</f>
        <v>0</v>
      </c>
      <c r="O177" s="59"/>
      <c r="P177" s="59"/>
      <c r="Q177" s="73">
        <f>+F177*'Silver Conversion'!E174</f>
        <v>0</v>
      </c>
      <c r="R177" s="59">
        <f>+G177*'Silver Conversion'!C$160</f>
        <v>0</v>
      </c>
      <c r="S177" s="59">
        <f>+H177*'Silver Conversion'!D$160</f>
        <v>0</v>
      </c>
      <c r="T177" s="59">
        <f>+I177*'Silver Conversion'!F$160</f>
        <v>0</v>
      </c>
      <c r="U177" s="59"/>
      <c r="V177" s="59"/>
    </row>
    <row r="178" spans="1:22" ht="15.75">
      <c r="A178" s="63">
        <v>1516</v>
      </c>
      <c r="B178" s="59"/>
      <c r="C178" s="59"/>
      <c r="D178" s="59"/>
      <c r="E178" s="59"/>
      <c r="F178" s="59"/>
      <c r="G178" s="59"/>
      <c r="H178" s="59"/>
      <c r="I178" s="59"/>
      <c r="J178" s="59"/>
      <c r="K178" s="59"/>
      <c r="L178" s="59"/>
      <c r="M178" s="59">
        <f>+B178*'Silver Conversion'!D175</f>
        <v>0</v>
      </c>
      <c r="N178" s="59">
        <f>+C178*'Silver Conversion'!B$160</f>
        <v>0</v>
      </c>
      <c r="O178" s="59"/>
      <c r="P178" s="59"/>
      <c r="Q178" s="73">
        <f>+F178*'Silver Conversion'!E175</f>
        <v>0</v>
      </c>
      <c r="R178" s="59">
        <f>+G178*'Silver Conversion'!C$160</f>
        <v>0</v>
      </c>
      <c r="S178" s="59">
        <f>+H178*'Silver Conversion'!D$160</f>
        <v>0</v>
      </c>
      <c r="T178" s="59">
        <f>+I178*'Silver Conversion'!F$160</f>
        <v>0</v>
      </c>
      <c r="U178" s="59"/>
      <c r="V178" s="59"/>
    </row>
    <row r="179" spans="1:22" ht="15.75">
      <c r="A179" s="63">
        <v>1517</v>
      </c>
      <c r="B179" s="59">
        <v>45.8</v>
      </c>
      <c r="C179" s="59"/>
      <c r="D179" s="59"/>
      <c r="E179" s="59"/>
      <c r="F179" s="59"/>
      <c r="G179" s="59"/>
      <c r="H179" s="59"/>
      <c r="I179" s="59"/>
      <c r="J179" s="59"/>
      <c r="K179" s="59"/>
      <c r="L179" s="59"/>
      <c r="M179" s="59">
        <f>+B179*'Silver Conversion'!D176</f>
        <v>6.361619999999999</v>
      </c>
      <c r="N179" s="59">
        <f>+C179*'Silver Conversion'!B$160</f>
        <v>0</v>
      </c>
      <c r="O179" s="59"/>
      <c r="P179" s="59"/>
      <c r="Q179" s="73">
        <f>+F179*'Silver Conversion'!E176</f>
        <v>0</v>
      </c>
      <c r="R179" s="59">
        <f>+G179*'Silver Conversion'!C$160</f>
        <v>0</v>
      </c>
      <c r="S179" s="59">
        <f>+H179*'Silver Conversion'!D$160</f>
        <v>0</v>
      </c>
      <c r="T179" s="59">
        <f>+I179*'Silver Conversion'!F$160</f>
        <v>0</v>
      </c>
      <c r="U179" s="59"/>
      <c r="V179" s="59"/>
    </row>
    <row r="180" spans="1:22" ht="15.75">
      <c r="A180" s="63">
        <v>1518</v>
      </c>
      <c r="B180" s="59">
        <v>46.3</v>
      </c>
      <c r="C180" s="59"/>
      <c r="D180" s="59"/>
      <c r="E180" s="59"/>
      <c r="F180" s="59"/>
      <c r="G180" s="59">
        <v>36</v>
      </c>
      <c r="H180" s="59"/>
      <c r="I180" s="59"/>
      <c r="J180" s="59"/>
      <c r="K180" s="59"/>
      <c r="L180" s="59"/>
      <c r="M180" s="59">
        <f>+B180*'Silver Conversion'!D177</f>
        <v>6.431069999999999</v>
      </c>
      <c r="N180" s="59">
        <f>+C180*'Silver Conversion'!B$160</f>
        <v>0</v>
      </c>
      <c r="O180" s="59"/>
      <c r="P180" s="59"/>
      <c r="Q180" s="73">
        <f>+F180*'Silver Conversion'!E177</f>
        <v>0</v>
      </c>
      <c r="R180" s="59">
        <f>+G180*'Silver Conversion'!C$160</f>
        <v>0</v>
      </c>
      <c r="S180" s="59">
        <f>+H180*'Silver Conversion'!D$160</f>
        <v>0</v>
      </c>
      <c r="T180" s="59">
        <f>+I180*'Silver Conversion'!F$160</f>
        <v>0</v>
      </c>
      <c r="U180" s="59"/>
      <c r="V180" s="59"/>
    </row>
    <row r="181" spans="1:22" ht="15.75">
      <c r="A181" s="63">
        <v>1519</v>
      </c>
      <c r="B181" s="59">
        <v>48</v>
      </c>
      <c r="C181" s="59"/>
      <c r="D181" s="59"/>
      <c r="E181" s="59"/>
      <c r="F181" s="59"/>
      <c r="G181" s="59">
        <v>26.8</v>
      </c>
      <c r="H181" s="59"/>
      <c r="I181" s="59"/>
      <c r="J181" s="59"/>
      <c r="K181" s="59"/>
      <c r="L181" s="59"/>
      <c r="M181" s="59">
        <f>+B181*'Silver Conversion'!D178</f>
        <v>6.667199999999999</v>
      </c>
      <c r="N181" s="59">
        <f>+C181*'Silver Conversion'!B$160</f>
        <v>0</v>
      </c>
      <c r="O181" s="59"/>
      <c r="P181" s="59"/>
      <c r="Q181" s="73">
        <f>+F181*'Silver Conversion'!E178</f>
        <v>0</v>
      </c>
      <c r="R181" s="59">
        <f>+G181*'Silver Conversion'!C$160</f>
        <v>0</v>
      </c>
      <c r="S181" s="59">
        <f>+H181*'Silver Conversion'!D$160</f>
        <v>0</v>
      </c>
      <c r="T181" s="59">
        <f>+I181*'Silver Conversion'!F$160</f>
        <v>0</v>
      </c>
      <c r="U181" s="59"/>
      <c r="V181" s="59"/>
    </row>
    <row r="182" spans="1:22" ht="15.75">
      <c r="A182" s="63">
        <v>1520</v>
      </c>
      <c r="B182" s="59">
        <v>48</v>
      </c>
      <c r="C182" s="59"/>
      <c r="D182" s="59"/>
      <c r="E182" s="59"/>
      <c r="F182" s="59"/>
      <c r="G182" s="59">
        <v>35.4</v>
      </c>
      <c r="H182" s="59"/>
      <c r="I182" s="59"/>
      <c r="J182" s="59"/>
      <c r="K182" s="59"/>
      <c r="L182" s="59"/>
      <c r="M182" s="59">
        <f>+B182*'Silver Conversion'!D179</f>
        <v>6.667199999999999</v>
      </c>
      <c r="N182" s="59">
        <f>+C182*'Silver Conversion'!B$160</f>
        <v>0</v>
      </c>
      <c r="O182" s="59"/>
      <c r="P182" s="59"/>
      <c r="Q182" s="73">
        <f>+F182*'Silver Conversion'!E179</f>
        <v>0</v>
      </c>
      <c r="R182" s="59">
        <f>+G182*'Silver Conversion'!C$160</f>
        <v>0</v>
      </c>
      <c r="S182" s="59">
        <f>+H182*'Silver Conversion'!D$160</f>
        <v>0</v>
      </c>
      <c r="T182" s="59">
        <f>+I182*'Silver Conversion'!F$160</f>
        <v>0</v>
      </c>
      <c r="U182" s="59"/>
      <c r="V182" s="59"/>
    </row>
    <row r="183" spans="1:22" ht="15.75">
      <c r="A183" s="63">
        <v>1521</v>
      </c>
      <c r="B183" s="59">
        <v>48</v>
      </c>
      <c r="C183" s="59"/>
      <c r="D183" s="59"/>
      <c r="E183" s="59"/>
      <c r="F183" s="59"/>
      <c r="G183" s="59">
        <v>29</v>
      </c>
      <c r="H183" s="59"/>
      <c r="I183" s="59"/>
      <c r="J183" s="59"/>
      <c r="K183" s="59"/>
      <c r="L183" s="59"/>
      <c r="M183" s="59">
        <f>+B183*'Silver Conversion'!D180</f>
        <v>6.667199999999999</v>
      </c>
      <c r="N183" s="59">
        <f>+C183*'Silver Conversion'!B$160</f>
        <v>0</v>
      </c>
      <c r="O183" s="59"/>
      <c r="P183" s="59"/>
      <c r="Q183" s="73">
        <f>+F183*'Silver Conversion'!E180</f>
        <v>0</v>
      </c>
      <c r="R183" s="59">
        <f>+G183*'Silver Conversion'!C$160</f>
        <v>0</v>
      </c>
      <c r="S183" s="59">
        <f>+H183*'Silver Conversion'!D$160</f>
        <v>0</v>
      </c>
      <c r="T183" s="59">
        <f>+I183*'Silver Conversion'!F$160</f>
        <v>0</v>
      </c>
      <c r="U183" s="59"/>
      <c r="V183" s="59"/>
    </row>
    <row r="184" spans="1:22" ht="15.75">
      <c r="A184" s="63">
        <v>1522</v>
      </c>
      <c r="B184" s="59">
        <v>48</v>
      </c>
      <c r="C184" s="59"/>
      <c r="D184" s="59"/>
      <c r="E184" s="59"/>
      <c r="F184" s="59"/>
      <c r="G184" s="59"/>
      <c r="H184" s="59"/>
      <c r="I184" s="59"/>
      <c r="J184" s="59"/>
      <c r="K184" s="59"/>
      <c r="L184" s="59"/>
      <c r="M184" s="59">
        <f>+B184*'Silver Conversion'!D181</f>
        <v>6.667199999999999</v>
      </c>
      <c r="N184" s="59">
        <f>+C184*'Silver Conversion'!B$160</f>
        <v>0</v>
      </c>
      <c r="O184" s="59"/>
      <c r="P184" s="59"/>
      <c r="Q184" s="73">
        <f>+F184*'Silver Conversion'!E181</f>
        <v>0</v>
      </c>
      <c r="R184" s="59">
        <f>+G184*'Silver Conversion'!C$160</f>
        <v>0</v>
      </c>
      <c r="S184" s="59">
        <f>+H184*'Silver Conversion'!D$160</f>
        <v>0</v>
      </c>
      <c r="T184" s="59">
        <f>+I184*'Silver Conversion'!F$160</f>
        <v>0</v>
      </c>
      <c r="U184" s="59"/>
      <c r="V184" s="59"/>
    </row>
    <row r="185" spans="1:22" ht="15.75">
      <c r="A185" s="63">
        <v>1523</v>
      </c>
      <c r="B185" s="59">
        <v>50</v>
      </c>
      <c r="C185" s="59"/>
      <c r="D185" s="59"/>
      <c r="E185" s="59"/>
      <c r="F185" s="59"/>
      <c r="G185" s="59">
        <v>37.8</v>
      </c>
      <c r="H185" s="59"/>
      <c r="I185" s="59"/>
      <c r="J185" s="59"/>
      <c r="K185" s="59"/>
      <c r="L185" s="59"/>
      <c r="M185" s="59">
        <f>+B185*'Silver Conversion'!D182</f>
        <v>6.944999999999999</v>
      </c>
      <c r="N185" s="59">
        <f>+C185*'Silver Conversion'!B$160</f>
        <v>0</v>
      </c>
      <c r="O185" s="59"/>
      <c r="P185" s="59"/>
      <c r="Q185" s="73">
        <f>+F185*'Silver Conversion'!E182</f>
        <v>0</v>
      </c>
      <c r="R185" s="59">
        <f>+G185*'Silver Conversion'!C$160</f>
        <v>0</v>
      </c>
      <c r="S185" s="59">
        <f>+H185*'Silver Conversion'!D$160</f>
        <v>0</v>
      </c>
      <c r="T185" s="59">
        <f>+I185*'Silver Conversion'!F$160</f>
        <v>0</v>
      </c>
      <c r="U185" s="59"/>
      <c r="V185" s="59"/>
    </row>
    <row r="186" spans="1:22" ht="15.75">
      <c r="A186" s="63">
        <v>1524</v>
      </c>
      <c r="B186" s="59"/>
      <c r="C186" s="59"/>
      <c r="D186" s="59"/>
      <c r="E186" s="59"/>
      <c r="F186" s="59"/>
      <c r="G186" s="59">
        <v>38</v>
      </c>
      <c r="H186" s="59"/>
      <c r="I186" s="59"/>
      <c r="J186" s="59"/>
      <c r="K186" s="59"/>
      <c r="L186" s="59"/>
      <c r="M186" s="59">
        <f>+B186*'Silver Conversion'!D183</f>
        <v>0</v>
      </c>
      <c r="N186" s="59">
        <f>+C186*'Silver Conversion'!B$160</f>
        <v>0</v>
      </c>
      <c r="O186" s="59"/>
      <c r="P186" s="59"/>
      <c r="Q186" s="73">
        <f>+F186*'Silver Conversion'!E183</f>
        <v>0</v>
      </c>
      <c r="R186" s="59">
        <f>+G186*'Silver Conversion'!C$160</f>
        <v>0</v>
      </c>
      <c r="S186" s="59">
        <f>+H186*'Silver Conversion'!D$160</f>
        <v>0</v>
      </c>
      <c r="T186" s="59">
        <f>+I186*'Silver Conversion'!F$160</f>
        <v>0</v>
      </c>
      <c r="U186" s="59"/>
      <c r="V186" s="59"/>
    </row>
    <row r="187" spans="1:22" ht="15.75">
      <c r="A187" s="63">
        <v>1525</v>
      </c>
      <c r="B187" s="59">
        <v>48</v>
      </c>
      <c r="C187" s="59"/>
      <c r="D187" s="59"/>
      <c r="E187" s="59"/>
      <c r="F187" s="59"/>
      <c r="G187" s="59"/>
      <c r="H187" s="59"/>
      <c r="I187" s="59"/>
      <c r="J187" s="59"/>
      <c r="K187" s="59"/>
      <c r="L187" s="59"/>
      <c r="M187" s="59">
        <f>+B187*'Silver Conversion'!D184</f>
        <v>6.667199999999999</v>
      </c>
      <c r="N187" s="59">
        <f>+C187*'Silver Conversion'!B$160</f>
        <v>0</v>
      </c>
      <c r="O187" s="59"/>
      <c r="P187" s="59"/>
      <c r="Q187" s="73">
        <f>+F187*'Silver Conversion'!E184</f>
        <v>0</v>
      </c>
      <c r="R187" s="59">
        <f>+G187*'Silver Conversion'!C$160</f>
        <v>0</v>
      </c>
      <c r="S187" s="59">
        <f>+H187*'Silver Conversion'!D$160</f>
        <v>0</v>
      </c>
      <c r="T187" s="59">
        <f>+I187*'Silver Conversion'!F$160</f>
        <v>0</v>
      </c>
      <c r="U187" s="59"/>
      <c r="V187" s="59"/>
    </row>
    <row r="188" spans="1:22" ht="15.75">
      <c r="A188" s="63">
        <v>1526</v>
      </c>
      <c r="B188" s="59"/>
      <c r="C188" s="59"/>
      <c r="D188" s="59"/>
      <c r="E188" s="59"/>
      <c r="F188" s="59"/>
      <c r="G188" s="59"/>
      <c r="H188" s="59"/>
      <c r="I188" s="59"/>
      <c r="J188" s="59"/>
      <c r="K188" s="59"/>
      <c r="L188" s="59"/>
      <c r="M188" s="59">
        <f>+B188*'Silver Conversion'!D185</f>
        <v>0</v>
      </c>
      <c r="N188" s="59">
        <f>+C188*'Silver Conversion'!B$160</f>
        <v>0</v>
      </c>
      <c r="O188" s="59"/>
      <c r="P188" s="59"/>
      <c r="Q188" s="73">
        <f>+F188*'Silver Conversion'!E185</f>
        <v>0</v>
      </c>
      <c r="R188" s="59">
        <f>+G188*'Silver Conversion'!C$160</f>
        <v>0</v>
      </c>
      <c r="S188" s="59">
        <f>+H188*'Silver Conversion'!D$160</f>
        <v>0</v>
      </c>
      <c r="T188" s="59">
        <f>+I188*'Silver Conversion'!F$160</f>
        <v>0</v>
      </c>
      <c r="U188" s="59"/>
      <c r="V188" s="59"/>
    </row>
    <row r="189" spans="1:22" ht="15.75">
      <c r="A189" s="63">
        <v>1527</v>
      </c>
      <c r="B189" s="59"/>
      <c r="C189" s="59"/>
      <c r="D189" s="59"/>
      <c r="E189" s="59"/>
      <c r="F189" s="59"/>
      <c r="G189" s="59">
        <v>34</v>
      </c>
      <c r="H189" s="59"/>
      <c r="I189" s="59"/>
      <c r="J189" s="59"/>
      <c r="K189" s="59"/>
      <c r="L189" s="59"/>
      <c r="M189" s="59">
        <f>+B189*'Silver Conversion'!D186</f>
        <v>0</v>
      </c>
      <c r="N189" s="59">
        <f>+C189*'Silver Conversion'!B$160</f>
        <v>0</v>
      </c>
      <c r="O189" s="59"/>
      <c r="P189" s="59"/>
      <c r="Q189" s="73">
        <f>+F189*'Silver Conversion'!E186</f>
        <v>0</v>
      </c>
      <c r="R189" s="59">
        <f>+G189*'Silver Conversion'!C$160</f>
        <v>0</v>
      </c>
      <c r="S189" s="59">
        <f>+H189*'Silver Conversion'!D$160</f>
        <v>0</v>
      </c>
      <c r="T189" s="59">
        <f>+I189*'Silver Conversion'!F$160</f>
        <v>0</v>
      </c>
      <c r="U189" s="59"/>
      <c r="V189" s="59"/>
    </row>
    <row r="190" spans="1:22" ht="15.75">
      <c r="A190" s="63">
        <v>1528</v>
      </c>
      <c r="B190" s="59">
        <v>48</v>
      </c>
      <c r="C190" s="59"/>
      <c r="D190" s="59"/>
      <c r="E190" s="59"/>
      <c r="F190" s="59"/>
      <c r="G190" s="59">
        <v>28</v>
      </c>
      <c r="H190" s="59"/>
      <c r="I190" s="59"/>
      <c r="J190" s="59"/>
      <c r="K190" s="59"/>
      <c r="L190" s="59"/>
      <c r="M190" s="59">
        <f>+B190*'Silver Conversion'!D187</f>
        <v>6.667199999999999</v>
      </c>
      <c r="N190" s="59">
        <f>+C190*'Silver Conversion'!B$160</f>
        <v>0</v>
      </c>
      <c r="O190" s="59"/>
      <c r="P190" s="59"/>
      <c r="Q190" s="73">
        <f>+F190*'Silver Conversion'!E187</f>
        <v>0</v>
      </c>
      <c r="R190" s="59">
        <f>+G190*'Silver Conversion'!C$160</f>
        <v>0</v>
      </c>
      <c r="S190" s="59">
        <f>+H190*'Silver Conversion'!D$160</f>
        <v>0</v>
      </c>
      <c r="T190" s="59">
        <f>+I190*'Silver Conversion'!F$160</f>
        <v>0</v>
      </c>
      <c r="U190" s="59"/>
      <c r="V190" s="59"/>
    </row>
    <row r="191" spans="1:22" ht="15.75">
      <c r="A191" s="63">
        <v>1529</v>
      </c>
      <c r="B191" s="59">
        <v>48</v>
      </c>
      <c r="C191" s="59"/>
      <c r="D191" s="59"/>
      <c r="E191" s="59"/>
      <c r="F191" s="59"/>
      <c r="G191" s="59"/>
      <c r="H191" s="59"/>
      <c r="I191" s="59"/>
      <c r="J191" s="59"/>
      <c r="K191" s="59"/>
      <c r="L191" s="59"/>
      <c r="M191" s="59">
        <f>+B191*'Silver Conversion'!D188</f>
        <v>6.667199999999999</v>
      </c>
      <c r="N191" s="59">
        <f>+C191*'Silver Conversion'!B$160</f>
        <v>0</v>
      </c>
      <c r="O191" s="59"/>
      <c r="P191" s="59"/>
      <c r="Q191" s="73">
        <f>+F191*'Silver Conversion'!E188</f>
        <v>0</v>
      </c>
      <c r="R191" s="59">
        <f>+G191*'Silver Conversion'!C$160</f>
        <v>0</v>
      </c>
      <c r="S191" s="59">
        <f>+H191*'Silver Conversion'!D$160</f>
        <v>0</v>
      </c>
      <c r="T191" s="59">
        <f>+I191*'Silver Conversion'!F$160</f>
        <v>0</v>
      </c>
      <c r="U191" s="59"/>
      <c r="V191" s="59"/>
    </row>
    <row r="192" spans="1:22" ht="15.75">
      <c r="A192" s="63">
        <v>1530</v>
      </c>
      <c r="B192" s="59"/>
      <c r="C192" s="59"/>
      <c r="D192" s="59"/>
      <c r="E192" s="59"/>
      <c r="F192" s="59"/>
      <c r="G192" s="59">
        <v>17.5</v>
      </c>
      <c r="H192" s="59"/>
      <c r="I192" s="59"/>
      <c r="J192" s="59"/>
      <c r="K192" s="59"/>
      <c r="L192" s="59"/>
      <c r="M192" s="59">
        <f>+B192*'Silver Conversion'!D189</f>
        <v>0</v>
      </c>
      <c r="N192" s="59">
        <f>+C192*'Silver Conversion'!B$160</f>
        <v>0</v>
      </c>
      <c r="O192" s="59"/>
      <c r="P192" s="59"/>
      <c r="Q192" s="73">
        <f>+F192*'Silver Conversion'!E189</f>
        <v>0</v>
      </c>
      <c r="R192" s="59">
        <f>+G192*'Silver Conversion'!C$160</f>
        <v>0</v>
      </c>
      <c r="S192" s="59">
        <f>+H192*'Silver Conversion'!D$160</f>
        <v>0</v>
      </c>
      <c r="T192" s="59">
        <f>+I192*'Silver Conversion'!F$160</f>
        <v>0</v>
      </c>
      <c r="U192" s="59"/>
      <c r="V192" s="59"/>
    </row>
    <row r="193" spans="1:22" ht="15.75">
      <c r="A193" s="63">
        <v>1531</v>
      </c>
      <c r="B193" s="59"/>
      <c r="C193" s="59"/>
      <c r="D193" s="59"/>
      <c r="E193" s="59"/>
      <c r="F193" s="59"/>
      <c r="G193" s="59"/>
      <c r="H193" s="59"/>
      <c r="I193" s="59"/>
      <c r="J193" s="59"/>
      <c r="K193" s="59"/>
      <c r="L193" s="59"/>
      <c r="M193" s="59">
        <f>+B193*'Silver Conversion'!D190</f>
        <v>0</v>
      </c>
      <c r="N193" s="59">
        <f>+C193*'Silver Conversion'!B$160</f>
        <v>0</v>
      </c>
      <c r="O193" s="59"/>
      <c r="P193" s="59"/>
      <c r="Q193" s="73">
        <f>+F193*'Silver Conversion'!E190</f>
        <v>0</v>
      </c>
      <c r="R193" s="59">
        <f>+G193*'Silver Conversion'!C$160</f>
        <v>0</v>
      </c>
      <c r="S193" s="59">
        <f>+H193*'Silver Conversion'!D$160</f>
        <v>0</v>
      </c>
      <c r="T193" s="59">
        <f>+I193*'Silver Conversion'!F$160</f>
        <v>0</v>
      </c>
      <c r="U193" s="59"/>
      <c r="V193" s="59"/>
    </row>
    <row r="194" spans="1:22" ht="15.75">
      <c r="A194" s="63">
        <v>1532</v>
      </c>
      <c r="B194" s="59">
        <v>48</v>
      </c>
      <c r="C194" s="59"/>
      <c r="D194" s="59"/>
      <c r="E194" s="59"/>
      <c r="F194" s="59"/>
      <c r="G194" s="59">
        <v>35</v>
      </c>
      <c r="H194" s="59"/>
      <c r="I194" s="59"/>
      <c r="J194" s="59"/>
      <c r="K194" s="59"/>
      <c r="L194" s="59"/>
      <c r="M194" s="59">
        <f>+B194*'Silver Conversion'!D191</f>
        <v>6.667199999999999</v>
      </c>
      <c r="N194" s="59">
        <f>+C194*'Silver Conversion'!B$160</f>
        <v>0</v>
      </c>
      <c r="O194" s="59"/>
      <c r="P194" s="59"/>
      <c r="Q194" s="73">
        <f>+F194*'Silver Conversion'!E191</f>
        <v>0</v>
      </c>
      <c r="R194" s="59">
        <f>+G194*'Silver Conversion'!C$160</f>
        <v>0</v>
      </c>
      <c r="S194" s="59">
        <f>+H194*'Silver Conversion'!D$160</f>
        <v>0</v>
      </c>
      <c r="T194" s="59">
        <f>+I194*'Silver Conversion'!F$160</f>
        <v>0</v>
      </c>
      <c r="U194" s="59"/>
      <c r="V194" s="59"/>
    </row>
    <row r="195" spans="1:22" ht="15.75">
      <c r="A195" s="63">
        <v>1533</v>
      </c>
      <c r="B195" s="59">
        <v>48</v>
      </c>
      <c r="C195" s="59"/>
      <c r="D195" s="59"/>
      <c r="E195" s="59"/>
      <c r="F195" s="59"/>
      <c r="G195" s="59">
        <v>35.2</v>
      </c>
      <c r="H195" s="59"/>
      <c r="I195" s="59"/>
      <c r="J195" s="59"/>
      <c r="K195" s="59"/>
      <c r="L195" s="59"/>
      <c r="M195" s="59">
        <f>+B195*'Silver Conversion'!D192</f>
        <v>6.667199999999999</v>
      </c>
      <c r="N195" s="59">
        <f>+C195*'Silver Conversion'!B$160</f>
        <v>0</v>
      </c>
      <c r="O195" s="59"/>
      <c r="P195" s="59"/>
      <c r="Q195" s="73">
        <f>+F195*'Silver Conversion'!E192</f>
        <v>0</v>
      </c>
      <c r="R195" s="59">
        <f>+G195*'Silver Conversion'!C$160</f>
        <v>0</v>
      </c>
      <c r="S195" s="59">
        <f>+H195*'Silver Conversion'!D$160</f>
        <v>0</v>
      </c>
      <c r="T195" s="59">
        <f>+I195*'Silver Conversion'!F$160</f>
        <v>0</v>
      </c>
      <c r="U195" s="59"/>
      <c r="V195" s="59"/>
    </row>
    <row r="196" spans="1:22" ht="15.75">
      <c r="A196" s="63">
        <v>1534</v>
      </c>
      <c r="B196" s="59">
        <v>48</v>
      </c>
      <c r="C196" s="59"/>
      <c r="D196" s="59"/>
      <c r="E196" s="59"/>
      <c r="F196" s="59"/>
      <c r="G196" s="59">
        <v>31.9</v>
      </c>
      <c r="H196" s="59"/>
      <c r="I196" s="59"/>
      <c r="J196" s="59"/>
      <c r="K196" s="59"/>
      <c r="L196" s="59"/>
      <c r="M196" s="59">
        <f>+B196*'Silver Conversion'!D193</f>
        <v>6.667199999999999</v>
      </c>
      <c r="N196" s="59">
        <f>+C196*'Silver Conversion'!B$160</f>
        <v>0</v>
      </c>
      <c r="O196" s="59"/>
      <c r="P196" s="59"/>
      <c r="Q196" s="73">
        <f>+F196*'Silver Conversion'!E193</f>
        <v>0</v>
      </c>
      <c r="R196" s="59">
        <f>+G196*'Silver Conversion'!C$160</f>
        <v>0</v>
      </c>
      <c r="S196" s="59">
        <f>+H196*'Silver Conversion'!D$160</f>
        <v>0</v>
      </c>
      <c r="T196" s="59">
        <f>+I196*'Silver Conversion'!F$160</f>
        <v>0</v>
      </c>
      <c r="U196" s="59"/>
      <c r="V196" s="59"/>
    </row>
    <row r="197" spans="1:22" ht="15.75">
      <c r="A197" s="63">
        <v>1535</v>
      </c>
      <c r="B197" s="59">
        <v>48</v>
      </c>
      <c r="C197" s="59"/>
      <c r="D197" s="59"/>
      <c r="E197" s="59"/>
      <c r="F197" s="59"/>
      <c r="G197" s="59">
        <v>35.1</v>
      </c>
      <c r="H197" s="59"/>
      <c r="I197" s="59"/>
      <c r="J197" s="59"/>
      <c r="K197" s="59"/>
      <c r="L197" s="59"/>
      <c r="M197" s="59">
        <f>+B197*'Silver Conversion'!D194</f>
        <v>6.667199999999999</v>
      </c>
      <c r="N197" s="59">
        <f>+C197*'Silver Conversion'!B$160</f>
        <v>0</v>
      </c>
      <c r="O197" s="59"/>
      <c r="P197" s="59"/>
      <c r="Q197" s="73">
        <f>+F197*'Silver Conversion'!E194</f>
        <v>0</v>
      </c>
      <c r="R197" s="59">
        <f>+G197*'Silver Conversion'!C$160</f>
        <v>0</v>
      </c>
      <c r="S197" s="59">
        <f>+H197*'Silver Conversion'!D$160</f>
        <v>0</v>
      </c>
      <c r="T197" s="59">
        <f>+I197*'Silver Conversion'!F$160</f>
        <v>0</v>
      </c>
      <c r="U197" s="59"/>
      <c r="V197" s="59"/>
    </row>
    <row r="198" spans="1:22" ht="15.75">
      <c r="A198" s="63">
        <v>1536</v>
      </c>
      <c r="B198" s="59">
        <v>48</v>
      </c>
      <c r="C198" s="59"/>
      <c r="D198" s="59"/>
      <c r="E198" s="59"/>
      <c r="F198" s="59"/>
      <c r="G198" s="59">
        <v>28</v>
      </c>
      <c r="H198" s="59"/>
      <c r="I198" s="59"/>
      <c r="J198" s="59"/>
      <c r="K198" s="59"/>
      <c r="L198" s="59"/>
      <c r="M198" s="59">
        <f>+B198*'Silver Conversion'!D195</f>
        <v>6.667199999999999</v>
      </c>
      <c r="N198" s="59">
        <f>+C198*'Silver Conversion'!B$160</f>
        <v>0</v>
      </c>
      <c r="O198" s="59"/>
      <c r="P198" s="59"/>
      <c r="Q198" s="73">
        <f>+F198*'Silver Conversion'!E195</f>
        <v>0</v>
      </c>
      <c r="R198" s="59">
        <f>+G198*'Silver Conversion'!C$160</f>
        <v>0</v>
      </c>
      <c r="S198" s="59">
        <f>+H198*'Silver Conversion'!D$160</f>
        <v>0</v>
      </c>
      <c r="T198" s="59">
        <f>+I198*'Silver Conversion'!F$160</f>
        <v>0</v>
      </c>
      <c r="U198" s="59"/>
      <c r="V198" s="59"/>
    </row>
    <row r="199" spans="1:22" ht="15.75">
      <c r="A199" s="63">
        <v>1537</v>
      </c>
      <c r="B199" s="59">
        <v>48</v>
      </c>
      <c r="C199" s="59"/>
      <c r="D199" s="59"/>
      <c r="E199" s="59"/>
      <c r="F199" s="59"/>
      <c r="G199" s="59">
        <v>41</v>
      </c>
      <c r="H199" s="59"/>
      <c r="I199" s="59"/>
      <c r="J199" s="59"/>
      <c r="K199" s="59"/>
      <c r="L199" s="59"/>
      <c r="M199" s="59">
        <f>+B199*'Silver Conversion'!D196</f>
        <v>6.667199999999999</v>
      </c>
      <c r="N199" s="59">
        <f>+C199*'Silver Conversion'!B$160</f>
        <v>0</v>
      </c>
      <c r="O199" s="59"/>
      <c r="P199" s="59"/>
      <c r="Q199" s="73">
        <f>+F199*'Silver Conversion'!E196</f>
        <v>0</v>
      </c>
      <c r="R199" s="59">
        <f>+G199*'Silver Conversion'!C$160</f>
        <v>0</v>
      </c>
      <c r="S199" s="59">
        <f>+H199*'Silver Conversion'!D$160</f>
        <v>0</v>
      </c>
      <c r="T199" s="59">
        <f>+I199*'Silver Conversion'!F$160</f>
        <v>0</v>
      </c>
      <c r="U199" s="59"/>
      <c r="V199" s="59"/>
    </row>
    <row r="200" spans="1:22" ht="15.75">
      <c r="A200" s="63">
        <v>1538</v>
      </c>
      <c r="B200" s="59">
        <v>48</v>
      </c>
      <c r="C200" s="59"/>
      <c r="D200" s="59"/>
      <c r="E200" s="59"/>
      <c r="F200" s="59"/>
      <c r="G200" s="59">
        <v>33.8</v>
      </c>
      <c r="H200" s="59"/>
      <c r="I200" s="59"/>
      <c r="J200" s="59"/>
      <c r="K200" s="59"/>
      <c r="L200" s="59"/>
      <c r="M200" s="59">
        <f>+B200*'Silver Conversion'!D197</f>
        <v>6.667199999999999</v>
      </c>
      <c r="N200" s="59">
        <f>+C200*'Silver Conversion'!B$160</f>
        <v>0</v>
      </c>
      <c r="O200" s="59"/>
      <c r="P200" s="59"/>
      <c r="Q200" s="73">
        <f>+F200*'Silver Conversion'!E197</f>
        <v>0</v>
      </c>
      <c r="R200" s="59">
        <f>+G200*'Silver Conversion'!C$160</f>
        <v>0</v>
      </c>
      <c r="S200" s="59">
        <f>+H200*'Silver Conversion'!D$160</f>
        <v>0</v>
      </c>
      <c r="T200" s="59">
        <f>+I200*'Silver Conversion'!F$160</f>
        <v>0</v>
      </c>
      <c r="U200" s="59"/>
      <c r="V200" s="59"/>
    </row>
    <row r="201" spans="1:22" ht="15.75">
      <c r="A201" s="63">
        <v>1539</v>
      </c>
      <c r="B201" s="59">
        <v>48</v>
      </c>
      <c r="C201" s="59"/>
      <c r="D201" s="59"/>
      <c r="E201" s="59"/>
      <c r="F201" s="59"/>
      <c r="G201" s="59"/>
      <c r="H201" s="59"/>
      <c r="I201" s="59"/>
      <c r="J201" s="59"/>
      <c r="K201" s="59"/>
      <c r="L201" s="59"/>
      <c r="M201" s="59">
        <f>+B201*'Silver Conversion'!D198</f>
        <v>6.667199999999999</v>
      </c>
      <c r="N201" s="59">
        <f>+C201*'Silver Conversion'!B$160</f>
        <v>0</v>
      </c>
      <c r="O201" s="59"/>
      <c r="P201" s="59"/>
      <c r="Q201" s="73">
        <f>+F201*'Silver Conversion'!E198</f>
        <v>0</v>
      </c>
      <c r="R201" s="59">
        <f>+G201*'Silver Conversion'!C$160</f>
        <v>0</v>
      </c>
      <c r="S201" s="59">
        <f>+H201*'Silver Conversion'!D$160</f>
        <v>0</v>
      </c>
      <c r="T201" s="59">
        <f>+I201*'Silver Conversion'!F$160</f>
        <v>0</v>
      </c>
      <c r="U201" s="59"/>
      <c r="V201" s="59"/>
    </row>
    <row r="202" spans="1:22" ht="15.75">
      <c r="A202" s="63">
        <v>1540</v>
      </c>
      <c r="B202" s="59">
        <v>48</v>
      </c>
      <c r="C202" s="59"/>
      <c r="D202" s="59"/>
      <c r="E202" s="59"/>
      <c r="F202" s="59"/>
      <c r="G202" s="59"/>
      <c r="H202" s="59"/>
      <c r="I202" s="59"/>
      <c r="J202" s="59"/>
      <c r="K202" s="59"/>
      <c r="L202" s="59"/>
      <c r="M202" s="59">
        <f>+B202*'Silver Conversion'!D199</f>
        <v>6.667199999999999</v>
      </c>
      <c r="N202" s="59">
        <f>+C202*'Silver Conversion'!B$160</f>
        <v>0</v>
      </c>
      <c r="O202" s="59"/>
      <c r="P202" s="59"/>
      <c r="Q202" s="73">
        <f>+F202*'Silver Conversion'!E199</f>
        <v>0</v>
      </c>
      <c r="R202" s="59">
        <f>+G202*'Silver Conversion'!C$160</f>
        <v>0</v>
      </c>
      <c r="S202" s="59">
        <f>+H202*'Silver Conversion'!D$160</f>
        <v>0</v>
      </c>
      <c r="T202" s="59">
        <f>+I202*'Silver Conversion'!F$160</f>
        <v>0</v>
      </c>
      <c r="U202" s="59"/>
      <c r="V202" s="59"/>
    </row>
    <row r="203" spans="1:22" ht="15.75">
      <c r="A203" s="63">
        <v>1541</v>
      </c>
      <c r="B203" s="59">
        <v>44</v>
      </c>
      <c r="C203" s="59"/>
      <c r="D203" s="59"/>
      <c r="E203" s="59"/>
      <c r="F203" s="59"/>
      <c r="G203" s="59">
        <v>31</v>
      </c>
      <c r="H203" s="59"/>
      <c r="I203" s="59"/>
      <c r="J203" s="59"/>
      <c r="K203" s="59"/>
      <c r="L203" s="59"/>
      <c r="M203" s="59">
        <f>+B203*'Silver Conversion'!D200</f>
        <v>6.1116</v>
      </c>
      <c r="N203" s="59">
        <f>+C203*'Silver Conversion'!B$160</f>
        <v>0</v>
      </c>
      <c r="O203" s="59"/>
      <c r="P203" s="59"/>
      <c r="Q203" s="73">
        <f>+F203*'Silver Conversion'!E200</f>
        <v>0</v>
      </c>
      <c r="R203" s="59">
        <f>+G203*'Silver Conversion'!C$160</f>
        <v>0</v>
      </c>
      <c r="S203" s="59">
        <f>+H203*'Silver Conversion'!D$160</f>
        <v>0</v>
      </c>
      <c r="T203" s="59">
        <f>+I203*'Silver Conversion'!F$160</f>
        <v>0</v>
      </c>
      <c r="U203" s="59"/>
      <c r="V203" s="59"/>
    </row>
    <row r="204" spans="1:22" ht="15.75">
      <c r="A204" s="63">
        <v>1542</v>
      </c>
      <c r="B204" s="59">
        <v>48</v>
      </c>
      <c r="C204" s="59"/>
      <c r="D204" s="59"/>
      <c r="E204" s="59"/>
      <c r="F204" s="59"/>
      <c r="G204" s="59">
        <v>35.8</v>
      </c>
      <c r="H204" s="59"/>
      <c r="I204" s="59"/>
      <c r="J204" s="59"/>
      <c r="K204" s="59"/>
      <c r="L204" s="59"/>
      <c r="M204" s="59">
        <f>+B204*'Silver Conversion'!D201</f>
        <v>6.667199999999999</v>
      </c>
      <c r="N204" s="59">
        <f>+C204*'Silver Conversion'!B$160</f>
        <v>0</v>
      </c>
      <c r="O204" s="59"/>
      <c r="P204" s="59"/>
      <c r="Q204" s="73">
        <f>+F204*'Silver Conversion'!E201</f>
        <v>0</v>
      </c>
      <c r="R204" s="59">
        <f>+G204*'Silver Conversion'!C$160</f>
        <v>0</v>
      </c>
      <c r="S204" s="59">
        <f>+H204*'Silver Conversion'!D$160</f>
        <v>0</v>
      </c>
      <c r="T204" s="59">
        <f>+I204*'Silver Conversion'!F$160</f>
        <v>0</v>
      </c>
      <c r="U204" s="59"/>
      <c r="V204" s="59"/>
    </row>
    <row r="205" spans="1:22" ht="15.75">
      <c r="A205" s="63">
        <v>1543</v>
      </c>
      <c r="B205" s="59">
        <v>48</v>
      </c>
      <c r="C205" s="59"/>
      <c r="D205" s="59"/>
      <c r="E205" s="59"/>
      <c r="F205" s="59"/>
      <c r="G205" s="59">
        <v>30.6</v>
      </c>
      <c r="H205" s="59"/>
      <c r="I205" s="59"/>
      <c r="J205" s="59"/>
      <c r="K205" s="59"/>
      <c r="L205" s="59"/>
      <c r="M205" s="59">
        <f>+B205*'Silver Conversion'!D202</f>
        <v>6.667199999999999</v>
      </c>
      <c r="N205" s="59">
        <f>+C205*'Silver Conversion'!B$160</f>
        <v>0</v>
      </c>
      <c r="O205" s="59"/>
      <c r="P205" s="59"/>
      <c r="Q205" s="73">
        <f>+F205*'Silver Conversion'!E202</f>
        <v>0</v>
      </c>
      <c r="R205" s="59">
        <f>+G205*'Silver Conversion'!C$160</f>
        <v>0</v>
      </c>
      <c r="S205" s="59">
        <f>+H205*'Silver Conversion'!D$160</f>
        <v>0</v>
      </c>
      <c r="T205" s="59">
        <f>+I205*'Silver Conversion'!F$160</f>
        <v>0</v>
      </c>
      <c r="U205" s="59"/>
      <c r="V205" s="59"/>
    </row>
    <row r="206" spans="1:22" ht="15.75">
      <c r="A206" s="63">
        <v>1544</v>
      </c>
      <c r="B206" s="59">
        <v>48</v>
      </c>
      <c r="C206" s="59"/>
      <c r="D206" s="59"/>
      <c r="E206" s="59"/>
      <c r="F206" s="59"/>
      <c r="G206" s="59">
        <v>41</v>
      </c>
      <c r="H206" s="59"/>
      <c r="I206" s="59"/>
      <c r="J206" s="59"/>
      <c r="K206" s="59"/>
      <c r="L206" s="59"/>
      <c r="M206" s="59">
        <f>+B206*'Silver Conversion'!D203</f>
        <v>6.667199999999999</v>
      </c>
      <c r="N206" s="59">
        <f>+C206*'Silver Conversion'!B$160</f>
        <v>0</v>
      </c>
      <c r="O206" s="59"/>
      <c r="P206" s="59"/>
      <c r="Q206" s="73">
        <f>+F206*'Silver Conversion'!E203</f>
        <v>0</v>
      </c>
      <c r="R206" s="59">
        <f>+G206*'Silver Conversion'!C$160</f>
        <v>0</v>
      </c>
      <c r="S206" s="59">
        <f>+H206*'Silver Conversion'!D$160</f>
        <v>0</v>
      </c>
      <c r="T206" s="59">
        <f>+I206*'Silver Conversion'!F$160</f>
        <v>0</v>
      </c>
      <c r="U206" s="59"/>
      <c r="V206" s="59"/>
    </row>
    <row r="207" spans="1:22" ht="15.75">
      <c r="A207" s="63">
        <v>1545</v>
      </c>
      <c r="B207" s="59">
        <v>48</v>
      </c>
      <c r="C207" s="59"/>
      <c r="D207" s="59"/>
      <c r="E207" s="59"/>
      <c r="F207" s="59"/>
      <c r="G207" s="59">
        <v>40.8</v>
      </c>
      <c r="H207" s="59"/>
      <c r="I207" s="59"/>
      <c r="J207" s="59"/>
      <c r="K207" s="59"/>
      <c r="L207" s="59"/>
      <c r="M207" s="59">
        <f>+B207*'Silver Conversion'!D204</f>
        <v>6.667199999999999</v>
      </c>
      <c r="N207" s="59">
        <f>+C207*'Silver Conversion'!B$160</f>
        <v>0</v>
      </c>
      <c r="O207" s="59"/>
      <c r="P207" s="59"/>
      <c r="Q207" s="73">
        <f>+F207*'Silver Conversion'!E204</f>
        <v>0</v>
      </c>
      <c r="R207" s="59">
        <f>+G207*'Silver Conversion'!C$160</f>
        <v>0</v>
      </c>
      <c r="S207" s="59">
        <f>+H207*'Silver Conversion'!D$160</f>
        <v>0</v>
      </c>
      <c r="T207" s="59">
        <f>+I207*'Silver Conversion'!F$160</f>
        <v>0</v>
      </c>
      <c r="U207" s="59"/>
      <c r="V207" s="59"/>
    </row>
    <row r="208" spans="1:22" ht="15.75">
      <c r="A208" s="63">
        <v>1546</v>
      </c>
      <c r="B208" s="59">
        <v>48</v>
      </c>
      <c r="C208" s="59"/>
      <c r="D208" s="59"/>
      <c r="E208" s="59"/>
      <c r="F208" s="59"/>
      <c r="G208" s="59">
        <v>40.5</v>
      </c>
      <c r="H208" s="59"/>
      <c r="I208" s="59"/>
      <c r="J208" s="59"/>
      <c r="K208" s="59"/>
      <c r="L208" s="59"/>
      <c r="M208" s="59">
        <f>+B208*'Silver Conversion'!D205</f>
        <v>6.667199999999999</v>
      </c>
      <c r="N208" s="59">
        <f>+C208*'Silver Conversion'!B$160</f>
        <v>0</v>
      </c>
      <c r="O208" s="59"/>
      <c r="P208" s="59"/>
      <c r="Q208" s="73">
        <f>+F208*'Silver Conversion'!E205</f>
        <v>0</v>
      </c>
      <c r="R208" s="59">
        <f>+G208*'Silver Conversion'!C$160</f>
        <v>0</v>
      </c>
      <c r="S208" s="59">
        <f>+H208*'Silver Conversion'!D$160</f>
        <v>0</v>
      </c>
      <c r="T208" s="59">
        <f>+I208*'Silver Conversion'!F$160</f>
        <v>0</v>
      </c>
      <c r="U208" s="59"/>
      <c r="V208" s="59"/>
    </row>
    <row r="209" spans="1:22" ht="15.75">
      <c r="A209" s="63">
        <v>1547</v>
      </c>
      <c r="B209" s="59">
        <v>48</v>
      </c>
      <c r="C209" s="59"/>
      <c r="D209" s="59"/>
      <c r="E209" s="59"/>
      <c r="F209" s="59"/>
      <c r="G209" s="59">
        <v>33.8</v>
      </c>
      <c r="H209" s="59"/>
      <c r="I209" s="59"/>
      <c r="J209" s="59"/>
      <c r="K209" s="59"/>
      <c r="L209" s="59"/>
      <c r="M209" s="59">
        <f>+B209*'Silver Conversion'!D206</f>
        <v>6.667199999999999</v>
      </c>
      <c r="N209" s="59">
        <f>+C209*'Silver Conversion'!B$160</f>
        <v>0</v>
      </c>
      <c r="O209" s="59"/>
      <c r="P209" s="59"/>
      <c r="Q209" s="73">
        <f>+F209*'Silver Conversion'!E206</f>
        <v>0</v>
      </c>
      <c r="R209" s="59">
        <f>+G209*'Silver Conversion'!C$160</f>
        <v>0</v>
      </c>
      <c r="S209" s="59">
        <f>+H209*'Silver Conversion'!D$160</f>
        <v>0</v>
      </c>
      <c r="T209" s="59">
        <f>+I209*'Silver Conversion'!F$160</f>
        <v>0</v>
      </c>
      <c r="U209" s="59"/>
      <c r="V209" s="59"/>
    </row>
    <row r="210" spans="1:22" ht="15.75">
      <c r="A210" s="63">
        <v>1548</v>
      </c>
      <c r="B210" s="59"/>
      <c r="C210" s="59"/>
      <c r="D210" s="59"/>
      <c r="E210" s="59"/>
      <c r="F210" s="59"/>
      <c r="G210" s="59">
        <v>36.5</v>
      </c>
      <c r="H210" s="59"/>
      <c r="I210" s="59"/>
      <c r="J210" s="59"/>
      <c r="K210" s="59"/>
      <c r="L210" s="59"/>
      <c r="M210" s="59">
        <f>+B210*'Silver Conversion'!D207</f>
        <v>0</v>
      </c>
      <c r="N210" s="59">
        <f>+C210*'Silver Conversion'!B$160</f>
        <v>0</v>
      </c>
      <c r="O210" s="59"/>
      <c r="P210" s="59"/>
      <c r="Q210" s="73">
        <f>+F210*'Silver Conversion'!E207</f>
        <v>0</v>
      </c>
      <c r="R210" s="59">
        <f>+G210*'Silver Conversion'!C$160</f>
        <v>0</v>
      </c>
      <c r="S210" s="59">
        <f>+H210*'Silver Conversion'!D$160</f>
        <v>0</v>
      </c>
      <c r="T210" s="59">
        <f>+I210*'Silver Conversion'!F$160</f>
        <v>0</v>
      </c>
      <c r="U210" s="59"/>
      <c r="V210" s="59"/>
    </row>
    <row r="211" spans="1:22" ht="15.75">
      <c r="A211" s="63">
        <v>1549</v>
      </c>
      <c r="B211" s="59">
        <v>48</v>
      </c>
      <c r="C211" s="59"/>
      <c r="D211" s="59"/>
      <c r="E211" s="59"/>
      <c r="F211" s="59"/>
      <c r="G211" s="59">
        <v>39.3</v>
      </c>
      <c r="H211" s="59"/>
      <c r="I211" s="59"/>
      <c r="J211" s="59"/>
      <c r="K211" s="59"/>
      <c r="L211" s="59"/>
      <c r="M211" s="59">
        <f>+B211*'Silver Conversion'!D208</f>
        <v>6.667199999999999</v>
      </c>
      <c r="N211" s="59">
        <f>+C211*'Silver Conversion'!B$160</f>
        <v>0</v>
      </c>
      <c r="O211" s="59"/>
      <c r="P211" s="59"/>
      <c r="Q211" s="73">
        <f>+F211*'Silver Conversion'!E208</f>
        <v>0</v>
      </c>
      <c r="R211" s="59">
        <f>+G211*'Silver Conversion'!C$160</f>
        <v>0</v>
      </c>
      <c r="S211" s="59">
        <f>+H211*'Silver Conversion'!D$160</f>
        <v>0</v>
      </c>
      <c r="T211" s="59">
        <f>+I211*'Silver Conversion'!F$160</f>
        <v>0</v>
      </c>
      <c r="U211" s="59"/>
      <c r="V211" s="59"/>
    </row>
    <row r="212" spans="1:22" ht="15.75">
      <c r="A212" s="63">
        <v>1550</v>
      </c>
      <c r="B212" s="59">
        <v>48</v>
      </c>
      <c r="C212" s="59"/>
      <c r="D212" s="59"/>
      <c r="E212" s="59"/>
      <c r="F212" s="59"/>
      <c r="G212" s="59">
        <v>53.4</v>
      </c>
      <c r="H212" s="59"/>
      <c r="I212" s="59"/>
      <c r="J212" s="59"/>
      <c r="K212" s="59"/>
      <c r="L212" s="59"/>
      <c r="M212" s="59">
        <f>+B212*'Silver Conversion'!D209</f>
        <v>6.667199999999999</v>
      </c>
      <c r="N212" s="59">
        <f>+C212*'Silver Conversion'!B$160</f>
        <v>0</v>
      </c>
      <c r="O212" s="59"/>
      <c r="P212" s="59"/>
      <c r="Q212" s="73">
        <f>+F212*'Silver Conversion'!E209</f>
        <v>0</v>
      </c>
      <c r="R212" s="59">
        <f>+G212*'Silver Conversion'!C$160</f>
        <v>0</v>
      </c>
      <c r="S212" s="59">
        <f>+H212*'Silver Conversion'!D$160</f>
        <v>0</v>
      </c>
      <c r="T212" s="59">
        <f>+I212*'Silver Conversion'!F$160</f>
        <v>0</v>
      </c>
      <c r="U212" s="59"/>
      <c r="V212" s="59"/>
    </row>
    <row r="213" spans="1:22" ht="15.75">
      <c r="A213" s="63">
        <v>1551</v>
      </c>
      <c r="B213" s="59">
        <v>48</v>
      </c>
      <c r="C213" s="59"/>
      <c r="D213" s="59"/>
      <c r="E213" s="59"/>
      <c r="F213" s="59"/>
      <c r="G213" s="59">
        <v>34</v>
      </c>
      <c r="H213" s="59"/>
      <c r="I213" s="59"/>
      <c r="J213" s="59"/>
      <c r="K213" s="59"/>
      <c r="L213" s="59"/>
      <c r="M213" s="59">
        <f>+B213*'Silver Conversion'!D210</f>
        <v>6.667199999999999</v>
      </c>
      <c r="N213" s="59">
        <f>+C213*'Silver Conversion'!B$160</f>
        <v>0</v>
      </c>
      <c r="O213" s="59"/>
      <c r="P213" s="59"/>
      <c r="Q213" s="73">
        <f>+F213*'Silver Conversion'!E210</f>
        <v>0</v>
      </c>
      <c r="R213" s="59">
        <f>+G213*'Silver Conversion'!C$160</f>
        <v>0</v>
      </c>
      <c r="S213" s="59">
        <f>+H213*'Silver Conversion'!D$160</f>
        <v>0</v>
      </c>
      <c r="T213" s="59">
        <f>+I213*'Silver Conversion'!F$160</f>
        <v>0</v>
      </c>
      <c r="U213" s="59"/>
      <c r="V213" s="59"/>
    </row>
    <row r="214" spans="1:22" ht="15.75">
      <c r="A214" s="63">
        <v>1552</v>
      </c>
      <c r="B214" s="59"/>
      <c r="C214" s="59"/>
      <c r="D214" s="59"/>
      <c r="E214" s="59"/>
      <c r="F214" s="59"/>
      <c r="G214" s="59"/>
      <c r="H214" s="59"/>
      <c r="I214" s="59"/>
      <c r="J214" s="59"/>
      <c r="K214" s="59"/>
      <c r="L214" s="59"/>
      <c r="M214" s="59">
        <f>+B214*'Silver Conversion'!D211</f>
        <v>0</v>
      </c>
      <c r="N214" s="59">
        <f>+C214*'Silver Conversion'!B$160</f>
        <v>0</v>
      </c>
      <c r="O214" s="59"/>
      <c r="P214" s="59"/>
      <c r="Q214" s="73">
        <f>+F214*'Silver Conversion'!E211</f>
        <v>0</v>
      </c>
      <c r="R214" s="59">
        <f>+G214*'Silver Conversion'!C$160</f>
        <v>0</v>
      </c>
      <c r="S214" s="59">
        <f>+H214*'Silver Conversion'!D$160</f>
        <v>0</v>
      </c>
      <c r="T214" s="59">
        <f>+I214*'Silver Conversion'!F$160</f>
        <v>0</v>
      </c>
      <c r="U214" s="59"/>
      <c r="V214" s="59"/>
    </row>
    <row r="215" spans="1:22" ht="15.75">
      <c r="A215" s="63">
        <v>1553</v>
      </c>
      <c r="B215" s="59">
        <v>48</v>
      </c>
      <c r="C215" s="59"/>
      <c r="D215" s="59"/>
      <c r="E215" s="59"/>
      <c r="F215" s="59"/>
      <c r="G215" s="59">
        <v>34</v>
      </c>
      <c r="H215" s="59"/>
      <c r="I215" s="59"/>
      <c r="J215" s="59"/>
      <c r="K215" s="59"/>
      <c r="L215" s="59"/>
      <c r="M215" s="59">
        <f>+B215*'Silver Conversion'!D212</f>
        <v>6.667199999999999</v>
      </c>
      <c r="N215" s="59">
        <f>+C215*'Silver Conversion'!B$160</f>
        <v>0</v>
      </c>
      <c r="O215" s="59"/>
      <c r="P215" s="59"/>
      <c r="Q215" s="73">
        <f>+F215*'Silver Conversion'!E212</f>
        <v>0</v>
      </c>
      <c r="R215" s="59">
        <f>+G215*'Silver Conversion'!C$160</f>
        <v>0</v>
      </c>
      <c r="S215" s="59">
        <f>+H215*'Silver Conversion'!D$160</f>
        <v>0</v>
      </c>
      <c r="T215" s="59">
        <f>+I215*'Silver Conversion'!F$160</f>
        <v>0</v>
      </c>
      <c r="U215" s="59"/>
      <c r="V215" s="59"/>
    </row>
    <row r="216" spans="1:22" ht="15.75">
      <c r="A216" s="63">
        <v>1554</v>
      </c>
      <c r="B216" s="59">
        <v>48</v>
      </c>
      <c r="C216" s="59"/>
      <c r="D216" s="59"/>
      <c r="E216" s="59"/>
      <c r="F216" s="59"/>
      <c r="G216" s="59">
        <v>40</v>
      </c>
      <c r="H216" s="59"/>
      <c r="I216" s="59"/>
      <c r="J216" s="59"/>
      <c r="K216" s="59"/>
      <c r="L216" s="59"/>
      <c r="M216" s="59">
        <f>+B216*'Silver Conversion'!D213</f>
        <v>6.667199999999999</v>
      </c>
      <c r="N216" s="59">
        <f>+C216*'Silver Conversion'!B$160</f>
        <v>0</v>
      </c>
      <c r="O216" s="59"/>
      <c r="P216" s="59"/>
      <c r="Q216" s="73">
        <f>+F216*'Silver Conversion'!E213</f>
        <v>0</v>
      </c>
      <c r="R216" s="59">
        <f>+G216*'Silver Conversion'!C$160</f>
        <v>0</v>
      </c>
      <c r="S216" s="59">
        <f>+H216*'Silver Conversion'!D$160</f>
        <v>0</v>
      </c>
      <c r="T216" s="59">
        <f>+I216*'Silver Conversion'!F$160</f>
        <v>0</v>
      </c>
      <c r="U216" s="59"/>
      <c r="V216" s="59"/>
    </row>
    <row r="217" spans="1:22" ht="15.75">
      <c r="A217" s="63">
        <v>1555</v>
      </c>
      <c r="B217" s="59">
        <v>48</v>
      </c>
      <c r="C217" s="59"/>
      <c r="D217" s="59"/>
      <c r="E217" s="59"/>
      <c r="F217" s="59"/>
      <c r="G217" s="59">
        <v>40</v>
      </c>
      <c r="H217" s="59"/>
      <c r="I217" s="59"/>
      <c r="J217" s="59"/>
      <c r="K217" s="59"/>
      <c r="L217" s="59"/>
      <c r="M217" s="59">
        <f>+B217*'Silver Conversion'!D214</f>
        <v>6.667199999999999</v>
      </c>
      <c r="N217" s="59">
        <f>+C217*'Silver Conversion'!B$160</f>
        <v>0</v>
      </c>
      <c r="O217" s="59"/>
      <c r="P217" s="59"/>
      <c r="Q217" s="73">
        <f>+F217*'Silver Conversion'!E214</f>
        <v>0</v>
      </c>
      <c r="R217" s="59">
        <f>+G217*'Silver Conversion'!C$160</f>
        <v>0</v>
      </c>
      <c r="S217" s="59">
        <f>+H217*'Silver Conversion'!D$160</f>
        <v>0</v>
      </c>
      <c r="T217" s="59">
        <f>+I217*'Silver Conversion'!F$160</f>
        <v>0</v>
      </c>
      <c r="U217" s="59"/>
      <c r="V217" s="59"/>
    </row>
    <row r="218" spans="1:22" ht="15.75">
      <c r="A218" s="63">
        <v>1556</v>
      </c>
      <c r="B218" s="59">
        <v>48</v>
      </c>
      <c r="C218" s="59"/>
      <c r="D218" s="59"/>
      <c r="E218" s="59"/>
      <c r="F218" s="59"/>
      <c r="G218" s="59">
        <v>34</v>
      </c>
      <c r="H218" s="59"/>
      <c r="I218" s="59"/>
      <c r="J218" s="59"/>
      <c r="K218" s="59"/>
      <c r="L218" s="59"/>
      <c r="M218" s="59">
        <f>+B218*'Silver Conversion'!D215</f>
        <v>6.667199999999999</v>
      </c>
      <c r="N218" s="59">
        <f>+C218*'Silver Conversion'!B$160</f>
        <v>0</v>
      </c>
      <c r="O218" s="59"/>
      <c r="P218" s="59"/>
      <c r="Q218" s="73">
        <f>+F218*'Silver Conversion'!E215</f>
        <v>0</v>
      </c>
      <c r="R218" s="59">
        <f>+G218*'Silver Conversion'!C$160</f>
        <v>0</v>
      </c>
      <c r="S218" s="59">
        <f>+H218*'Silver Conversion'!D$160</f>
        <v>0</v>
      </c>
      <c r="T218" s="59">
        <f>+I218*'Silver Conversion'!F$160</f>
        <v>0</v>
      </c>
      <c r="U218" s="59"/>
      <c r="V218" s="59"/>
    </row>
    <row r="219" spans="1:22" ht="15.75">
      <c r="A219" s="63">
        <v>1557</v>
      </c>
      <c r="B219" s="59">
        <v>54</v>
      </c>
      <c r="C219" s="59"/>
      <c r="D219" s="59"/>
      <c r="E219" s="59"/>
      <c r="F219" s="59"/>
      <c r="G219" s="59">
        <v>40</v>
      </c>
      <c r="H219" s="59"/>
      <c r="I219" s="59"/>
      <c r="J219" s="59"/>
      <c r="K219" s="59"/>
      <c r="L219" s="59"/>
      <c r="M219" s="59">
        <f>+B219*'Silver Conversion'!D216</f>
        <v>7.5005999999999995</v>
      </c>
      <c r="N219" s="59">
        <f>+C219*'Silver Conversion'!B$160</f>
        <v>0</v>
      </c>
      <c r="O219" s="59"/>
      <c r="P219" s="59"/>
      <c r="Q219" s="73">
        <f>+F219*'Silver Conversion'!E216</f>
        <v>0</v>
      </c>
      <c r="R219" s="59">
        <f>+G219*'Silver Conversion'!C$160</f>
        <v>0</v>
      </c>
      <c r="S219" s="59">
        <f>+H219*'Silver Conversion'!D$160</f>
        <v>0</v>
      </c>
      <c r="T219" s="59">
        <f>+I219*'Silver Conversion'!F$160</f>
        <v>0</v>
      </c>
      <c r="U219" s="59"/>
      <c r="V219" s="59"/>
    </row>
    <row r="220" spans="1:22" ht="15.75">
      <c r="A220" s="63">
        <v>1558</v>
      </c>
      <c r="B220" s="59">
        <v>48</v>
      </c>
      <c r="C220" s="59"/>
      <c r="D220" s="59"/>
      <c r="E220" s="59"/>
      <c r="F220" s="59"/>
      <c r="G220" s="59">
        <v>40</v>
      </c>
      <c r="H220" s="59"/>
      <c r="I220" s="59"/>
      <c r="J220" s="59"/>
      <c r="K220" s="59"/>
      <c r="L220" s="59"/>
      <c r="M220" s="59">
        <f>+B220*'Silver Conversion'!D217</f>
        <v>6.667199999999999</v>
      </c>
      <c r="N220" s="59">
        <f>+C220*'Silver Conversion'!B$160</f>
        <v>0</v>
      </c>
      <c r="O220" s="59"/>
      <c r="P220" s="59"/>
      <c r="Q220" s="73">
        <f>+F220*'Silver Conversion'!E217</f>
        <v>0</v>
      </c>
      <c r="R220" s="59">
        <f>+G220*'Silver Conversion'!C$160</f>
        <v>0</v>
      </c>
      <c r="S220" s="59">
        <f>+H220*'Silver Conversion'!D$160</f>
        <v>0</v>
      </c>
      <c r="T220" s="59">
        <f>+I220*'Silver Conversion'!F$160</f>
        <v>0</v>
      </c>
      <c r="U220" s="59"/>
      <c r="V220" s="59"/>
    </row>
    <row r="221" spans="1:22" ht="15.75">
      <c r="A221" s="63">
        <v>1559</v>
      </c>
      <c r="B221" s="59">
        <v>54</v>
      </c>
      <c r="C221" s="59"/>
      <c r="D221" s="59"/>
      <c r="E221" s="59"/>
      <c r="F221" s="59"/>
      <c r="G221" s="59">
        <v>38</v>
      </c>
      <c r="H221" s="59"/>
      <c r="I221" s="59"/>
      <c r="J221" s="59"/>
      <c r="K221" s="59"/>
      <c r="L221" s="59"/>
      <c r="M221" s="59">
        <f>+B221*'Silver Conversion'!D218</f>
        <v>7.5005999999999995</v>
      </c>
      <c r="N221" s="59">
        <f>+C221*'Silver Conversion'!B$160</f>
        <v>0</v>
      </c>
      <c r="O221" s="59"/>
      <c r="P221" s="59"/>
      <c r="Q221" s="73">
        <f>+F221*'Silver Conversion'!E218</f>
        <v>0</v>
      </c>
      <c r="R221" s="59">
        <f>+G221*'Silver Conversion'!C$160</f>
        <v>0</v>
      </c>
      <c r="S221" s="59">
        <f>+H221*'Silver Conversion'!D$160</f>
        <v>0</v>
      </c>
      <c r="T221" s="59">
        <f>+I221*'Silver Conversion'!F$160</f>
        <v>0</v>
      </c>
      <c r="U221" s="59"/>
      <c r="V221" s="59"/>
    </row>
    <row r="222" spans="1:22" ht="15.75">
      <c r="A222" s="63">
        <v>1560</v>
      </c>
      <c r="B222" s="59">
        <v>54</v>
      </c>
      <c r="C222" s="59"/>
      <c r="D222" s="59"/>
      <c r="E222" s="59"/>
      <c r="F222" s="59"/>
      <c r="G222" s="59">
        <v>44</v>
      </c>
      <c r="H222" s="59"/>
      <c r="I222" s="59"/>
      <c r="J222" s="59"/>
      <c r="K222" s="59"/>
      <c r="L222" s="59"/>
      <c r="M222" s="59">
        <f>+B222*'Silver Conversion'!D219</f>
        <v>7.5005999999999995</v>
      </c>
      <c r="N222" s="59">
        <f>+C222*'Silver Conversion'!B$160</f>
        <v>0</v>
      </c>
      <c r="O222" s="59"/>
      <c r="P222" s="59"/>
      <c r="Q222" s="73">
        <f>+F222*'Silver Conversion'!E219</f>
        <v>0</v>
      </c>
      <c r="R222" s="59">
        <f>+G222*'Silver Conversion'!C$160</f>
        <v>0</v>
      </c>
      <c r="S222" s="59">
        <f>+H222*'Silver Conversion'!D$160</f>
        <v>0</v>
      </c>
      <c r="T222" s="59">
        <f>+I222*'Silver Conversion'!F$160</f>
        <v>0</v>
      </c>
      <c r="U222" s="59"/>
      <c r="V222" s="59"/>
    </row>
    <row r="223" spans="1:22" ht="15.75">
      <c r="A223" s="63">
        <v>1561</v>
      </c>
      <c r="B223" s="59">
        <v>60</v>
      </c>
      <c r="C223" s="59"/>
      <c r="D223" s="59"/>
      <c r="E223" s="59"/>
      <c r="F223" s="59"/>
      <c r="G223" s="59">
        <v>60</v>
      </c>
      <c r="H223" s="59"/>
      <c r="I223" s="59"/>
      <c r="J223" s="59"/>
      <c r="K223" s="59"/>
      <c r="L223" s="59"/>
      <c r="M223" s="59">
        <f>+B223*'Silver Conversion'!D220</f>
        <v>8.334</v>
      </c>
      <c r="N223" s="59">
        <f>+C223*'Silver Conversion'!B$160</f>
        <v>0</v>
      </c>
      <c r="O223" s="59"/>
      <c r="P223" s="59"/>
      <c r="Q223" s="73">
        <f>+F223*'Silver Conversion'!E220</f>
        <v>0</v>
      </c>
      <c r="R223" s="59">
        <f>+G223*'Silver Conversion'!C$160</f>
        <v>0</v>
      </c>
      <c r="S223" s="59">
        <f>+H223*'Silver Conversion'!D$160</f>
        <v>0</v>
      </c>
      <c r="T223" s="59">
        <f>+I223*'Silver Conversion'!F$160</f>
        <v>0</v>
      </c>
      <c r="U223" s="59"/>
      <c r="V223" s="59"/>
    </row>
    <row r="224" spans="1:22" ht="15.75">
      <c r="A224" s="63">
        <v>1562</v>
      </c>
      <c r="B224" s="59">
        <v>60</v>
      </c>
      <c r="C224" s="59"/>
      <c r="D224" s="59"/>
      <c r="E224" s="59"/>
      <c r="F224" s="59"/>
      <c r="G224" s="59"/>
      <c r="H224" s="59"/>
      <c r="I224" s="59"/>
      <c r="J224" s="59"/>
      <c r="K224" s="59"/>
      <c r="L224" s="59"/>
      <c r="M224" s="59">
        <f>+B224*'Silver Conversion'!D221</f>
        <v>8.334</v>
      </c>
      <c r="N224" s="59">
        <f>+C224*'Silver Conversion'!B$160</f>
        <v>0</v>
      </c>
      <c r="O224" s="59"/>
      <c r="P224" s="59"/>
      <c r="Q224" s="73">
        <f>+F224*'Silver Conversion'!E221</f>
        <v>0</v>
      </c>
      <c r="R224" s="59">
        <f>+G224*'Silver Conversion'!C$160</f>
        <v>0</v>
      </c>
      <c r="S224" s="59">
        <f>+H224*'Silver Conversion'!D$160</f>
        <v>0</v>
      </c>
      <c r="T224" s="59">
        <f>+I224*'Silver Conversion'!F$160</f>
        <v>0</v>
      </c>
      <c r="U224" s="59"/>
      <c r="V224" s="59"/>
    </row>
    <row r="225" spans="1:22" ht="15.75">
      <c r="A225" s="63">
        <v>1563</v>
      </c>
      <c r="B225" s="59">
        <v>60</v>
      </c>
      <c r="C225" s="59"/>
      <c r="D225" s="59"/>
      <c r="E225" s="59"/>
      <c r="F225" s="59"/>
      <c r="G225" s="59">
        <v>60</v>
      </c>
      <c r="H225" s="59"/>
      <c r="I225" s="59"/>
      <c r="J225" s="59"/>
      <c r="K225" s="59"/>
      <c r="L225" s="59"/>
      <c r="M225" s="59">
        <f>+B225*'Silver Conversion'!D222</f>
        <v>8.334</v>
      </c>
      <c r="N225" s="59">
        <f>+C225*'Silver Conversion'!B$160</f>
        <v>0</v>
      </c>
      <c r="O225" s="59"/>
      <c r="P225" s="59"/>
      <c r="Q225" s="59"/>
      <c r="R225" s="59">
        <f>+G225*'Silver Conversion'!C$160</f>
        <v>0</v>
      </c>
      <c r="S225" s="59">
        <f>+H225*'Silver Conversion'!D$160</f>
        <v>0</v>
      </c>
      <c r="T225" s="59">
        <f>+I225*'Silver Conversion'!F$160</f>
        <v>0</v>
      </c>
      <c r="U225" s="59"/>
      <c r="V225" s="59"/>
    </row>
    <row r="226" spans="1:22" ht="15.75">
      <c r="A226" s="63">
        <v>1564</v>
      </c>
      <c r="B226" s="59">
        <v>54</v>
      </c>
      <c r="C226" s="59"/>
      <c r="D226" s="59"/>
      <c r="E226" s="59"/>
      <c r="F226" s="59"/>
      <c r="G226" s="59">
        <v>60</v>
      </c>
      <c r="H226" s="59"/>
      <c r="I226" s="59"/>
      <c r="J226" s="59"/>
      <c r="K226" s="59"/>
      <c r="L226" s="59"/>
      <c r="M226" s="59">
        <f>+B226*'Silver Conversion'!D223</f>
        <v>7.5005999999999995</v>
      </c>
      <c r="N226" s="59">
        <f>+C226*'Silver Conversion'!B$160</f>
        <v>0</v>
      </c>
      <c r="O226" s="59"/>
      <c r="P226" s="59"/>
      <c r="Q226" s="59"/>
      <c r="R226" s="59">
        <f>+G226*'Silver Conversion'!C$160</f>
        <v>0</v>
      </c>
      <c r="S226" s="59">
        <f>+H226*'Silver Conversion'!D$160</f>
        <v>0</v>
      </c>
      <c r="T226" s="59">
        <f>+I226*'Silver Conversion'!F$160</f>
        <v>0</v>
      </c>
      <c r="U226" s="59"/>
      <c r="V226" s="59"/>
    </row>
    <row r="227" spans="1:22" ht="15.75">
      <c r="A227" s="63">
        <v>1565</v>
      </c>
      <c r="B227" s="59">
        <v>60</v>
      </c>
      <c r="C227" s="59"/>
      <c r="D227" s="59"/>
      <c r="E227" s="59"/>
      <c r="F227" s="59"/>
      <c r="G227" s="59">
        <v>68</v>
      </c>
      <c r="H227" s="59"/>
      <c r="I227" s="59"/>
      <c r="J227" s="59"/>
      <c r="K227" s="59"/>
      <c r="L227" s="59"/>
      <c r="M227" s="59">
        <f>+B227*'Silver Conversion'!D224</f>
        <v>8.334</v>
      </c>
      <c r="N227" s="59">
        <f>+C227*'Silver Conversion'!B$160</f>
        <v>0</v>
      </c>
      <c r="O227" s="59"/>
      <c r="P227" s="59"/>
      <c r="Q227" s="59"/>
      <c r="R227" s="59">
        <f>+G227*'Silver Conversion'!C$160</f>
        <v>0</v>
      </c>
      <c r="S227" s="59">
        <f>+H227*'Silver Conversion'!D$160</f>
        <v>0</v>
      </c>
      <c r="T227" s="59">
        <f>+I227*'Silver Conversion'!F$160</f>
        <v>0</v>
      </c>
      <c r="U227" s="59"/>
      <c r="V227" s="59"/>
    </row>
    <row r="228" spans="1:22" ht="15.75">
      <c r="A228" s="63">
        <v>1566</v>
      </c>
      <c r="B228" s="59">
        <v>58.5</v>
      </c>
      <c r="C228" s="59"/>
      <c r="D228" s="59"/>
      <c r="E228" s="59"/>
      <c r="F228" s="59"/>
      <c r="G228" s="59">
        <v>72</v>
      </c>
      <c r="H228" s="59"/>
      <c r="I228" s="59"/>
      <c r="J228" s="59"/>
      <c r="K228" s="59"/>
      <c r="L228" s="59"/>
      <c r="M228" s="59">
        <f>+B228*'Silver Conversion'!D225</f>
        <v>8.12565</v>
      </c>
      <c r="N228" s="59">
        <f>+C228*'Silver Conversion'!B$160</f>
        <v>0</v>
      </c>
      <c r="O228" s="59"/>
      <c r="P228" s="59"/>
      <c r="Q228" s="59"/>
      <c r="R228" s="59">
        <f>+G228*'Silver Conversion'!C$160</f>
        <v>0</v>
      </c>
      <c r="S228" s="59">
        <f>+H228*'Silver Conversion'!D$160</f>
        <v>0</v>
      </c>
      <c r="T228" s="59">
        <f>+I228*'Silver Conversion'!F$160</f>
        <v>0</v>
      </c>
      <c r="U228" s="59"/>
      <c r="V228" s="59"/>
    </row>
    <row r="229" spans="1:22" ht="15.75">
      <c r="A229" s="63">
        <v>1567</v>
      </c>
      <c r="B229" s="59">
        <v>58</v>
      </c>
      <c r="C229" s="59"/>
      <c r="D229" s="59"/>
      <c r="E229" s="59"/>
      <c r="F229" s="59"/>
      <c r="G229" s="59">
        <v>68</v>
      </c>
      <c r="H229" s="59"/>
      <c r="I229" s="59"/>
      <c r="J229" s="59"/>
      <c r="K229" s="59"/>
      <c r="L229" s="59"/>
      <c r="M229" s="59">
        <f>+B229*'Silver Conversion'!D226</f>
        <v>8.0562</v>
      </c>
      <c r="N229" s="59">
        <f>+C229*'Silver Conversion'!B$160</f>
        <v>0</v>
      </c>
      <c r="O229" s="59"/>
      <c r="P229" s="59"/>
      <c r="Q229" s="59"/>
      <c r="R229" s="59">
        <f>+G229*'Silver Conversion'!C$160</f>
        <v>0</v>
      </c>
      <c r="S229" s="59">
        <f>+H229*'Silver Conversion'!D$160</f>
        <v>0</v>
      </c>
      <c r="T229" s="59">
        <f>+I229*'Silver Conversion'!F$160</f>
        <v>0</v>
      </c>
      <c r="U229" s="59"/>
      <c r="V229" s="59"/>
    </row>
    <row r="230" spans="1:22" ht="15.75">
      <c r="A230" s="63">
        <v>1568</v>
      </c>
      <c r="B230" s="59">
        <v>60</v>
      </c>
      <c r="C230" s="59"/>
      <c r="D230" s="59"/>
      <c r="E230" s="59"/>
      <c r="F230" s="59"/>
      <c r="G230" s="59">
        <v>68</v>
      </c>
      <c r="H230" s="59"/>
      <c r="I230" s="59"/>
      <c r="J230" s="59"/>
      <c r="K230" s="59"/>
      <c r="L230" s="59"/>
      <c r="M230" s="59">
        <f>+B230*'Silver Conversion'!D227</f>
        <v>8.334</v>
      </c>
      <c r="N230" s="59">
        <f>+C230*'Silver Conversion'!B$160</f>
        <v>0</v>
      </c>
      <c r="O230" s="59"/>
      <c r="P230" s="59"/>
      <c r="Q230" s="59"/>
      <c r="R230" s="59">
        <f>+G230*'Silver Conversion'!C$160</f>
        <v>0</v>
      </c>
      <c r="S230" s="59">
        <f>+H230*'Silver Conversion'!D$160</f>
        <v>0</v>
      </c>
      <c r="T230" s="59">
        <f>+I230*'Silver Conversion'!F$160</f>
        <v>0</v>
      </c>
      <c r="U230" s="59"/>
      <c r="V230" s="59"/>
    </row>
    <row r="231" spans="1:22" ht="15.75">
      <c r="A231" s="63">
        <v>1569</v>
      </c>
      <c r="B231" s="59">
        <v>60</v>
      </c>
      <c r="C231" s="59"/>
      <c r="D231" s="59"/>
      <c r="E231" s="59"/>
      <c r="F231" s="59"/>
      <c r="G231" s="59"/>
      <c r="H231" s="59">
        <v>60</v>
      </c>
      <c r="I231" s="59"/>
      <c r="J231" s="59"/>
      <c r="K231" s="59"/>
      <c r="L231" s="59"/>
      <c r="M231" s="59">
        <f>+B231*'Silver Conversion'!D228</f>
        <v>8.334</v>
      </c>
      <c r="N231" s="59">
        <f>+C231*'Silver Conversion'!B$160</f>
        <v>0</v>
      </c>
      <c r="O231" s="59"/>
      <c r="P231" s="59"/>
      <c r="Q231" s="59"/>
      <c r="R231" s="59">
        <f>+G231*'Silver Conversion'!C$160</f>
        <v>0</v>
      </c>
      <c r="S231" s="59">
        <f>+H231*'Silver Conversion'!D$160</f>
        <v>8.334</v>
      </c>
      <c r="T231" s="59">
        <f>+I231*'Silver Conversion'!F$160</f>
        <v>0</v>
      </c>
      <c r="U231" s="59"/>
      <c r="V231" s="59"/>
    </row>
    <row r="232" spans="1:22" ht="15.75">
      <c r="A232" s="63">
        <v>1570</v>
      </c>
      <c r="B232" s="59">
        <v>60</v>
      </c>
      <c r="C232" s="59"/>
      <c r="D232" s="59"/>
      <c r="E232" s="59"/>
      <c r="F232" s="59"/>
      <c r="G232" s="59"/>
      <c r="H232" s="59">
        <v>68</v>
      </c>
      <c r="I232" s="59"/>
      <c r="J232" s="59"/>
      <c r="K232" s="59"/>
      <c r="L232" s="59"/>
      <c r="M232" s="59">
        <f>+B232*'Silver Conversion'!D229</f>
        <v>8.334</v>
      </c>
      <c r="N232" s="59">
        <f>+C232*'Silver Conversion'!B$160</f>
        <v>0</v>
      </c>
      <c r="O232" s="59"/>
      <c r="P232" s="59"/>
      <c r="Q232" s="59"/>
      <c r="R232" s="59">
        <f>+G232*'Silver Conversion'!C$160</f>
        <v>0</v>
      </c>
      <c r="S232" s="59">
        <f>+H232*'Silver Conversion'!D$160</f>
        <v>9.4452</v>
      </c>
      <c r="T232" s="59">
        <f>+I232*'Silver Conversion'!F$160</f>
        <v>0</v>
      </c>
      <c r="U232" s="59"/>
      <c r="V232" s="59"/>
    </row>
    <row r="233" spans="1:22" ht="15.75">
      <c r="A233" s="63">
        <v>1571</v>
      </c>
      <c r="B233" s="59">
        <v>54</v>
      </c>
      <c r="C233" s="59"/>
      <c r="D233" s="59"/>
      <c r="E233" s="59"/>
      <c r="F233" s="59"/>
      <c r="G233" s="59"/>
      <c r="H233" s="59">
        <v>68</v>
      </c>
      <c r="I233" s="59"/>
      <c r="J233" s="59"/>
      <c r="K233" s="59"/>
      <c r="L233" s="59"/>
      <c r="M233" s="59">
        <f>+B233*'Silver Conversion'!D230</f>
        <v>7.5005999999999995</v>
      </c>
      <c r="N233" s="59">
        <f>+C233*'Silver Conversion'!B$160</f>
        <v>0</v>
      </c>
      <c r="O233" s="59"/>
      <c r="P233" s="59"/>
      <c r="Q233" s="59"/>
      <c r="R233" s="59">
        <f>+G233*'Silver Conversion'!C$160</f>
        <v>0</v>
      </c>
      <c r="S233" s="59">
        <f>+H233*'Silver Conversion'!D$160</f>
        <v>9.4452</v>
      </c>
      <c r="T233" s="59">
        <f>+I233*'Silver Conversion'!F$160</f>
        <v>0</v>
      </c>
      <c r="U233" s="59"/>
      <c r="V233" s="59"/>
    </row>
    <row r="234" spans="1:22" ht="15.75">
      <c r="A234" s="63">
        <v>1572</v>
      </c>
      <c r="B234" s="59">
        <v>60</v>
      </c>
      <c r="C234" s="59"/>
      <c r="D234" s="59"/>
      <c r="E234" s="59"/>
      <c r="F234" s="59"/>
      <c r="G234" s="59"/>
      <c r="H234" s="59">
        <v>66.5</v>
      </c>
      <c r="I234" s="59"/>
      <c r="J234" s="59"/>
      <c r="K234" s="59"/>
      <c r="L234" s="59"/>
      <c r="M234" s="59">
        <f>+B234*'Silver Conversion'!D231</f>
        <v>8.334</v>
      </c>
      <c r="N234" s="59">
        <f>+C234*'Silver Conversion'!B$160</f>
        <v>0</v>
      </c>
      <c r="O234" s="59"/>
      <c r="P234" s="59"/>
      <c r="Q234" s="59"/>
      <c r="R234" s="59">
        <f>+G234*'Silver Conversion'!C$160</f>
        <v>0</v>
      </c>
      <c r="S234" s="59">
        <f>+H234*'Silver Conversion'!D$160</f>
        <v>9.23685</v>
      </c>
      <c r="T234" s="59">
        <f>+I234*'Silver Conversion'!F$160</f>
        <v>0</v>
      </c>
      <c r="U234" s="59"/>
      <c r="V234" s="59"/>
    </row>
    <row r="235" spans="1:22" ht="15.75">
      <c r="A235" s="63">
        <v>1573</v>
      </c>
      <c r="B235" s="59"/>
      <c r="C235" s="59"/>
      <c r="D235" s="59"/>
      <c r="E235" s="59"/>
      <c r="F235" s="59"/>
      <c r="G235" s="59"/>
      <c r="H235" s="59">
        <v>68</v>
      </c>
      <c r="I235" s="59"/>
      <c r="J235" s="59"/>
      <c r="K235" s="59"/>
      <c r="L235" s="59"/>
      <c r="M235" s="59">
        <f>+B235*'Silver Conversion'!D232</f>
        <v>0</v>
      </c>
      <c r="N235" s="59">
        <f>+C235*'Silver Conversion'!B$160</f>
        <v>0</v>
      </c>
      <c r="O235" s="59"/>
      <c r="P235" s="59"/>
      <c r="Q235" s="59"/>
      <c r="R235" s="59">
        <f>+G235*'Silver Conversion'!C$160</f>
        <v>0</v>
      </c>
      <c r="S235" s="59">
        <f>+H235*'Silver Conversion'!D$160</f>
        <v>9.4452</v>
      </c>
      <c r="T235" s="59">
        <f>+I235*'Silver Conversion'!F$160</f>
        <v>0</v>
      </c>
      <c r="U235" s="59"/>
      <c r="V235" s="59"/>
    </row>
    <row r="236" spans="1:22" ht="15.75">
      <c r="A236" s="63">
        <v>1574</v>
      </c>
      <c r="B236" s="59">
        <v>60</v>
      </c>
      <c r="C236" s="59"/>
      <c r="D236" s="59"/>
      <c r="E236" s="59"/>
      <c r="F236" s="59"/>
      <c r="G236" s="59"/>
      <c r="H236" s="59">
        <v>68</v>
      </c>
      <c r="I236" s="59"/>
      <c r="J236" s="59"/>
      <c r="K236" s="59"/>
      <c r="L236" s="59"/>
      <c r="M236" s="59">
        <f>+B236*'Silver Conversion'!D233</f>
        <v>8.334</v>
      </c>
      <c r="N236" s="59">
        <f>+C236*'Silver Conversion'!B$160</f>
        <v>0</v>
      </c>
      <c r="O236" s="59"/>
      <c r="P236" s="59"/>
      <c r="Q236" s="59"/>
      <c r="R236" s="59">
        <f>+G236*'Silver Conversion'!C$160</f>
        <v>0</v>
      </c>
      <c r="S236" s="59">
        <f>+H236*'Silver Conversion'!D$160</f>
        <v>9.4452</v>
      </c>
      <c r="T236" s="59">
        <f>+I236*'Silver Conversion'!F$160</f>
        <v>0</v>
      </c>
      <c r="U236" s="59"/>
      <c r="V236" s="59"/>
    </row>
    <row r="237" spans="1:22" ht="15.75">
      <c r="A237" s="63">
        <v>1575</v>
      </c>
      <c r="B237" s="59">
        <v>60</v>
      </c>
      <c r="C237" s="59"/>
      <c r="D237" s="59"/>
      <c r="E237" s="59"/>
      <c r="F237" s="59"/>
      <c r="G237" s="59"/>
      <c r="H237" s="59"/>
      <c r="I237" s="59"/>
      <c r="J237" s="59"/>
      <c r="K237" s="59"/>
      <c r="L237" s="59"/>
      <c r="M237" s="59">
        <f>+B237*'Silver Conversion'!D234</f>
        <v>8.334</v>
      </c>
      <c r="N237" s="59">
        <f>+C237*'Silver Conversion'!B$160</f>
        <v>0</v>
      </c>
      <c r="O237" s="59"/>
      <c r="P237" s="59"/>
      <c r="Q237" s="59"/>
      <c r="R237" s="59">
        <f>+G237*'Silver Conversion'!C$160</f>
        <v>0</v>
      </c>
      <c r="S237" s="59">
        <f>+H237*'Silver Conversion'!D$160</f>
        <v>0</v>
      </c>
      <c r="T237" s="59">
        <f>+I237*'Silver Conversion'!F$160</f>
        <v>0</v>
      </c>
      <c r="U237" s="59"/>
      <c r="V237" s="59"/>
    </row>
    <row r="238" spans="1:22" ht="15.75">
      <c r="A238" s="63">
        <v>1576</v>
      </c>
      <c r="B238" s="59">
        <v>60</v>
      </c>
      <c r="C238" s="59"/>
      <c r="D238" s="59"/>
      <c r="E238" s="59"/>
      <c r="F238" s="59"/>
      <c r="G238" s="59"/>
      <c r="H238" s="59"/>
      <c r="I238" s="59"/>
      <c r="J238" s="59"/>
      <c r="K238" s="59"/>
      <c r="L238" s="59"/>
      <c r="M238" s="59">
        <f>+B238*'Silver Conversion'!D235</f>
        <v>8.334</v>
      </c>
      <c r="N238" s="59">
        <f>+C238*'Silver Conversion'!B$160</f>
        <v>0</v>
      </c>
      <c r="O238" s="59"/>
      <c r="P238" s="59"/>
      <c r="Q238" s="59"/>
      <c r="R238" s="59">
        <f>+G238*'Silver Conversion'!C$160</f>
        <v>0</v>
      </c>
      <c r="S238" s="59">
        <f>+H238*'Silver Conversion'!D$160</f>
        <v>0</v>
      </c>
      <c r="T238" s="59">
        <f>+I238*'Silver Conversion'!F$160</f>
        <v>0</v>
      </c>
      <c r="U238" s="59"/>
      <c r="V238" s="59"/>
    </row>
    <row r="239" spans="1:22" ht="15.75">
      <c r="A239" s="63">
        <v>1577</v>
      </c>
      <c r="B239" s="59">
        <v>60</v>
      </c>
      <c r="C239" s="59"/>
      <c r="D239" s="59"/>
      <c r="E239" s="59"/>
      <c r="F239" s="59"/>
      <c r="G239" s="59"/>
      <c r="H239" s="59">
        <v>76.5</v>
      </c>
      <c r="I239" s="59"/>
      <c r="J239" s="59"/>
      <c r="K239" s="59"/>
      <c r="L239" s="59"/>
      <c r="M239" s="59">
        <f>+B239*'Silver Conversion'!D236</f>
        <v>8.334</v>
      </c>
      <c r="N239" s="59">
        <f>+C239*'Silver Conversion'!B$160</f>
        <v>0</v>
      </c>
      <c r="O239" s="59"/>
      <c r="P239" s="59"/>
      <c r="Q239" s="59"/>
      <c r="R239" s="59">
        <f>+G239*'Silver Conversion'!C$160</f>
        <v>0</v>
      </c>
      <c r="S239" s="59">
        <f>+H239*'Silver Conversion'!D$160</f>
        <v>10.62585</v>
      </c>
      <c r="T239" s="59">
        <f>+I239*'Silver Conversion'!F$160</f>
        <v>0</v>
      </c>
      <c r="U239" s="59"/>
      <c r="V239" s="59"/>
    </row>
    <row r="240" spans="1:22" ht="15.75">
      <c r="A240" s="63">
        <v>1578</v>
      </c>
      <c r="B240" s="59">
        <v>60</v>
      </c>
      <c r="C240" s="59"/>
      <c r="D240" s="59"/>
      <c r="E240" s="59"/>
      <c r="F240" s="59"/>
      <c r="G240" s="59"/>
      <c r="H240" s="59">
        <v>68</v>
      </c>
      <c r="I240" s="59"/>
      <c r="J240" s="59"/>
      <c r="K240" s="59"/>
      <c r="L240" s="59"/>
      <c r="M240" s="59">
        <f>+B240*'Silver Conversion'!D237</f>
        <v>8.334</v>
      </c>
      <c r="N240" s="59">
        <f>+C240*'Silver Conversion'!B$160</f>
        <v>0</v>
      </c>
      <c r="O240" s="59"/>
      <c r="P240" s="59"/>
      <c r="Q240" s="59"/>
      <c r="R240" s="59">
        <f>+G240*'Silver Conversion'!C$160</f>
        <v>0</v>
      </c>
      <c r="S240" s="59">
        <f>+H240*'Silver Conversion'!D$160</f>
        <v>9.4452</v>
      </c>
      <c r="T240" s="59">
        <f>+I240*'Silver Conversion'!F$160</f>
        <v>0</v>
      </c>
      <c r="U240" s="59"/>
      <c r="V240" s="59"/>
    </row>
    <row r="241" spans="1:22" ht="15.75">
      <c r="A241" s="63">
        <v>1579</v>
      </c>
      <c r="B241" s="59">
        <v>64</v>
      </c>
      <c r="C241" s="59"/>
      <c r="D241" s="59"/>
      <c r="E241" s="59"/>
      <c r="F241" s="59"/>
      <c r="G241" s="59"/>
      <c r="H241" s="59">
        <v>60</v>
      </c>
      <c r="I241" s="59"/>
      <c r="J241" s="59"/>
      <c r="K241" s="59"/>
      <c r="L241" s="59"/>
      <c r="M241" s="59">
        <f>+B241*'Silver Conversion'!D238</f>
        <v>8.8896</v>
      </c>
      <c r="N241" s="59">
        <f>+C241*'Silver Conversion'!B$160</f>
        <v>0</v>
      </c>
      <c r="O241" s="59"/>
      <c r="P241" s="59"/>
      <c r="Q241" s="59"/>
      <c r="R241" s="59">
        <f>+G241*'Silver Conversion'!C$160</f>
        <v>0</v>
      </c>
      <c r="S241" s="59">
        <f>+H241*'Silver Conversion'!D$160</f>
        <v>8.334</v>
      </c>
      <c r="T241" s="59">
        <f>+I241*'Silver Conversion'!F$160</f>
        <v>0</v>
      </c>
      <c r="U241" s="59"/>
      <c r="V241" s="59"/>
    </row>
    <row r="242" spans="1:22" ht="15.75">
      <c r="A242" s="63">
        <v>1580</v>
      </c>
      <c r="B242" s="59">
        <v>66</v>
      </c>
      <c r="C242" s="59"/>
      <c r="D242" s="59"/>
      <c r="E242" s="59"/>
      <c r="F242" s="59"/>
      <c r="G242" s="59"/>
      <c r="H242" s="59">
        <v>60</v>
      </c>
      <c r="I242" s="59"/>
      <c r="J242" s="59"/>
      <c r="K242" s="59"/>
      <c r="L242" s="59"/>
      <c r="M242" s="59">
        <f>+B242*'Silver Conversion'!D239</f>
        <v>9.167399999999999</v>
      </c>
      <c r="N242" s="59">
        <f>+C242*'Silver Conversion'!B$160</f>
        <v>0</v>
      </c>
      <c r="O242" s="59"/>
      <c r="P242" s="59"/>
      <c r="Q242" s="59"/>
      <c r="R242" s="59">
        <f>+G242*'Silver Conversion'!C$160</f>
        <v>0</v>
      </c>
      <c r="S242" s="59">
        <f>+H242*'Silver Conversion'!D$160</f>
        <v>8.334</v>
      </c>
      <c r="T242" s="59">
        <f>+I242*'Silver Conversion'!F$160</f>
        <v>0</v>
      </c>
      <c r="U242" s="59"/>
      <c r="V242" s="59"/>
    </row>
    <row r="243" spans="1:22" ht="15.75">
      <c r="A243" s="63">
        <v>1581</v>
      </c>
      <c r="B243" s="59">
        <v>66</v>
      </c>
      <c r="C243" s="59"/>
      <c r="D243" s="59"/>
      <c r="E243" s="59"/>
      <c r="F243" s="59"/>
      <c r="G243" s="59"/>
      <c r="H243" s="59">
        <v>85</v>
      </c>
      <c r="I243" s="59"/>
      <c r="J243" s="59"/>
      <c r="K243" s="59"/>
      <c r="L243" s="59"/>
      <c r="M243" s="59">
        <f>+B243*'Silver Conversion'!D240</f>
        <v>9.167399999999999</v>
      </c>
      <c r="N243" s="59">
        <f>+C243*'Silver Conversion'!B$160</f>
        <v>0</v>
      </c>
      <c r="O243" s="59"/>
      <c r="P243" s="59"/>
      <c r="Q243" s="59"/>
      <c r="R243" s="59">
        <f>+G243*'Silver Conversion'!C$160</f>
        <v>0</v>
      </c>
      <c r="S243" s="59">
        <f>+H243*'Silver Conversion'!D$160</f>
        <v>11.8065</v>
      </c>
      <c r="T243" s="59">
        <f>+I243*'Silver Conversion'!F$160</f>
        <v>0</v>
      </c>
      <c r="U243" s="59"/>
      <c r="V243" s="59"/>
    </row>
    <row r="244" spans="1:22" ht="15.75">
      <c r="A244" s="63">
        <v>1582</v>
      </c>
      <c r="B244" s="59">
        <v>66</v>
      </c>
      <c r="C244" s="59"/>
      <c r="D244" s="59"/>
      <c r="E244" s="59"/>
      <c r="F244" s="59"/>
      <c r="G244" s="59"/>
      <c r="H244" s="59">
        <v>85</v>
      </c>
      <c r="I244" s="59"/>
      <c r="J244" s="59"/>
      <c r="K244" s="59"/>
      <c r="L244" s="59"/>
      <c r="M244" s="59">
        <f>+B244*'Silver Conversion'!D241</f>
        <v>9.167399999999999</v>
      </c>
      <c r="N244" s="59">
        <f>+C244*'Silver Conversion'!B$160</f>
        <v>0</v>
      </c>
      <c r="O244" s="59"/>
      <c r="P244" s="59"/>
      <c r="Q244" s="59"/>
      <c r="R244" s="59">
        <f>+G244*'Silver Conversion'!C$160</f>
        <v>0</v>
      </c>
      <c r="S244" s="59">
        <f>+H244*'Silver Conversion'!D$160</f>
        <v>11.8065</v>
      </c>
      <c r="T244" s="59">
        <f>+I244*'Silver Conversion'!F$160</f>
        <v>0</v>
      </c>
      <c r="U244" s="59"/>
      <c r="V244" s="59"/>
    </row>
    <row r="245" spans="1:22" ht="15.75">
      <c r="A245" s="63">
        <v>1583</v>
      </c>
      <c r="B245" s="59">
        <v>66</v>
      </c>
      <c r="C245" s="59"/>
      <c r="D245" s="59"/>
      <c r="E245" s="59"/>
      <c r="F245" s="59"/>
      <c r="G245" s="59"/>
      <c r="H245" s="59">
        <v>76.5</v>
      </c>
      <c r="I245" s="59"/>
      <c r="J245" s="59"/>
      <c r="K245" s="59"/>
      <c r="L245" s="59"/>
      <c r="M245" s="59">
        <f>+B245*'Silver Conversion'!D242</f>
        <v>9.167399999999999</v>
      </c>
      <c r="N245" s="59">
        <f>+C245*'Silver Conversion'!B$160</f>
        <v>0</v>
      </c>
      <c r="O245" s="59"/>
      <c r="P245" s="59"/>
      <c r="Q245" s="59"/>
      <c r="R245" s="59">
        <f>+G245*'Silver Conversion'!C$160</f>
        <v>0</v>
      </c>
      <c r="S245" s="59">
        <f>+H245*'Silver Conversion'!D$160</f>
        <v>10.62585</v>
      </c>
      <c r="T245" s="59">
        <f>+I245*'Silver Conversion'!F$160</f>
        <v>0</v>
      </c>
      <c r="U245" s="59"/>
      <c r="V245" s="59"/>
    </row>
    <row r="246" spans="1:22" ht="15.75">
      <c r="A246" s="63">
        <v>1584</v>
      </c>
      <c r="B246" s="59">
        <v>67</v>
      </c>
      <c r="C246" s="59"/>
      <c r="D246" s="59"/>
      <c r="E246" s="59"/>
      <c r="F246" s="59"/>
      <c r="G246" s="59"/>
      <c r="H246" s="59">
        <v>76.5</v>
      </c>
      <c r="I246" s="59"/>
      <c r="J246" s="59"/>
      <c r="K246" s="59"/>
      <c r="L246" s="59"/>
      <c r="M246" s="59">
        <f>+B246*'Silver Conversion'!D243</f>
        <v>9.3063</v>
      </c>
      <c r="N246" s="59">
        <f>+C246*'Silver Conversion'!B$160</f>
        <v>0</v>
      </c>
      <c r="O246" s="59"/>
      <c r="P246" s="59"/>
      <c r="Q246" s="59"/>
      <c r="R246" s="59">
        <f>+G246*'Silver Conversion'!C$160</f>
        <v>0</v>
      </c>
      <c r="S246" s="59">
        <f>+H246*'Silver Conversion'!D$160</f>
        <v>10.62585</v>
      </c>
      <c r="T246" s="59">
        <f>+I246*'Silver Conversion'!F$160</f>
        <v>0</v>
      </c>
      <c r="U246" s="59"/>
      <c r="V246" s="59"/>
    </row>
    <row r="247" spans="1:22" ht="15.75">
      <c r="A247" s="63">
        <v>1585</v>
      </c>
      <c r="B247" s="59">
        <v>66</v>
      </c>
      <c r="C247" s="59"/>
      <c r="D247" s="59"/>
      <c r="E247" s="59"/>
      <c r="F247" s="59"/>
      <c r="G247" s="59"/>
      <c r="H247" s="59">
        <v>85</v>
      </c>
      <c r="I247" s="59"/>
      <c r="J247" s="59"/>
      <c r="K247" s="59"/>
      <c r="L247" s="59"/>
      <c r="M247" s="59">
        <f>+B247*'Silver Conversion'!D244</f>
        <v>9.167399999999999</v>
      </c>
      <c r="N247" s="59">
        <f>+C247*'Silver Conversion'!B$160</f>
        <v>0</v>
      </c>
      <c r="O247" s="59"/>
      <c r="P247" s="59"/>
      <c r="Q247" s="59"/>
      <c r="R247" s="59">
        <f>+G247*'Silver Conversion'!C$160</f>
        <v>0</v>
      </c>
      <c r="S247" s="59">
        <f>+H247*'Silver Conversion'!D$160</f>
        <v>11.8065</v>
      </c>
      <c r="T247" s="59">
        <f>+I247*'Silver Conversion'!F$160</f>
        <v>0</v>
      </c>
      <c r="U247" s="59"/>
      <c r="V247" s="59"/>
    </row>
    <row r="248" spans="1:22" ht="15.75">
      <c r="A248" s="63">
        <v>1586</v>
      </c>
      <c r="B248" s="59">
        <v>66</v>
      </c>
      <c r="C248" s="59"/>
      <c r="D248" s="59"/>
      <c r="E248" s="59"/>
      <c r="F248" s="59"/>
      <c r="G248" s="59"/>
      <c r="H248" s="59">
        <v>76.5</v>
      </c>
      <c r="I248" s="59"/>
      <c r="J248" s="59"/>
      <c r="K248" s="59"/>
      <c r="L248" s="59"/>
      <c r="M248" s="59">
        <f>+B248*'Silver Conversion'!D245</f>
        <v>9.167399999999999</v>
      </c>
      <c r="N248" s="59">
        <f>+C248*'Silver Conversion'!B$160</f>
        <v>0</v>
      </c>
      <c r="O248" s="59"/>
      <c r="P248" s="59"/>
      <c r="Q248" s="59"/>
      <c r="R248" s="59">
        <f>+G248*'Silver Conversion'!C$160</f>
        <v>0</v>
      </c>
      <c r="S248" s="59">
        <f>+H248*'Silver Conversion'!D$160</f>
        <v>10.62585</v>
      </c>
      <c r="T248" s="59">
        <f>+I248*'Silver Conversion'!F$160</f>
        <v>0</v>
      </c>
      <c r="U248" s="59"/>
      <c r="V248" s="59"/>
    </row>
    <row r="249" spans="1:22" ht="15.75">
      <c r="A249" s="63">
        <v>1587</v>
      </c>
      <c r="B249" s="59">
        <v>72</v>
      </c>
      <c r="C249" s="59"/>
      <c r="D249" s="59"/>
      <c r="E249" s="59"/>
      <c r="F249" s="59"/>
      <c r="G249" s="59"/>
      <c r="H249" s="59">
        <v>76.5</v>
      </c>
      <c r="I249" s="59"/>
      <c r="J249" s="59"/>
      <c r="K249" s="59"/>
      <c r="L249" s="59"/>
      <c r="M249" s="59">
        <f>+B249*'Silver Conversion'!D246</f>
        <v>10.0008</v>
      </c>
      <c r="N249" s="59">
        <f>+C249*'Silver Conversion'!B$160</f>
        <v>0</v>
      </c>
      <c r="O249" s="59"/>
      <c r="P249" s="59"/>
      <c r="Q249" s="59"/>
      <c r="R249" s="59">
        <f>+G249*'Silver Conversion'!C$160</f>
        <v>0</v>
      </c>
      <c r="S249" s="59">
        <f>+H249*'Silver Conversion'!D$160</f>
        <v>10.62585</v>
      </c>
      <c r="T249" s="59">
        <f>+I249*'Silver Conversion'!F$160</f>
        <v>0</v>
      </c>
      <c r="U249" s="59"/>
      <c r="V249" s="59"/>
    </row>
    <row r="250" spans="1:22" ht="15.75">
      <c r="A250" s="63">
        <v>1588</v>
      </c>
      <c r="B250" s="59">
        <v>72</v>
      </c>
      <c r="C250" s="59"/>
      <c r="D250" s="59"/>
      <c r="E250" s="59"/>
      <c r="F250" s="59"/>
      <c r="G250" s="59"/>
      <c r="H250" s="59">
        <v>85</v>
      </c>
      <c r="I250" s="59"/>
      <c r="J250" s="59"/>
      <c r="K250" s="59"/>
      <c r="L250" s="59"/>
      <c r="M250" s="59">
        <f>+B250*'Silver Conversion'!D247</f>
        <v>10.0008</v>
      </c>
      <c r="N250" s="59">
        <f>+C250*'Silver Conversion'!B$160</f>
        <v>0</v>
      </c>
      <c r="O250" s="59"/>
      <c r="P250" s="59"/>
      <c r="Q250" s="59"/>
      <c r="R250" s="59">
        <f>+G250*'Silver Conversion'!C$160</f>
        <v>0</v>
      </c>
      <c r="S250" s="59">
        <f>+H250*'Silver Conversion'!D$160</f>
        <v>11.8065</v>
      </c>
      <c r="T250" s="59">
        <f>+I250*'Silver Conversion'!F$160</f>
        <v>0</v>
      </c>
      <c r="U250" s="59"/>
      <c r="V250" s="59"/>
    </row>
    <row r="251" spans="1:22" ht="15.75">
      <c r="A251" s="63">
        <v>1589</v>
      </c>
      <c r="B251" s="59">
        <v>72</v>
      </c>
      <c r="C251" s="59"/>
      <c r="D251" s="59"/>
      <c r="E251" s="59"/>
      <c r="F251" s="59"/>
      <c r="G251" s="59"/>
      <c r="H251" s="59">
        <v>85</v>
      </c>
      <c r="I251" s="59"/>
      <c r="J251" s="59"/>
      <c r="K251" s="59"/>
      <c r="L251" s="59"/>
      <c r="M251" s="59">
        <f>+B251*'Silver Conversion'!D248</f>
        <v>10.0008</v>
      </c>
      <c r="N251" s="59">
        <f>+C251*'Silver Conversion'!B$160</f>
        <v>0</v>
      </c>
      <c r="O251" s="59"/>
      <c r="P251" s="59"/>
      <c r="Q251" s="59"/>
      <c r="R251" s="59">
        <f>+G251*'Silver Conversion'!C$160</f>
        <v>0</v>
      </c>
      <c r="S251" s="59">
        <f>+H251*'Silver Conversion'!D$160</f>
        <v>11.8065</v>
      </c>
      <c r="T251" s="59">
        <f>+I251*'Silver Conversion'!F$160</f>
        <v>0</v>
      </c>
      <c r="U251" s="59"/>
      <c r="V251" s="59"/>
    </row>
    <row r="252" spans="1:22" ht="15.75">
      <c r="A252" s="63">
        <v>1590</v>
      </c>
      <c r="B252" s="59">
        <v>72</v>
      </c>
      <c r="C252" s="59"/>
      <c r="D252" s="59"/>
      <c r="E252" s="59"/>
      <c r="F252" s="59"/>
      <c r="G252" s="59"/>
      <c r="H252" s="59">
        <v>85</v>
      </c>
      <c r="I252" s="59"/>
      <c r="J252" s="59"/>
      <c r="K252" s="59"/>
      <c r="L252" s="59"/>
      <c r="M252" s="59">
        <f>+B252*'Silver Conversion'!D249</f>
        <v>10.0008</v>
      </c>
      <c r="N252" s="59">
        <f>+C252*'Silver Conversion'!B$160</f>
        <v>0</v>
      </c>
      <c r="O252" s="59"/>
      <c r="P252" s="59"/>
      <c r="Q252" s="59"/>
      <c r="R252" s="59">
        <f>+G252*'Silver Conversion'!C$160</f>
        <v>0</v>
      </c>
      <c r="S252" s="59">
        <f>+H252*'Silver Conversion'!D$160</f>
        <v>11.8065</v>
      </c>
      <c r="T252" s="59">
        <f>+I252*'Silver Conversion'!F$160</f>
        <v>0</v>
      </c>
      <c r="U252" s="59"/>
      <c r="V252" s="59"/>
    </row>
    <row r="253" spans="1:22" ht="15.75">
      <c r="A253" s="63">
        <v>1591</v>
      </c>
      <c r="B253" s="59"/>
      <c r="C253" s="59"/>
      <c r="D253" s="59"/>
      <c r="E253" s="59"/>
      <c r="F253" s="59"/>
      <c r="G253" s="59"/>
      <c r="H253" s="59">
        <v>76.5</v>
      </c>
      <c r="I253" s="59"/>
      <c r="J253" s="59"/>
      <c r="K253" s="59"/>
      <c r="L253" s="59"/>
      <c r="M253" s="59">
        <f>+B253*'Silver Conversion'!D250</f>
        <v>0</v>
      </c>
      <c r="N253" s="59">
        <f>+C253*'Silver Conversion'!B$160</f>
        <v>0</v>
      </c>
      <c r="O253" s="59"/>
      <c r="P253" s="59"/>
      <c r="Q253" s="59"/>
      <c r="R253" s="59">
        <f>+G253*'Silver Conversion'!C$160</f>
        <v>0</v>
      </c>
      <c r="S253" s="59">
        <f>+H253*'Silver Conversion'!D$160</f>
        <v>10.62585</v>
      </c>
      <c r="T253" s="59">
        <f>+I253*'Silver Conversion'!F$160</f>
        <v>0</v>
      </c>
      <c r="U253" s="59"/>
      <c r="V253" s="59"/>
    </row>
    <row r="254" spans="1:22" ht="15.75">
      <c r="A254" s="63">
        <v>1592</v>
      </c>
      <c r="B254" s="59">
        <v>72</v>
      </c>
      <c r="C254" s="59"/>
      <c r="D254" s="59"/>
      <c r="E254" s="59"/>
      <c r="F254" s="59"/>
      <c r="G254" s="59"/>
      <c r="H254" s="59">
        <v>85</v>
      </c>
      <c r="I254" s="59"/>
      <c r="J254" s="59"/>
      <c r="K254" s="59"/>
      <c r="L254" s="59"/>
      <c r="M254" s="59">
        <f>+B254*'Silver Conversion'!D251</f>
        <v>10.0008</v>
      </c>
      <c r="N254" s="59">
        <f>+C254*'Silver Conversion'!B$160</f>
        <v>0</v>
      </c>
      <c r="O254" s="59"/>
      <c r="P254" s="59"/>
      <c r="Q254" s="59"/>
      <c r="R254" s="59">
        <f>+G254*'Silver Conversion'!C$160</f>
        <v>0</v>
      </c>
      <c r="S254" s="59">
        <f>+H254*'Silver Conversion'!D$160</f>
        <v>11.8065</v>
      </c>
      <c r="T254" s="59">
        <f>+I254*'Silver Conversion'!F$160</f>
        <v>0</v>
      </c>
      <c r="U254" s="59"/>
      <c r="V254" s="59"/>
    </row>
    <row r="255" spans="1:22" ht="15.75">
      <c r="A255" s="63">
        <v>1593</v>
      </c>
      <c r="B255" s="59">
        <v>78</v>
      </c>
      <c r="C255" s="59"/>
      <c r="D255" s="59"/>
      <c r="E255" s="59"/>
      <c r="F255" s="59"/>
      <c r="G255" s="59"/>
      <c r="H255" s="59">
        <v>85</v>
      </c>
      <c r="I255" s="59"/>
      <c r="J255" s="59"/>
      <c r="K255" s="59"/>
      <c r="L255" s="59"/>
      <c r="M255" s="59">
        <f>+B255*'Silver Conversion'!D252</f>
        <v>10.8342</v>
      </c>
      <c r="N255" s="59">
        <f>+C255*'Silver Conversion'!B$160</f>
        <v>0</v>
      </c>
      <c r="O255" s="59"/>
      <c r="P255" s="59"/>
      <c r="Q255" s="59"/>
      <c r="R255" s="59">
        <f>+G255*'Silver Conversion'!C$160</f>
        <v>0</v>
      </c>
      <c r="S255" s="59">
        <f>+H255*'Silver Conversion'!D$160</f>
        <v>11.8065</v>
      </c>
      <c r="T255" s="59">
        <f>+I255*'Silver Conversion'!F$160</f>
        <v>0</v>
      </c>
      <c r="U255" s="59"/>
      <c r="V255" s="59"/>
    </row>
    <row r="256" spans="1:22" ht="15.75">
      <c r="A256" s="63">
        <v>1594</v>
      </c>
      <c r="B256" s="59">
        <v>78</v>
      </c>
      <c r="C256" s="59"/>
      <c r="D256" s="59"/>
      <c r="E256" s="59"/>
      <c r="F256" s="59"/>
      <c r="G256" s="59"/>
      <c r="H256" s="59">
        <v>85</v>
      </c>
      <c r="I256" s="59"/>
      <c r="J256" s="59"/>
      <c r="K256" s="59"/>
      <c r="L256" s="59"/>
      <c r="M256" s="59">
        <f>+B256*'Silver Conversion'!D253</f>
        <v>10.8342</v>
      </c>
      <c r="N256" s="59">
        <f>+C256*'Silver Conversion'!B$160</f>
        <v>0</v>
      </c>
      <c r="O256" s="59"/>
      <c r="P256" s="59"/>
      <c r="Q256" s="59"/>
      <c r="R256" s="59">
        <f>+G256*'Silver Conversion'!C$160</f>
        <v>0</v>
      </c>
      <c r="S256" s="59">
        <f>+H256*'Silver Conversion'!D$160</f>
        <v>11.8065</v>
      </c>
      <c r="T256" s="59">
        <f>+I256*'Silver Conversion'!F$160</f>
        <v>0</v>
      </c>
      <c r="U256" s="59"/>
      <c r="V256" s="59"/>
    </row>
    <row r="257" spans="1:22" ht="15.75">
      <c r="A257" s="63">
        <v>1595</v>
      </c>
      <c r="B257" s="59">
        <v>72</v>
      </c>
      <c r="C257" s="59"/>
      <c r="D257" s="59"/>
      <c r="E257" s="59"/>
      <c r="F257" s="59"/>
      <c r="G257" s="59"/>
      <c r="H257" s="59">
        <v>85</v>
      </c>
      <c r="I257" s="59"/>
      <c r="J257" s="59"/>
      <c r="K257" s="59"/>
      <c r="L257" s="59"/>
      <c r="M257" s="59">
        <f>+B257*'Silver Conversion'!D254</f>
        <v>10.0008</v>
      </c>
      <c r="N257" s="59">
        <f>+C257*'Silver Conversion'!B$160</f>
        <v>0</v>
      </c>
      <c r="O257" s="59"/>
      <c r="P257" s="59"/>
      <c r="Q257" s="59"/>
      <c r="R257" s="59">
        <f>+G257*'Silver Conversion'!C$160</f>
        <v>0</v>
      </c>
      <c r="S257" s="59">
        <f>+H257*'Silver Conversion'!D$160</f>
        <v>11.8065</v>
      </c>
      <c r="T257" s="59">
        <f>+I257*'Silver Conversion'!F$160</f>
        <v>0</v>
      </c>
      <c r="U257" s="59"/>
      <c r="V257" s="59"/>
    </row>
    <row r="258" spans="1:22" ht="15.75">
      <c r="A258" s="63">
        <v>1596</v>
      </c>
      <c r="B258" s="59">
        <v>72</v>
      </c>
      <c r="C258" s="59"/>
      <c r="D258" s="59"/>
      <c r="E258" s="59"/>
      <c r="F258" s="59"/>
      <c r="G258" s="59"/>
      <c r="H258" s="59">
        <v>85</v>
      </c>
      <c r="I258" s="59"/>
      <c r="J258" s="59"/>
      <c r="K258" s="59"/>
      <c r="L258" s="59"/>
      <c r="M258" s="59">
        <f>+B258*'Silver Conversion'!D255</f>
        <v>10.0008</v>
      </c>
      <c r="N258" s="59">
        <f>+C258*'Silver Conversion'!B$160</f>
        <v>0</v>
      </c>
      <c r="O258" s="59"/>
      <c r="P258" s="59"/>
      <c r="Q258" s="59"/>
      <c r="R258" s="59">
        <f>+G258*'Silver Conversion'!C$160</f>
        <v>0</v>
      </c>
      <c r="S258" s="59">
        <f>+H258*'Silver Conversion'!D$160</f>
        <v>11.8065</v>
      </c>
      <c r="T258" s="59">
        <f>+I258*'Silver Conversion'!F$160</f>
        <v>0</v>
      </c>
      <c r="U258" s="59"/>
      <c r="V258" s="59"/>
    </row>
    <row r="259" spans="1:22" ht="15.75">
      <c r="A259" s="63">
        <v>1597</v>
      </c>
      <c r="B259" s="59"/>
      <c r="C259" s="59"/>
      <c r="D259" s="59"/>
      <c r="E259" s="59"/>
      <c r="F259" s="59"/>
      <c r="G259" s="59"/>
      <c r="H259" s="59">
        <v>85</v>
      </c>
      <c r="I259" s="59"/>
      <c r="J259" s="59"/>
      <c r="K259" s="59"/>
      <c r="L259" s="59"/>
      <c r="M259" s="59">
        <f>+B259*'Silver Conversion'!D256</f>
        <v>0</v>
      </c>
      <c r="N259" s="59">
        <f>+C259*'Silver Conversion'!B$160</f>
        <v>0</v>
      </c>
      <c r="O259" s="59"/>
      <c r="P259" s="59"/>
      <c r="Q259" s="59"/>
      <c r="R259" s="59">
        <f>+G259*'Silver Conversion'!C$160</f>
        <v>0</v>
      </c>
      <c r="S259" s="59">
        <f>+H259*'Silver Conversion'!D$160</f>
        <v>11.8065</v>
      </c>
      <c r="T259" s="59">
        <f>+I259*'Silver Conversion'!F$160</f>
        <v>0</v>
      </c>
      <c r="U259" s="59"/>
      <c r="V259" s="59"/>
    </row>
    <row r="260" spans="1:22" ht="15.75">
      <c r="A260" s="63">
        <v>1598</v>
      </c>
      <c r="B260" s="59"/>
      <c r="C260" s="59"/>
      <c r="D260" s="59"/>
      <c r="E260" s="59"/>
      <c r="F260" s="59"/>
      <c r="G260" s="59"/>
      <c r="H260" s="59">
        <v>85</v>
      </c>
      <c r="I260" s="59"/>
      <c r="J260" s="59"/>
      <c r="K260" s="59"/>
      <c r="L260" s="59"/>
      <c r="M260" s="59">
        <f>+B260*'Silver Conversion'!D257</f>
        <v>0</v>
      </c>
      <c r="N260" s="59">
        <f>+C260*'Silver Conversion'!B$160</f>
        <v>0</v>
      </c>
      <c r="O260" s="59"/>
      <c r="P260" s="59"/>
      <c r="Q260" s="59"/>
      <c r="R260" s="59">
        <f>+G260*'Silver Conversion'!C$160</f>
        <v>0</v>
      </c>
      <c r="S260" s="59">
        <f>+H260*'Silver Conversion'!D$160</f>
        <v>11.8065</v>
      </c>
      <c r="T260" s="59">
        <f>+I260*'Silver Conversion'!F$160</f>
        <v>0</v>
      </c>
      <c r="U260" s="59"/>
      <c r="V260" s="59"/>
    </row>
    <row r="261" spans="1:22" ht="15.75">
      <c r="A261" s="63">
        <v>1599</v>
      </c>
      <c r="B261" s="59">
        <v>72</v>
      </c>
      <c r="C261" s="59"/>
      <c r="D261" s="59"/>
      <c r="E261" s="59"/>
      <c r="F261" s="59"/>
      <c r="G261" s="59"/>
      <c r="H261" s="59">
        <v>93</v>
      </c>
      <c r="I261" s="59"/>
      <c r="J261" s="59"/>
      <c r="K261" s="59"/>
      <c r="L261" s="59"/>
      <c r="M261" s="59">
        <f>+B261*'Silver Conversion'!D258</f>
        <v>10.0008</v>
      </c>
      <c r="N261" s="59">
        <f>+C261*'Silver Conversion'!B$160</f>
        <v>0</v>
      </c>
      <c r="O261" s="59"/>
      <c r="P261" s="59"/>
      <c r="Q261" s="59"/>
      <c r="R261" s="59">
        <f>+G261*'Silver Conversion'!C$160</f>
        <v>0</v>
      </c>
      <c r="S261" s="59">
        <f>+H261*'Silver Conversion'!D$160</f>
        <v>12.9177</v>
      </c>
      <c r="T261" s="59">
        <f>+I261*'Silver Conversion'!F$160</f>
        <v>0</v>
      </c>
      <c r="U261" s="59"/>
      <c r="V261" s="59"/>
    </row>
    <row r="262" spans="1:22" ht="15.75">
      <c r="A262" s="63">
        <v>1600</v>
      </c>
      <c r="B262" s="59">
        <v>72</v>
      </c>
      <c r="C262" s="59"/>
      <c r="D262" s="59"/>
      <c r="E262" s="59"/>
      <c r="F262" s="59"/>
      <c r="G262" s="59"/>
      <c r="H262" s="59">
        <v>85</v>
      </c>
      <c r="I262" s="59"/>
      <c r="J262" s="59"/>
      <c r="K262" s="59"/>
      <c r="L262" s="59"/>
      <c r="M262" s="59">
        <f>+B262*'Silver Conversion'!D259</f>
        <v>10.0008</v>
      </c>
      <c r="N262" s="59">
        <f>+C262*'Silver Conversion'!B$160</f>
        <v>0</v>
      </c>
      <c r="O262" s="59"/>
      <c r="P262" s="59"/>
      <c r="Q262" s="59"/>
      <c r="R262" s="59">
        <f>+G262*'Silver Conversion'!C$160</f>
        <v>0</v>
      </c>
      <c r="S262" s="59">
        <f>+H262*'Silver Conversion'!D$160</f>
        <v>11.8065</v>
      </c>
      <c r="T262" s="59">
        <f>+I262*'Silver Conversion'!F$160</f>
        <v>0</v>
      </c>
      <c r="U262" s="59"/>
      <c r="V262" s="59"/>
    </row>
    <row r="263" spans="1:22" ht="15.75">
      <c r="A263" s="63">
        <v>1601</v>
      </c>
      <c r="B263" s="59"/>
      <c r="C263" s="59">
        <v>221</v>
      </c>
      <c r="D263" s="59"/>
      <c r="E263" s="59"/>
      <c r="F263" s="59"/>
      <c r="G263" s="59"/>
      <c r="H263" s="59"/>
      <c r="I263" s="59">
        <v>128</v>
      </c>
      <c r="J263" s="59"/>
      <c r="K263" s="59"/>
      <c r="L263" s="59"/>
      <c r="M263" s="59">
        <f>+B263*'Silver Conversion'!D260</f>
        <v>0</v>
      </c>
      <c r="N263" s="59">
        <f>+C263*'Silver Conversion'!B$160</f>
        <v>20.774</v>
      </c>
      <c r="O263" s="59"/>
      <c r="P263" s="59"/>
      <c r="Q263" s="59"/>
      <c r="R263" s="59">
        <f>+G263*'Silver Conversion'!C$160</f>
        <v>0</v>
      </c>
      <c r="S263" s="59">
        <f>+H263*'Silver Conversion'!D$160</f>
        <v>0</v>
      </c>
      <c r="T263" s="59">
        <f>+I263*'Silver Conversion'!F$160</f>
        <v>0</v>
      </c>
      <c r="U263" s="59"/>
      <c r="V263" s="59"/>
    </row>
    <row r="264" spans="1:22" ht="15.75">
      <c r="A264" s="63">
        <v>1602</v>
      </c>
      <c r="B264" s="59"/>
      <c r="C264" s="59">
        <v>238</v>
      </c>
      <c r="D264" s="59"/>
      <c r="E264" s="59"/>
      <c r="F264" s="59"/>
      <c r="G264" s="59"/>
      <c r="H264" s="59"/>
      <c r="I264" s="59">
        <v>140.2</v>
      </c>
      <c r="J264" s="59"/>
      <c r="K264" s="59"/>
      <c r="L264" s="59"/>
      <c r="M264" s="59">
        <f>+B264*'Silver Conversion'!D261</f>
        <v>0</v>
      </c>
      <c r="N264" s="59">
        <f>+C264*'Silver Conversion'!B$160</f>
        <v>22.372</v>
      </c>
      <c r="O264" s="59"/>
      <c r="P264" s="59"/>
      <c r="Q264" s="59"/>
      <c r="R264" s="59">
        <f>+G264*'Silver Conversion'!C$160</f>
        <v>0</v>
      </c>
      <c r="S264" s="59">
        <f>+H264*'Silver Conversion'!D$160</f>
        <v>0</v>
      </c>
      <c r="T264" s="59">
        <f>+I264*'Silver Conversion'!F$160</f>
        <v>0</v>
      </c>
      <c r="U264" s="59"/>
      <c r="V264" s="59"/>
    </row>
    <row r="265" spans="1:22" ht="15.75">
      <c r="A265" s="63">
        <v>1603</v>
      </c>
      <c r="B265" s="59"/>
      <c r="C265" s="59">
        <v>238</v>
      </c>
      <c r="D265" s="59"/>
      <c r="E265" s="59"/>
      <c r="F265" s="59"/>
      <c r="G265" s="59"/>
      <c r="H265" s="59"/>
      <c r="I265" s="59">
        <v>136</v>
      </c>
      <c r="J265" s="59"/>
      <c r="K265" s="59"/>
      <c r="L265" s="59"/>
      <c r="M265" s="59">
        <f>+B265*'Silver Conversion'!D262</f>
        <v>0</v>
      </c>
      <c r="N265" s="59">
        <f>+C265*'Silver Conversion'!B$160</f>
        <v>22.372</v>
      </c>
      <c r="O265" s="59"/>
      <c r="P265" s="59"/>
      <c r="Q265" s="59"/>
      <c r="R265" s="59">
        <f>+G265*'Silver Conversion'!C$160</f>
        <v>0</v>
      </c>
      <c r="S265" s="59">
        <f>+H265*'Silver Conversion'!D$160</f>
        <v>0</v>
      </c>
      <c r="T265" s="59">
        <f>+I265*'Silver Conversion'!F$160</f>
        <v>0</v>
      </c>
      <c r="U265" s="59"/>
      <c r="V265" s="59"/>
    </row>
    <row r="266" spans="1:22" ht="15.75">
      <c r="A266" s="63">
        <v>1604</v>
      </c>
      <c r="B266" s="59"/>
      <c r="C266" s="59">
        <v>272</v>
      </c>
      <c r="D266" s="59"/>
      <c r="E266" s="59"/>
      <c r="F266" s="59"/>
      <c r="G266" s="59"/>
      <c r="H266" s="59"/>
      <c r="I266" s="59">
        <v>130.3</v>
      </c>
      <c r="J266" s="59"/>
      <c r="K266" s="59"/>
      <c r="L266" s="59"/>
      <c r="M266" s="59">
        <f>+B266*'Silver Conversion'!D263</f>
        <v>0</v>
      </c>
      <c r="N266" s="59">
        <f>+C266*'Silver Conversion'!B$160</f>
        <v>25.568</v>
      </c>
      <c r="O266" s="59"/>
      <c r="P266" s="59"/>
      <c r="Q266" s="59"/>
      <c r="R266" s="59">
        <f>+G266*'Silver Conversion'!C$160</f>
        <v>0</v>
      </c>
      <c r="S266" s="59">
        <f>+H266*'Silver Conversion'!D$160</f>
        <v>0</v>
      </c>
      <c r="T266" s="59">
        <f>+I266*'Silver Conversion'!F$160</f>
        <v>0</v>
      </c>
      <c r="U266" s="59"/>
      <c r="V266" s="59"/>
    </row>
    <row r="267" spans="1:22" ht="15.75">
      <c r="A267" s="63">
        <v>1605</v>
      </c>
      <c r="B267" s="59"/>
      <c r="C267" s="59">
        <v>294.7</v>
      </c>
      <c r="D267" s="59"/>
      <c r="E267" s="59"/>
      <c r="F267" s="59"/>
      <c r="G267" s="59"/>
      <c r="H267" s="59"/>
      <c r="I267" s="59">
        <v>110.5</v>
      </c>
      <c r="J267" s="59"/>
      <c r="K267" s="59"/>
      <c r="L267" s="59"/>
      <c r="M267" s="59">
        <f>+B267*'Silver Conversion'!D264</f>
        <v>0</v>
      </c>
      <c r="N267" s="59">
        <f>+C267*'Silver Conversion'!B$160</f>
        <v>27.7018</v>
      </c>
      <c r="O267" s="59"/>
      <c r="P267" s="59"/>
      <c r="Q267" s="59"/>
      <c r="R267" s="59">
        <f>+G267*'Silver Conversion'!C$160</f>
        <v>0</v>
      </c>
      <c r="S267" s="59">
        <f>+H267*'Silver Conversion'!D$160</f>
        <v>0</v>
      </c>
      <c r="T267" s="59">
        <f>+I267*'Silver Conversion'!F$160</f>
        <v>0</v>
      </c>
      <c r="U267" s="59"/>
      <c r="V267" s="59"/>
    </row>
    <row r="268" spans="1:22" ht="15.75">
      <c r="A268" s="63">
        <v>1606</v>
      </c>
      <c r="B268" s="59"/>
      <c r="C268" s="59">
        <v>272</v>
      </c>
      <c r="D268" s="59"/>
      <c r="E268" s="59"/>
      <c r="F268" s="59"/>
      <c r="G268" s="59"/>
      <c r="H268" s="59"/>
      <c r="I268" s="59">
        <v>127.5</v>
      </c>
      <c r="J268" s="59"/>
      <c r="K268" s="59"/>
      <c r="L268" s="59"/>
      <c r="M268" s="59">
        <f>+B268*'Silver Conversion'!D265</f>
        <v>0</v>
      </c>
      <c r="N268" s="59">
        <f>+C268*'Silver Conversion'!B$160</f>
        <v>25.568</v>
      </c>
      <c r="O268" s="59"/>
      <c r="P268" s="59"/>
      <c r="Q268" s="59"/>
      <c r="R268" s="59">
        <f>+G268*'Silver Conversion'!C$160</f>
        <v>0</v>
      </c>
      <c r="S268" s="59">
        <f>+H268*'Silver Conversion'!D$160</f>
        <v>0</v>
      </c>
      <c r="T268" s="59">
        <f>+I268*'Silver Conversion'!F$160</f>
        <v>0</v>
      </c>
      <c r="U268" s="59"/>
      <c r="V268" s="59"/>
    </row>
    <row r="269" spans="1:22" ht="15.75">
      <c r="A269" s="63">
        <v>1607</v>
      </c>
      <c r="B269" s="59"/>
      <c r="C269" s="59">
        <v>272</v>
      </c>
      <c r="D269" s="59"/>
      <c r="E269" s="59"/>
      <c r="F269" s="59"/>
      <c r="G269" s="59"/>
      <c r="H269" s="59"/>
      <c r="I269" s="59">
        <v>123.2</v>
      </c>
      <c r="J269" s="59"/>
      <c r="K269" s="59"/>
      <c r="L269" s="59"/>
      <c r="M269" s="59">
        <f>+B269*'Silver Conversion'!D266</f>
        <v>0</v>
      </c>
      <c r="N269" s="59">
        <f>+C269*'Silver Conversion'!B$160</f>
        <v>25.568</v>
      </c>
      <c r="O269" s="59"/>
      <c r="P269" s="59"/>
      <c r="Q269" s="59"/>
      <c r="R269" s="59">
        <f>+G269*'Silver Conversion'!C$160</f>
        <v>0</v>
      </c>
      <c r="S269" s="59">
        <f>+H269*'Silver Conversion'!D$160</f>
        <v>0</v>
      </c>
      <c r="T269" s="59">
        <f>+I269*'Silver Conversion'!F$160</f>
        <v>0</v>
      </c>
      <c r="U269" s="59"/>
      <c r="V269" s="59"/>
    </row>
    <row r="270" spans="1:22" ht="15.75">
      <c r="A270" s="63">
        <v>1608</v>
      </c>
      <c r="B270" s="59"/>
      <c r="C270" s="59">
        <v>238</v>
      </c>
      <c r="D270" s="59"/>
      <c r="E270" s="59"/>
      <c r="F270" s="59"/>
      <c r="G270" s="59"/>
      <c r="H270" s="59"/>
      <c r="I270" s="59">
        <v>119</v>
      </c>
      <c r="J270" s="59"/>
      <c r="K270" s="59"/>
      <c r="L270" s="59"/>
      <c r="M270" s="59">
        <f>+B270*'Silver Conversion'!D267</f>
        <v>0</v>
      </c>
      <c r="N270" s="59">
        <f>+C270*'Silver Conversion'!B$160</f>
        <v>22.372</v>
      </c>
      <c r="O270" s="59"/>
      <c r="P270" s="59"/>
      <c r="Q270" s="59"/>
      <c r="R270" s="59">
        <f>+G270*'Silver Conversion'!C$160</f>
        <v>0</v>
      </c>
      <c r="S270" s="59">
        <f>+H270*'Silver Conversion'!D$160</f>
        <v>0</v>
      </c>
      <c r="T270" s="59">
        <f>+I270*'Silver Conversion'!F$160</f>
        <v>0</v>
      </c>
      <c r="U270" s="59"/>
      <c r="V270" s="59"/>
    </row>
    <row r="271" spans="1:22" ht="15.75">
      <c r="A271" s="63">
        <v>1609</v>
      </c>
      <c r="B271" s="59"/>
      <c r="C271" s="59">
        <v>263.5</v>
      </c>
      <c r="D271" s="59"/>
      <c r="E271" s="59"/>
      <c r="F271" s="59"/>
      <c r="G271" s="59"/>
      <c r="H271" s="59"/>
      <c r="I271" s="59">
        <v>119</v>
      </c>
      <c r="J271" s="59"/>
      <c r="K271" s="59"/>
      <c r="L271" s="59"/>
      <c r="M271" s="59">
        <f>+B271*'Silver Conversion'!D268</f>
        <v>0</v>
      </c>
      <c r="N271" s="59">
        <f>+C271*'Silver Conversion'!B$160</f>
        <v>24.769</v>
      </c>
      <c r="O271" s="59"/>
      <c r="P271" s="59"/>
      <c r="Q271" s="59"/>
      <c r="R271" s="59">
        <f>+G271*'Silver Conversion'!C$160</f>
        <v>0</v>
      </c>
      <c r="S271" s="59">
        <f>+H271*'Silver Conversion'!D$160</f>
        <v>0</v>
      </c>
      <c r="T271" s="59">
        <f>+I271*'Silver Conversion'!F$160</f>
        <v>0</v>
      </c>
      <c r="U271" s="59"/>
      <c r="V271" s="59"/>
    </row>
    <row r="272" spans="1:22" ht="15.75">
      <c r="A272" s="63">
        <v>1610</v>
      </c>
      <c r="B272" s="59"/>
      <c r="C272" s="59"/>
      <c r="D272" s="59"/>
      <c r="E272" s="59"/>
      <c r="F272" s="59"/>
      <c r="G272" s="59"/>
      <c r="H272" s="59"/>
      <c r="I272" s="59"/>
      <c r="J272" s="59"/>
      <c r="K272" s="59"/>
      <c r="L272" s="59"/>
      <c r="M272" s="59">
        <f>+B272*'Silver Conversion'!D269</f>
        <v>0</v>
      </c>
      <c r="N272" s="59">
        <f>+C272*'Silver Conversion'!B$160</f>
        <v>0</v>
      </c>
      <c r="O272" s="59"/>
      <c r="P272" s="59"/>
      <c r="Q272" s="59"/>
      <c r="R272" s="59">
        <f>+G272*'Silver Conversion'!C$160</f>
        <v>0</v>
      </c>
      <c r="S272" s="59">
        <f>+H272*'Silver Conversion'!D$160</f>
        <v>0</v>
      </c>
      <c r="T272" s="59">
        <f>+I272*'Silver Conversion'!F$160</f>
        <v>0</v>
      </c>
      <c r="U272" s="59"/>
      <c r="V272" s="59"/>
    </row>
    <row r="273" spans="1:22" ht="15.75">
      <c r="A273" s="63">
        <v>1611</v>
      </c>
      <c r="B273" s="59"/>
      <c r="C273" s="59">
        <v>238</v>
      </c>
      <c r="D273" s="59"/>
      <c r="E273" s="59"/>
      <c r="F273" s="59"/>
      <c r="G273" s="59"/>
      <c r="H273" s="59"/>
      <c r="I273" s="59">
        <v>133.9</v>
      </c>
      <c r="J273" s="59"/>
      <c r="K273" s="59"/>
      <c r="L273" s="59"/>
      <c r="M273" s="59">
        <f>+B273*'Silver Conversion'!D270</f>
        <v>0</v>
      </c>
      <c r="N273" s="59">
        <f>+C273*'Silver Conversion'!B$160</f>
        <v>22.372</v>
      </c>
      <c r="O273" s="59"/>
      <c r="P273" s="59"/>
      <c r="Q273" s="59"/>
      <c r="R273" s="59">
        <f>+G273*'Silver Conversion'!C$160</f>
        <v>0</v>
      </c>
      <c r="S273" s="59">
        <f>+H273*'Silver Conversion'!D$160</f>
        <v>0</v>
      </c>
      <c r="T273" s="59">
        <f>+I273*'Silver Conversion'!F$160</f>
        <v>0</v>
      </c>
      <c r="U273" s="59"/>
      <c r="V273" s="59"/>
    </row>
    <row r="274" spans="1:22" ht="15.75">
      <c r="A274" s="63">
        <v>1612</v>
      </c>
      <c r="B274" s="59"/>
      <c r="C274" s="59">
        <v>204</v>
      </c>
      <c r="D274" s="59"/>
      <c r="E274" s="59"/>
      <c r="F274" s="59"/>
      <c r="G274" s="59"/>
      <c r="H274" s="59"/>
      <c r="I274" s="59"/>
      <c r="J274" s="59"/>
      <c r="K274" s="59"/>
      <c r="L274" s="59"/>
      <c r="M274" s="59">
        <f>+B274*'Silver Conversion'!D271</f>
        <v>0</v>
      </c>
      <c r="N274" s="59">
        <f>+C274*'Silver Conversion'!B$160</f>
        <v>19.176</v>
      </c>
      <c r="O274" s="59"/>
      <c r="P274" s="59"/>
      <c r="Q274" s="59"/>
      <c r="R274" s="59">
        <f>+G274*'Silver Conversion'!C$160</f>
        <v>0</v>
      </c>
      <c r="S274" s="59">
        <f>+H274*'Silver Conversion'!D$160</f>
        <v>0</v>
      </c>
      <c r="T274" s="59">
        <f>+I274*'Silver Conversion'!F$160</f>
        <v>0</v>
      </c>
      <c r="U274" s="59"/>
      <c r="V274" s="59"/>
    </row>
    <row r="275" spans="1:22" ht="15.75">
      <c r="A275" s="63">
        <v>1613</v>
      </c>
      <c r="B275" s="59"/>
      <c r="C275" s="59"/>
      <c r="D275" s="59"/>
      <c r="E275" s="59"/>
      <c r="F275" s="59"/>
      <c r="G275" s="59"/>
      <c r="H275" s="59"/>
      <c r="I275" s="59">
        <v>127.5</v>
      </c>
      <c r="J275" s="59"/>
      <c r="K275" s="59"/>
      <c r="L275" s="59"/>
      <c r="M275" s="59">
        <f>+B275*'Silver Conversion'!D272</f>
        <v>0</v>
      </c>
      <c r="N275" s="59">
        <f>+C275*'Silver Conversion'!B$160</f>
        <v>0</v>
      </c>
      <c r="O275" s="59"/>
      <c r="P275" s="59"/>
      <c r="Q275" s="59"/>
      <c r="R275" s="59">
        <f>+G275*'Silver Conversion'!C$160</f>
        <v>0</v>
      </c>
      <c r="S275" s="59">
        <f>+H275*'Silver Conversion'!D$160</f>
        <v>0</v>
      </c>
      <c r="T275" s="59">
        <f>+I275*'Silver Conversion'!F$160</f>
        <v>0</v>
      </c>
      <c r="U275" s="59"/>
      <c r="V275" s="59"/>
    </row>
    <row r="276" spans="1:22" ht="15.75">
      <c r="A276" s="63">
        <v>1614</v>
      </c>
      <c r="B276" s="59"/>
      <c r="C276" s="59">
        <v>213.4</v>
      </c>
      <c r="D276" s="59"/>
      <c r="E276" s="59"/>
      <c r="F276" s="59"/>
      <c r="G276" s="59"/>
      <c r="H276" s="59"/>
      <c r="I276" s="59">
        <v>136</v>
      </c>
      <c r="J276" s="59"/>
      <c r="K276" s="59"/>
      <c r="L276" s="59"/>
      <c r="M276" s="59">
        <f>+B276*'Silver Conversion'!D273</f>
        <v>0</v>
      </c>
      <c r="N276" s="59">
        <f>+C276*'Silver Conversion'!B$160</f>
        <v>20.0596</v>
      </c>
      <c r="O276" s="59"/>
      <c r="P276" s="59"/>
      <c r="Q276" s="59"/>
      <c r="R276" s="59">
        <f>+G276*'Silver Conversion'!C$160</f>
        <v>0</v>
      </c>
      <c r="S276" s="59">
        <f>+H276*'Silver Conversion'!D$160</f>
        <v>0</v>
      </c>
      <c r="T276" s="59">
        <f>+I276*'Silver Conversion'!F$160</f>
        <v>0</v>
      </c>
      <c r="U276" s="59"/>
      <c r="V276" s="59"/>
    </row>
    <row r="277" spans="1:22" ht="15.75">
      <c r="A277" s="63">
        <v>1615</v>
      </c>
      <c r="B277" s="59"/>
      <c r="C277" s="59"/>
      <c r="D277" s="59"/>
      <c r="E277" s="59"/>
      <c r="F277" s="59"/>
      <c r="G277" s="59"/>
      <c r="H277" s="59"/>
      <c r="I277" s="59"/>
      <c r="J277" s="59"/>
      <c r="K277" s="59"/>
      <c r="L277" s="59"/>
      <c r="M277" s="59">
        <f>+B277*'Silver Conversion'!D274</f>
        <v>0</v>
      </c>
      <c r="N277" s="59">
        <f>+C277*'Silver Conversion'!B$160</f>
        <v>0</v>
      </c>
      <c r="O277" s="59"/>
      <c r="P277" s="59"/>
      <c r="Q277" s="59"/>
      <c r="R277" s="59">
        <f>+G277*'Silver Conversion'!C$160</f>
        <v>0</v>
      </c>
      <c r="S277" s="59">
        <f>+H277*'Silver Conversion'!D$160</f>
        <v>0</v>
      </c>
      <c r="T277" s="59">
        <f>+I277*'Silver Conversion'!F$160</f>
        <v>0</v>
      </c>
      <c r="U277" s="59"/>
      <c r="V277" s="59"/>
    </row>
    <row r="278" spans="1:22" ht="15.75">
      <c r="A278" s="63">
        <v>1616</v>
      </c>
      <c r="B278" s="59"/>
      <c r="C278" s="59">
        <v>238</v>
      </c>
      <c r="D278" s="59"/>
      <c r="E278" s="59"/>
      <c r="F278" s="59"/>
      <c r="G278" s="59"/>
      <c r="H278" s="59"/>
      <c r="I278" s="59">
        <v>136</v>
      </c>
      <c r="J278" s="59"/>
      <c r="K278" s="59"/>
      <c r="L278" s="59"/>
      <c r="M278" s="59">
        <f>+B278*'Silver Conversion'!D275</f>
        <v>0</v>
      </c>
      <c r="N278" s="59">
        <f>+C278*'Silver Conversion'!B$160</f>
        <v>22.372</v>
      </c>
      <c r="O278" s="59"/>
      <c r="P278" s="59"/>
      <c r="Q278" s="59"/>
      <c r="R278" s="59">
        <f>+G278*'Silver Conversion'!C$160</f>
        <v>0</v>
      </c>
      <c r="S278" s="59">
        <f>+H278*'Silver Conversion'!D$160</f>
        <v>0</v>
      </c>
      <c r="T278" s="59">
        <f>+I278*'Silver Conversion'!F$160</f>
        <v>0</v>
      </c>
      <c r="U278" s="59"/>
      <c r="V278" s="59"/>
    </row>
    <row r="279" spans="1:22" ht="15.75">
      <c r="A279" s="63">
        <v>1617</v>
      </c>
      <c r="B279" s="59"/>
      <c r="C279" s="59"/>
      <c r="D279" s="59"/>
      <c r="E279" s="59"/>
      <c r="F279" s="59"/>
      <c r="G279" s="59"/>
      <c r="H279" s="59"/>
      <c r="I279" s="59">
        <v>117</v>
      </c>
      <c r="J279" s="59"/>
      <c r="K279" s="59"/>
      <c r="L279" s="59"/>
      <c r="M279" s="59">
        <f>+B279*'Silver Conversion'!D276</f>
        <v>0</v>
      </c>
      <c r="N279" s="59">
        <f>+C279*'Silver Conversion'!B$160</f>
        <v>0</v>
      </c>
      <c r="O279" s="59"/>
      <c r="P279" s="59"/>
      <c r="Q279" s="59"/>
      <c r="R279" s="59">
        <f>+G279*'Silver Conversion'!C$160</f>
        <v>0</v>
      </c>
      <c r="S279" s="59">
        <f>+H279*'Silver Conversion'!D$160</f>
        <v>0</v>
      </c>
      <c r="T279" s="59">
        <f>+I279*'Silver Conversion'!F$160</f>
        <v>0</v>
      </c>
      <c r="U279" s="59"/>
      <c r="V279" s="59"/>
    </row>
    <row r="280" spans="1:22" ht="15.75">
      <c r="A280" s="63">
        <v>1618</v>
      </c>
      <c r="B280" s="59"/>
      <c r="C280" s="59">
        <v>238</v>
      </c>
      <c r="D280" s="59"/>
      <c r="E280" s="59"/>
      <c r="F280" s="59"/>
      <c r="G280" s="59"/>
      <c r="H280" s="59"/>
      <c r="I280" s="59">
        <v>135.7</v>
      </c>
      <c r="J280" s="59"/>
      <c r="K280" s="59"/>
      <c r="L280" s="59"/>
      <c r="M280" s="59">
        <f>+B280*'Silver Conversion'!D277</f>
        <v>0</v>
      </c>
      <c r="N280" s="59">
        <f>+C280*'Silver Conversion'!B$160</f>
        <v>22.372</v>
      </c>
      <c r="O280" s="59"/>
      <c r="P280" s="59"/>
      <c r="Q280" s="59"/>
      <c r="R280" s="59">
        <f>+G280*'Silver Conversion'!C$160</f>
        <v>0</v>
      </c>
      <c r="S280" s="59">
        <f>+H280*'Silver Conversion'!D$160</f>
        <v>0</v>
      </c>
      <c r="T280" s="59">
        <f>+I280*'Silver Conversion'!F$160</f>
        <v>0</v>
      </c>
      <c r="U280" s="59"/>
      <c r="V280" s="59"/>
    </row>
    <row r="281" spans="1:22" ht="15.75">
      <c r="A281" s="63">
        <v>1619</v>
      </c>
      <c r="B281" s="59"/>
      <c r="C281" s="59"/>
      <c r="D281" s="59"/>
      <c r="E281" s="59"/>
      <c r="F281" s="59"/>
      <c r="G281" s="59"/>
      <c r="H281" s="59"/>
      <c r="I281" s="59">
        <v>123.5</v>
      </c>
      <c r="J281" s="59"/>
      <c r="K281" s="59"/>
      <c r="L281" s="59"/>
      <c r="M281" s="59">
        <f>+B281*'Silver Conversion'!D278</f>
        <v>0</v>
      </c>
      <c r="N281" s="59">
        <f>+C281*'Silver Conversion'!B$160</f>
        <v>0</v>
      </c>
      <c r="O281" s="59"/>
      <c r="P281" s="59"/>
      <c r="Q281" s="59"/>
      <c r="R281" s="59">
        <f>+G281*'Silver Conversion'!C$160</f>
        <v>0</v>
      </c>
      <c r="S281" s="59">
        <f>+H281*'Silver Conversion'!D$160</f>
        <v>0</v>
      </c>
      <c r="T281" s="59">
        <f>+I281*'Silver Conversion'!F$160</f>
        <v>0</v>
      </c>
      <c r="U281" s="59"/>
      <c r="V281" s="59"/>
    </row>
    <row r="282" spans="1:22" ht="15.75">
      <c r="A282" s="63">
        <v>1620</v>
      </c>
      <c r="B282" s="59"/>
      <c r="C282" s="59">
        <v>238</v>
      </c>
      <c r="D282" s="59"/>
      <c r="E282" s="59"/>
      <c r="F282" s="59"/>
      <c r="G282" s="59"/>
      <c r="H282" s="59"/>
      <c r="I282" s="59">
        <v>136</v>
      </c>
      <c r="J282" s="59"/>
      <c r="K282" s="59"/>
      <c r="L282" s="59"/>
      <c r="M282" s="59">
        <f>+B282*'Silver Conversion'!D279</f>
        <v>0</v>
      </c>
      <c r="N282" s="59">
        <f>+C282*'Silver Conversion'!B$160</f>
        <v>22.372</v>
      </c>
      <c r="O282" s="59"/>
      <c r="P282" s="59"/>
      <c r="Q282" s="59"/>
      <c r="R282" s="59">
        <f>+G282*'Silver Conversion'!C$160</f>
        <v>0</v>
      </c>
      <c r="S282" s="59">
        <f>+H282*'Silver Conversion'!D$160</f>
        <v>0</v>
      </c>
      <c r="T282" s="59">
        <f>+I282*'Silver Conversion'!F$160</f>
        <v>0</v>
      </c>
      <c r="U282" s="59"/>
      <c r="V282" s="59"/>
    </row>
    <row r="283" spans="1:22" ht="15.75">
      <c r="A283" s="63">
        <v>1621</v>
      </c>
      <c r="B283" s="59"/>
      <c r="C283" s="59"/>
      <c r="D283" s="59"/>
      <c r="E283" s="59"/>
      <c r="F283" s="59"/>
      <c r="G283" s="59"/>
      <c r="H283" s="59"/>
      <c r="I283" s="59"/>
      <c r="J283" s="59"/>
      <c r="K283" s="59"/>
      <c r="L283" s="59"/>
      <c r="M283" s="59">
        <f>+B283*'Silver Conversion'!D280</f>
        <v>0</v>
      </c>
      <c r="N283" s="59">
        <f>+C283*'Silver Conversion'!B$160</f>
        <v>0</v>
      </c>
      <c r="O283" s="59"/>
      <c r="P283" s="59"/>
      <c r="Q283" s="59"/>
      <c r="R283" s="59">
        <f>+G283*'Silver Conversion'!C$160</f>
        <v>0</v>
      </c>
      <c r="S283" s="59">
        <f>+H283*'Silver Conversion'!D$160</f>
        <v>0</v>
      </c>
      <c r="T283" s="59">
        <f>+I283*'Silver Conversion'!F$160</f>
        <v>0</v>
      </c>
      <c r="U283" s="59"/>
      <c r="V283" s="59"/>
    </row>
    <row r="284" spans="1:22" ht="15.75">
      <c r="A284" s="63">
        <v>1622</v>
      </c>
      <c r="B284" s="59"/>
      <c r="C284" s="59"/>
      <c r="D284" s="59"/>
      <c r="E284" s="59"/>
      <c r="F284" s="59"/>
      <c r="G284" s="59"/>
      <c r="H284" s="59"/>
      <c r="I284" s="59"/>
      <c r="J284" s="59"/>
      <c r="K284" s="59"/>
      <c r="L284" s="59"/>
      <c r="M284" s="59">
        <f>+B284*'Silver Conversion'!D281</f>
        <v>0</v>
      </c>
      <c r="N284" s="59">
        <f>+C284*'Silver Conversion'!B$160</f>
        <v>0</v>
      </c>
      <c r="O284" s="59"/>
      <c r="P284" s="59"/>
      <c r="Q284" s="59"/>
      <c r="R284" s="59">
        <f>+G284*'Silver Conversion'!C$160</f>
        <v>0</v>
      </c>
      <c r="S284" s="59">
        <f>+H284*'Silver Conversion'!D$160</f>
        <v>0</v>
      </c>
      <c r="T284" s="59">
        <f>+I284*'Silver Conversion'!F$160</f>
        <v>0</v>
      </c>
      <c r="U284" s="59"/>
      <c r="V284" s="59"/>
    </row>
    <row r="285" spans="1:22" ht="15.75">
      <c r="A285" s="63">
        <v>1623</v>
      </c>
      <c r="B285" s="59"/>
      <c r="C285" s="59">
        <v>204</v>
      </c>
      <c r="D285" s="59"/>
      <c r="E285" s="59"/>
      <c r="F285" s="59"/>
      <c r="G285" s="59"/>
      <c r="H285" s="59"/>
      <c r="I285" s="59">
        <v>136</v>
      </c>
      <c r="J285" s="59"/>
      <c r="K285" s="59"/>
      <c r="L285" s="59"/>
      <c r="M285" s="59">
        <f>+B285*'Silver Conversion'!D282</f>
        <v>0</v>
      </c>
      <c r="N285" s="59">
        <f>+C285*'Silver Conversion'!B$160</f>
        <v>19.176</v>
      </c>
      <c r="O285" s="59"/>
      <c r="P285" s="59"/>
      <c r="Q285" s="59"/>
      <c r="R285" s="59">
        <f>+G285*'Silver Conversion'!C$160</f>
        <v>0</v>
      </c>
      <c r="S285" s="59">
        <f>+H285*'Silver Conversion'!D$160</f>
        <v>0</v>
      </c>
      <c r="T285" s="59">
        <f>+I285*'Silver Conversion'!F$160</f>
        <v>0</v>
      </c>
      <c r="U285" s="59"/>
      <c r="V285" s="59"/>
    </row>
    <row r="286" spans="1:22" ht="15.75">
      <c r="A286" s="63">
        <v>1624</v>
      </c>
      <c r="B286" s="59"/>
      <c r="C286" s="59">
        <v>204</v>
      </c>
      <c r="D286" s="59"/>
      <c r="E286" s="59"/>
      <c r="F286" s="59"/>
      <c r="G286" s="59"/>
      <c r="H286" s="59"/>
      <c r="I286" s="59">
        <v>138.3</v>
      </c>
      <c r="J286" s="59"/>
      <c r="K286" s="59"/>
      <c r="L286" s="59"/>
      <c r="M286" s="59">
        <f>+B286*'Silver Conversion'!D283</f>
        <v>0</v>
      </c>
      <c r="N286" s="59">
        <f>+C286*'Silver Conversion'!B$160</f>
        <v>19.176</v>
      </c>
      <c r="O286" s="59"/>
      <c r="P286" s="59"/>
      <c r="Q286" s="59"/>
      <c r="R286" s="59">
        <f>+G286*'Silver Conversion'!C$160</f>
        <v>0</v>
      </c>
      <c r="S286" s="59">
        <f>+H286*'Silver Conversion'!D$160</f>
        <v>0</v>
      </c>
      <c r="T286" s="59">
        <f>+I286*'Silver Conversion'!F$160</f>
        <v>0</v>
      </c>
      <c r="U286" s="59"/>
      <c r="V286" s="59"/>
    </row>
    <row r="287" spans="1:22" ht="15.75">
      <c r="A287" s="63">
        <v>1625</v>
      </c>
      <c r="B287" s="59"/>
      <c r="C287" s="59">
        <v>204</v>
      </c>
      <c r="D287" s="59"/>
      <c r="E287" s="59"/>
      <c r="F287" s="59"/>
      <c r="G287" s="59"/>
      <c r="H287" s="59"/>
      <c r="I287" s="59">
        <v>136</v>
      </c>
      <c r="J287" s="59"/>
      <c r="K287" s="59"/>
      <c r="L287" s="59"/>
      <c r="M287" s="59">
        <f>+B287*'Silver Conversion'!D284</f>
        <v>0</v>
      </c>
      <c r="N287" s="59">
        <f>+C287*'Silver Conversion'!B$160</f>
        <v>19.176</v>
      </c>
      <c r="O287" s="59"/>
      <c r="P287" s="59"/>
      <c r="Q287" s="59"/>
      <c r="R287" s="59">
        <f>+G287*'Silver Conversion'!C$160</f>
        <v>0</v>
      </c>
      <c r="S287" s="59">
        <f>+H287*'Silver Conversion'!D$160</f>
        <v>0</v>
      </c>
      <c r="T287" s="59">
        <f>+I287*'Silver Conversion'!F$160</f>
        <v>0</v>
      </c>
      <c r="U287" s="59"/>
      <c r="V287" s="59"/>
    </row>
    <row r="288" spans="1:22" ht="15.75">
      <c r="A288" s="63">
        <v>1626</v>
      </c>
      <c r="B288" s="59"/>
      <c r="C288" s="59">
        <v>240</v>
      </c>
      <c r="D288" s="59"/>
      <c r="E288" s="59"/>
      <c r="F288" s="59"/>
      <c r="G288" s="59"/>
      <c r="H288" s="59"/>
      <c r="I288" s="59">
        <v>144.5</v>
      </c>
      <c r="J288" s="59"/>
      <c r="K288" s="59"/>
      <c r="L288" s="59"/>
      <c r="M288" s="59">
        <f>+B288*'Silver Conversion'!D285</f>
        <v>0</v>
      </c>
      <c r="N288" s="59">
        <f>+C288*'Silver Conversion'!B$160</f>
        <v>22.56</v>
      </c>
      <c r="O288" s="59"/>
      <c r="P288" s="59"/>
      <c r="Q288" s="59"/>
      <c r="R288" s="59">
        <f>+G288*'Silver Conversion'!C$160</f>
        <v>0</v>
      </c>
      <c r="S288" s="59">
        <f>+H288*'Silver Conversion'!D$160</f>
        <v>0</v>
      </c>
      <c r="T288" s="59">
        <f>+I288*'Silver Conversion'!F$160</f>
        <v>0</v>
      </c>
      <c r="U288" s="59"/>
      <c r="V288" s="59"/>
    </row>
    <row r="289" spans="1:22" ht="15.75">
      <c r="A289" s="63">
        <v>1627</v>
      </c>
      <c r="B289" s="59"/>
      <c r="C289" s="59">
        <v>272</v>
      </c>
      <c r="D289" s="59"/>
      <c r="E289" s="59"/>
      <c r="F289" s="59"/>
      <c r="G289" s="59"/>
      <c r="H289" s="59"/>
      <c r="I289" s="59">
        <v>153</v>
      </c>
      <c r="J289" s="59"/>
      <c r="K289" s="59"/>
      <c r="L289" s="59"/>
      <c r="M289" s="59">
        <f>+B289*'Silver Conversion'!D286</f>
        <v>0</v>
      </c>
      <c r="N289" s="59">
        <f>+C289*'Silver Conversion'!B$160</f>
        <v>25.568</v>
      </c>
      <c r="O289" s="59"/>
      <c r="P289" s="59"/>
      <c r="Q289" s="59"/>
      <c r="R289" s="59">
        <f>+G289*'Silver Conversion'!C$160</f>
        <v>0</v>
      </c>
      <c r="S289" s="59">
        <f>+H289*'Silver Conversion'!D$160</f>
        <v>0</v>
      </c>
      <c r="T289" s="59">
        <f>+I289*'Silver Conversion'!F$160</f>
        <v>0</v>
      </c>
      <c r="U289" s="59"/>
      <c r="V289" s="59"/>
    </row>
    <row r="290" spans="1:22" ht="15.75">
      <c r="A290" s="63">
        <v>1628</v>
      </c>
      <c r="B290" s="59"/>
      <c r="C290" s="59">
        <v>238</v>
      </c>
      <c r="D290" s="59"/>
      <c r="E290" s="59"/>
      <c r="F290" s="59"/>
      <c r="G290" s="59"/>
      <c r="H290" s="59"/>
      <c r="I290" s="59">
        <v>136</v>
      </c>
      <c r="J290" s="59"/>
      <c r="K290" s="59"/>
      <c r="L290" s="59"/>
      <c r="M290" s="59">
        <f>+B290*'Silver Conversion'!D287</f>
        <v>0</v>
      </c>
      <c r="N290" s="59">
        <f>+C290*'Silver Conversion'!B$160</f>
        <v>22.372</v>
      </c>
      <c r="O290" s="59"/>
      <c r="P290" s="59"/>
      <c r="Q290" s="59"/>
      <c r="R290" s="59">
        <f>+G290*'Silver Conversion'!C$160</f>
        <v>0</v>
      </c>
      <c r="S290" s="59">
        <f>+H290*'Silver Conversion'!D$160</f>
        <v>0</v>
      </c>
      <c r="T290" s="59">
        <f>+I290*'Silver Conversion'!F$160</f>
        <v>0</v>
      </c>
      <c r="U290" s="59"/>
      <c r="V290" s="59"/>
    </row>
    <row r="291" spans="1:22" ht="15.75">
      <c r="A291" s="63">
        <v>1629</v>
      </c>
      <c r="B291" s="59"/>
      <c r="C291" s="59">
        <v>272</v>
      </c>
      <c r="D291" s="59"/>
      <c r="E291" s="59"/>
      <c r="F291" s="59"/>
      <c r="G291" s="59"/>
      <c r="H291" s="59"/>
      <c r="I291" s="59"/>
      <c r="J291" s="59"/>
      <c r="K291" s="59"/>
      <c r="L291" s="59"/>
      <c r="M291" s="59">
        <f>+B291*'Silver Conversion'!D288</f>
        <v>0</v>
      </c>
      <c r="N291" s="59">
        <f>+C291*'Silver Conversion'!B$160</f>
        <v>25.568</v>
      </c>
      <c r="O291" s="59"/>
      <c r="P291" s="59"/>
      <c r="Q291" s="59"/>
      <c r="R291" s="59">
        <f>+G291*'Silver Conversion'!C$160</f>
        <v>0</v>
      </c>
      <c r="S291" s="59">
        <f>+H291*'Silver Conversion'!D$160</f>
        <v>0</v>
      </c>
      <c r="T291" s="59">
        <f>+I291*'Silver Conversion'!F$160</f>
        <v>0</v>
      </c>
      <c r="U291" s="59"/>
      <c r="V291" s="59"/>
    </row>
    <row r="292" spans="1:22" ht="15.75">
      <c r="A292" s="63">
        <v>1630</v>
      </c>
      <c r="B292" s="59"/>
      <c r="C292" s="59"/>
      <c r="D292" s="59"/>
      <c r="E292" s="59"/>
      <c r="F292" s="59"/>
      <c r="G292" s="59"/>
      <c r="H292" s="59"/>
      <c r="I292" s="59">
        <v>153</v>
      </c>
      <c r="J292" s="59"/>
      <c r="K292" s="59"/>
      <c r="L292" s="59"/>
      <c r="M292" s="59">
        <f>+B292*'Silver Conversion'!D289</f>
        <v>0</v>
      </c>
      <c r="N292" s="59">
        <f>+C292*'Silver Conversion'!B$160</f>
        <v>0</v>
      </c>
      <c r="O292" s="59"/>
      <c r="P292" s="59"/>
      <c r="Q292" s="59"/>
      <c r="R292" s="59">
        <f>+G292*'Silver Conversion'!C$160</f>
        <v>0</v>
      </c>
      <c r="S292" s="59">
        <f>+H292*'Silver Conversion'!D$160</f>
        <v>0</v>
      </c>
      <c r="T292" s="59">
        <f>+I292*'Silver Conversion'!F$160</f>
        <v>0</v>
      </c>
      <c r="U292" s="59"/>
      <c r="V292" s="59"/>
    </row>
    <row r="293" spans="1:22" ht="15.75">
      <c r="A293" s="63">
        <v>1631</v>
      </c>
      <c r="B293" s="59"/>
      <c r="C293" s="59">
        <v>260.7</v>
      </c>
      <c r="D293" s="59"/>
      <c r="E293" s="59"/>
      <c r="F293" s="59"/>
      <c r="G293" s="59"/>
      <c r="H293" s="59"/>
      <c r="I293" s="59">
        <v>153</v>
      </c>
      <c r="J293" s="59"/>
      <c r="K293" s="59"/>
      <c r="L293" s="59"/>
      <c r="M293" s="59">
        <f>+B293*'Silver Conversion'!D290</f>
        <v>0</v>
      </c>
      <c r="N293" s="59">
        <f>+C293*'Silver Conversion'!B$160</f>
        <v>24.5058</v>
      </c>
      <c r="O293" s="59"/>
      <c r="P293" s="59"/>
      <c r="Q293" s="59"/>
      <c r="R293" s="59">
        <f>+G293*'Silver Conversion'!C$160</f>
        <v>0</v>
      </c>
      <c r="S293" s="59">
        <f>+H293*'Silver Conversion'!D$160</f>
        <v>0</v>
      </c>
      <c r="T293" s="59">
        <f>+I293*'Silver Conversion'!F$160</f>
        <v>0</v>
      </c>
      <c r="U293" s="59"/>
      <c r="V293" s="59"/>
    </row>
    <row r="294" spans="1:22" ht="15.75">
      <c r="A294" s="63">
        <v>1632</v>
      </c>
      <c r="B294" s="59"/>
      <c r="C294" s="59">
        <v>272</v>
      </c>
      <c r="D294" s="59"/>
      <c r="E294" s="59"/>
      <c r="F294" s="59"/>
      <c r="G294" s="59"/>
      <c r="H294" s="59"/>
      <c r="I294" s="59">
        <v>144.5</v>
      </c>
      <c r="J294" s="59"/>
      <c r="K294" s="59"/>
      <c r="L294" s="59"/>
      <c r="M294" s="59">
        <f>+B294*'Silver Conversion'!D291</f>
        <v>0</v>
      </c>
      <c r="N294" s="59">
        <f>+C294*'Silver Conversion'!B$160</f>
        <v>25.568</v>
      </c>
      <c r="O294" s="59"/>
      <c r="P294" s="59"/>
      <c r="Q294" s="59"/>
      <c r="R294" s="59">
        <f>+G294*'Silver Conversion'!C$160</f>
        <v>0</v>
      </c>
      <c r="S294" s="59">
        <f>+H294*'Silver Conversion'!D$160</f>
        <v>0</v>
      </c>
      <c r="T294" s="59">
        <f>+I294*'Silver Conversion'!F$160</f>
        <v>0</v>
      </c>
      <c r="U294" s="59"/>
      <c r="V294" s="59"/>
    </row>
    <row r="295" spans="1:22" ht="15.75">
      <c r="A295" s="63">
        <v>1633</v>
      </c>
      <c r="B295" s="59"/>
      <c r="C295" s="59">
        <v>238</v>
      </c>
      <c r="D295" s="59"/>
      <c r="E295" s="59"/>
      <c r="F295" s="59"/>
      <c r="G295" s="59"/>
      <c r="H295" s="59"/>
      <c r="I295" s="59">
        <v>136</v>
      </c>
      <c r="J295" s="59"/>
      <c r="K295" s="59"/>
      <c r="L295" s="59"/>
      <c r="M295" s="59">
        <f>+B295*'Silver Conversion'!D292</f>
        <v>0</v>
      </c>
      <c r="N295" s="59">
        <f>+C295*'Silver Conversion'!B$160</f>
        <v>22.372</v>
      </c>
      <c r="O295" s="59"/>
      <c r="P295" s="59"/>
      <c r="Q295" s="59"/>
      <c r="R295" s="59">
        <f>+G295*'Silver Conversion'!C$160</f>
        <v>0</v>
      </c>
      <c r="S295" s="59">
        <f>+H295*'Silver Conversion'!D$160</f>
        <v>0</v>
      </c>
      <c r="T295" s="59">
        <f>+I295*'Silver Conversion'!F$160</f>
        <v>0</v>
      </c>
      <c r="U295" s="59"/>
      <c r="V295" s="59"/>
    </row>
    <row r="296" spans="1:22" ht="15.75">
      <c r="A296" s="63">
        <v>1634</v>
      </c>
      <c r="B296" s="59"/>
      <c r="C296" s="59"/>
      <c r="D296" s="59"/>
      <c r="E296" s="59"/>
      <c r="F296" s="59"/>
      <c r="G296" s="59"/>
      <c r="H296" s="59"/>
      <c r="I296" s="59">
        <v>157.3</v>
      </c>
      <c r="J296" s="59"/>
      <c r="K296" s="59"/>
      <c r="L296" s="59"/>
      <c r="M296" s="59">
        <f>+B296*'Silver Conversion'!D293</f>
        <v>0</v>
      </c>
      <c r="N296" s="59">
        <f>+C296*'Silver Conversion'!B$160</f>
        <v>0</v>
      </c>
      <c r="O296" s="59"/>
      <c r="P296" s="59"/>
      <c r="Q296" s="59"/>
      <c r="R296" s="59">
        <f>+G296*'Silver Conversion'!C$160</f>
        <v>0</v>
      </c>
      <c r="S296" s="59">
        <f>+H296*'Silver Conversion'!D$160</f>
        <v>0</v>
      </c>
      <c r="T296" s="59">
        <f>+I296*'Silver Conversion'!F$160</f>
        <v>0</v>
      </c>
      <c r="U296" s="59"/>
      <c r="V296" s="59"/>
    </row>
    <row r="297" spans="1:22" ht="15.75">
      <c r="A297" s="63">
        <v>1635</v>
      </c>
      <c r="B297" s="59"/>
      <c r="C297" s="59"/>
      <c r="D297" s="59"/>
      <c r="E297" s="59"/>
      <c r="F297" s="59"/>
      <c r="G297" s="59"/>
      <c r="H297" s="59"/>
      <c r="I297" s="59">
        <v>144.5</v>
      </c>
      <c r="J297" s="59"/>
      <c r="K297" s="59"/>
      <c r="L297" s="59"/>
      <c r="M297" s="59">
        <f>+B297*'Silver Conversion'!D294</f>
        <v>0</v>
      </c>
      <c r="N297" s="59">
        <f>+C297*'Silver Conversion'!B$160</f>
        <v>0</v>
      </c>
      <c r="O297" s="59"/>
      <c r="P297" s="59"/>
      <c r="Q297" s="59"/>
      <c r="R297" s="59">
        <f>+G297*'Silver Conversion'!C$160</f>
        <v>0</v>
      </c>
      <c r="S297" s="59">
        <f>+H297*'Silver Conversion'!D$160</f>
        <v>0</v>
      </c>
      <c r="T297" s="59">
        <f>+I297*'Silver Conversion'!F$160</f>
        <v>0</v>
      </c>
      <c r="U297" s="59"/>
      <c r="V297" s="59"/>
    </row>
    <row r="298" spans="1:22" ht="15.75">
      <c r="A298" s="63">
        <v>1636</v>
      </c>
      <c r="B298" s="59"/>
      <c r="C298" s="59">
        <v>238</v>
      </c>
      <c r="D298" s="59"/>
      <c r="E298" s="59"/>
      <c r="F298" s="59"/>
      <c r="G298" s="59"/>
      <c r="H298" s="59"/>
      <c r="I298" s="59">
        <v>140.2</v>
      </c>
      <c r="J298" s="59"/>
      <c r="K298" s="59"/>
      <c r="L298" s="59"/>
      <c r="M298" s="59">
        <f>+B298*'Silver Conversion'!D295</f>
        <v>0</v>
      </c>
      <c r="N298" s="59">
        <f>+C298*'Silver Conversion'!B$160</f>
        <v>22.372</v>
      </c>
      <c r="O298" s="59"/>
      <c r="P298" s="59"/>
      <c r="Q298" s="59"/>
      <c r="R298" s="59">
        <f>+G298*'Silver Conversion'!C$160</f>
        <v>0</v>
      </c>
      <c r="S298" s="59">
        <f>+H298*'Silver Conversion'!D$160</f>
        <v>0</v>
      </c>
      <c r="T298" s="59">
        <f>+I298*'Silver Conversion'!F$160</f>
        <v>0</v>
      </c>
      <c r="U298" s="59"/>
      <c r="V298" s="59"/>
    </row>
    <row r="299" spans="1:22" ht="15.75">
      <c r="A299" s="63">
        <v>1637</v>
      </c>
      <c r="B299" s="59"/>
      <c r="C299" s="59">
        <v>226.7</v>
      </c>
      <c r="D299" s="59"/>
      <c r="E299" s="59"/>
      <c r="F299" s="59"/>
      <c r="G299" s="59"/>
      <c r="H299" s="59"/>
      <c r="I299" s="59"/>
      <c r="J299" s="59"/>
      <c r="K299" s="59"/>
      <c r="L299" s="59"/>
      <c r="M299" s="59">
        <f>+B299*'Silver Conversion'!D296</f>
        <v>0</v>
      </c>
      <c r="N299" s="59">
        <f>+C299*'Silver Conversion'!B$160</f>
        <v>21.3098</v>
      </c>
      <c r="O299" s="59"/>
      <c r="P299" s="59"/>
      <c r="Q299" s="59"/>
      <c r="R299" s="59">
        <f>+G299*'Silver Conversion'!C$160</f>
        <v>0</v>
      </c>
      <c r="S299" s="59">
        <f>+H299*'Silver Conversion'!D$160</f>
        <v>0</v>
      </c>
      <c r="T299" s="59">
        <f>+I299*'Silver Conversion'!F$160</f>
        <v>0</v>
      </c>
      <c r="U299" s="59"/>
      <c r="V299" s="59"/>
    </row>
    <row r="300" spans="1:22" ht="15.75">
      <c r="A300" s="63">
        <v>1638</v>
      </c>
      <c r="B300" s="59"/>
      <c r="C300" s="59"/>
      <c r="D300" s="59"/>
      <c r="E300" s="59"/>
      <c r="F300" s="59"/>
      <c r="G300" s="59"/>
      <c r="H300" s="59"/>
      <c r="I300" s="59">
        <v>147.3</v>
      </c>
      <c r="J300" s="59"/>
      <c r="K300" s="59"/>
      <c r="L300" s="59"/>
      <c r="M300" s="59">
        <f>+B300*'Silver Conversion'!D297</f>
        <v>0</v>
      </c>
      <c r="N300" s="59">
        <f>+C300*'Silver Conversion'!B$160</f>
        <v>0</v>
      </c>
      <c r="O300" s="59"/>
      <c r="P300" s="59"/>
      <c r="Q300" s="59"/>
      <c r="R300" s="59">
        <f>+G300*'Silver Conversion'!C$160</f>
        <v>0</v>
      </c>
      <c r="S300" s="59">
        <f>+H300*'Silver Conversion'!D$160</f>
        <v>0</v>
      </c>
      <c r="T300" s="59">
        <f>+I300*'Silver Conversion'!F$160</f>
        <v>0</v>
      </c>
      <c r="U300" s="59"/>
      <c r="V300" s="59"/>
    </row>
    <row r="301" spans="1:22" ht="15.75">
      <c r="A301" s="63">
        <v>1639</v>
      </c>
      <c r="B301" s="59"/>
      <c r="C301" s="59"/>
      <c r="D301" s="59"/>
      <c r="E301" s="59"/>
      <c r="F301" s="59"/>
      <c r="G301" s="59"/>
      <c r="H301" s="59"/>
      <c r="I301" s="59">
        <v>148.7</v>
      </c>
      <c r="J301" s="59"/>
      <c r="K301" s="59"/>
      <c r="L301" s="59"/>
      <c r="M301" s="59">
        <f>+B301*'Silver Conversion'!D298</f>
        <v>0</v>
      </c>
      <c r="N301" s="59">
        <f>+C301*'Silver Conversion'!B$160</f>
        <v>0</v>
      </c>
      <c r="O301" s="59"/>
      <c r="P301" s="59"/>
      <c r="Q301" s="59"/>
      <c r="R301" s="59">
        <f>+G301*'Silver Conversion'!C$160</f>
        <v>0</v>
      </c>
      <c r="S301" s="59">
        <f>+H301*'Silver Conversion'!D$160</f>
        <v>0</v>
      </c>
      <c r="T301" s="59">
        <f>+I301*'Silver Conversion'!F$160</f>
        <v>0</v>
      </c>
      <c r="U301" s="59"/>
      <c r="V301" s="59"/>
    </row>
    <row r="302" spans="1:22" ht="15.75">
      <c r="A302" s="63">
        <v>1640</v>
      </c>
      <c r="B302" s="59"/>
      <c r="C302" s="59"/>
      <c r="D302" s="59"/>
      <c r="E302" s="59"/>
      <c r="F302" s="59"/>
      <c r="G302" s="59"/>
      <c r="H302" s="59"/>
      <c r="I302" s="59">
        <v>153</v>
      </c>
      <c r="J302" s="59"/>
      <c r="K302" s="59"/>
      <c r="L302" s="59"/>
      <c r="M302" s="59">
        <f>+B302*'Silver Conversion'!D299</f>
        <v>0</v>
      </c>
      <c r="N302" s="59">
        <f>+C302*'Silver Conversion'!B$160</f>
        <v>0</v>
      </c>
      <c r="O302" s="59"/>
      <c r="P302" s="59"/>
      <c r="Q302" s="59"/>
      <c r="R302" s="59">
        <f>+G302*'Silver Conversion'!C$160</f>
        <v>0</v>
      </c>
      <c r="S302" s="59">
        <f>+H302*'Silver Conversion'!D$160</f>
        <v>0</v>
      </c>
      <c r="T302" s="59">
        <f>+I302*'Silver Conversion'!F$160</f>
        <v>0</v>
      </c>
      <c r="U302" s="59"/>
      <c r="V302" s="59"/>
    </row>
    <row r="303" spans="1:22" ht="15.75">
      <c r="A303" s="63">
        <v>1641</v>
      </c>
      <c r="B303" s="59"/>
      <c r="C303" s="59">
        <v>238</v>
      </c>
      <c r="D303" s="59"/>
      <c r="E303" s="59"/>
      <c r="F303" s="59"/>
      <c r="G303" s="59"/>
      <c r="H303" s="59"/>
      <c r="I303" s="59">
        <v>140.7</v>
      </c>
      <c r="J303" s="59"/>
      <c r="K303" s="59"/>
      <c r="L303" s="59"/>
      <c r="M303" s="59">
        <f>+B303*'Silver Conversion'!D300</f>
        <v>0</v>
      </c>
      <c r="N303" s="59">
        <f>+C303*'Silver Conversion'!B$160</f>
        <v>22.372</v>
      </c>
      <c r="O303" s="59"/>
      <c r="P303" s="59"/>
      <c r="Q303" s="59"/>
      <c r="R303" s="59">
        <f>+G303*'Silver Conversion'!C$160</f>
        <v>0</v>
      </c>
      <c r="S303" s="59">
        <f>+H303*'Silver Conversion'!D$160</f>
        <v>0</v>
      </c>
      <c r="T303" s="59">
        <f>+I303*'Silver Conversion'!F$160</f>
        <v>0</v>
      </c>
      <c r="U303" s="59"/>
      <c r="V303" s="59"/>
    </row>
    <row r="304" spans="1:22" ht="15.75">
      <c r="A304" s="63">
        <v>1642</v>
      </c>
      <c r="B304" s="59"/>
      <c r="C304" s="59">
        <v>238</v>
      </c>
      <c r="D304" s="59"/>
      <c r="E304" s="59"/>
      <c r="F304" s="59"/>
      <c r="G304" s="59"/>
      <c r="H304" s="59"/>
      <c r="I304" s="59">
        <v>183.7</v>
      </c>
      <c r="J304" s="59"/>
      <c r="K304" s="59"/>
      <c r="L304" s="59"/>
      <c r="M304" s="59">
        <f>+B304*'Silver Conversion'!D301</f>
        <v>0</v>
      </c>
      <c r="N304" s="59">
        <f>+C304*'Silver Conversion'!B$160</f>
        <v>22.372</v>
      </c>
      <c r="O304" s="59"/>
      <c r="P304" s="59"/>
      <c r="Q304" s="59"/>
      <c r="R304" s="59">
        <f>+G304*'Silver Conversion'!C$160</f>
        <v>0</v>
      </c>
      <c r="S304" s="59">
        <f>+H304*'Silver Conversion'!D$160</f>
        <v>0</v>
      </c>
      <c r="T304" s="59">
        <f>+I304*'Silver Conversion'!F$160</f>
        <v>0</v>
      </c>
      <c r="U304" s="59"/>
      <c r="V304" s="59"/>
    </row>
    <row r="305" spans="1:22" ht="15.75">
      <c r="A305" s="63">
        <v>1643</v>
      </c>
      <c r="B305" s="59"/>
      <c r="C305" s="59">
        <v>238</v>
      </c>
      <c r="D305" s="59"/>
      <c r="E305" s="59"/>
      <c r="F305" s="59"/>
      <c r="G305" s="59"/>
      <c r="H305" s="59"/>
      <c r="I305" s="59">
        <v>170</v>
      </c>
      <c r="J305" s="59"/>
      <c r="K305" s="59"/>
      <c r="L305" s="59"/>
      <c r="M305" s="59">
        <f>+B305*'Silver Conversion'!D302</f>
        <v>0</v>
      </c>
      <c r="N305" s="59">
        <f>+C305*'Silver Conversion'!B$160</f>
        <v>22.372</v>
      </c>
      <c r="O305" s="59"/>
      <c r="P305" s="59"/>
      <c r="Q305" s="59"/>
      <c r="R305" s="59">
        <f>+G305*'Silver Conversion'!C$160</f>
        <v>0</v>
      </c>
      <c r="S305" s="59">
        <f>+H305*'Silver Conversion'!D$160</f>
        <v>0</v>
      </c>
      <c r="T305" s="59">
        <f>+I305*'Silver Conversion'!F$160</f>
        <v>0</v>
      </c>
      <c r="U305" s="59"/>
      <c r="V305" s="59"/>
    </row>
    <row r="306" spans="1:22" ht="15.75">
      <c r="A306" s="63">
        <v>1644</v>
      </c>
      <c r="B306" s="59"/>
      <c r="C306" s="59"/>
      <c r="D306" s="59"/>
      <c r="E306" s="59"/>
      <c r="F306" s="59"/>
      <c r="G306" s="59"/>
      <c r="H306" s="59"/>
      <c r="I306" s="59">
        <v>154.2</v>
      </c>
      <c r="J306" s="59"/>
      <c r="K306" s="59"/>
      <c r="L306" s="59"/>
      <c r="M306" s="59">
        <f>+B306*'Silver Conversion'!D303</f>
        <v>0</v>
      </c>
      <c r="N306" s="59">
        <f>+C306*'Silver Conversion'!B$160</f>
        <v>0</v>
      </c>
      <c r="O306" s="59"/>
      <c r="P306" s="59"/>
      <c r="Q306" s="59"/>
      <c r="R306" s="59">
        <f>+G306*'Silver Conversion'!C$160</f>
        <v>0</v>
      </c>
      <c r="S306" s="59">
        <f>+H306*'Silver Conversion'!D$160</f>
        <v>0</v>
      </c>
      <c r="T306" s="59">
        <f>+I306*'Silver Conversion'!F$160</f>
        <v>0</v>
      </c>
      <c r="U306" s="59"/>
      <c r="V306" s="59"/>
    </row>
    <row r="307" spans="1:22" ht="15.75">
      <c r="A307" s="63">
        <v>1645</v>
      </c>
      <c r="B307" s="59"/>
      <c r="C307" s="59"/>
      <c r="D307" s="59"/>
      <c r="E307" s="59"/>
      <c r="F307" s="59"/>
      <c r="G307" s="59"/>
      <c r="H307" s="59"/>
      <c r="I307" s="59">
        <v>161.5</v>
      </c>
      <c r="J307" s="59"/>
      <c r="K307" s="59"/>
      <c r="L307" s="59"/>
      <c r="M307" s="59">
        <f>+B307*'Silver Conversion'!D304</f>
        <v>0</v>
      </c>
      <c r="N307" s="59">
        <f>+C307*'Silver Conversion'!B$160</f>
        <v>0</v>
      </c>
      <c r="O307" s="59"/>
      <c r="P307" s="59"/>
      <c r="Q307" s="59"/>
      <c r="R307" s="59">
        <f>+G307*'Silver Conversion'!C$160</f>
        <v>0</v>
      </c>
      <c r="S307" s="59">
        <f>+H307*'Silver Conversion'!D$160</f>
        <v>0</v>
      </c>
      <c r="T307" s="59">
        <f>+I307*'Silver Conversion'!F$160</f>
        <v>0</v>
      </c>
      <c r="U307" s="59"/>
      <c r="V307" s="59"/>
    </row>
    <row r="308" spans="1:22" ht="15.75">
      <c r="A308" s="63">
        <v>1646</v>
      </c>
      <c r="B308" s="59"/>
      <c r="C308" s="59">
        <v>272</v>
      </c>
      <c r="D308" s="59"/>
      <c r="E308" s="59"/>
      <c r="F308" s="59"/>
      <c r="G308" s="59"/>
      <c r="H308" s="59"/>
      <c r="I308" s="59">
        <v>153</v>
      </c>
      <c r="J308" s="59"/>
      <c r="K308" s="59"/>
      <c r="L308" s="59"/>
      <c r="M308" s="59">
        <f>+B308*'Silver Conversion'!D305</f>
        <v>0</v>
      </c>
      <c r="N308" s="59">
        <f>+C308*'Silver Conversion'!B$160</f>
        <v>25.568</v>
      </c>
      <c r="O308" s="59"/>
      <c r="P308" s="59"/>
      <c r="Q308" s="59"/>
      <c r="R308" s="59">
        <f>+G308*'Silver Conversion'!C$160</f>
        <v>0</v>
      </c>
      <c r="S308" s="59">
        <f>+H308*'Silver Conversion'!D$160</f>
        <v>0</v>
      </c>
      <c r="T308" s="59">
        <f>+I308*'Silver Conversion'!F$160</f>
        <v>0</v>
      </c>
      <c r="U308" s="59"/>
      <c r="V308" s="59"/>
    </row>
    <row r="309" spans="1:22" ht="15.75">
      <c r="A309" s="63">
        <v>1647</v>
      </c>
      <c r="B309" s="59"/>
      <c r="C309" s="59">
        <v>272</v>
      </c>
      <c r="D309" s="59"/>
      <c r="E309" s="59"/>
      <c r="F309" s="59"/>
      <c r="G309" s="59"/>
      <c r="H309" s="59"/>
      <c r="I309" s="59">
        <v>170</v>
      </c>
      <c r="J309" s="59"/>
      <c r="K309" s="59"/>
      <c r="L309" s="59"/>
      <c r="M309" s="59">
        <f>+B309*'Silver Conversion'!D306</f>
        <v>0</v>
      </c>
      <c r="N309" s="59">
        <f>+C309*'Silver Conversion'!B$160</f>
        <v>25.568</v>
      </c>
      <c r="O309" s="59"/>
      <c r="P309" s="59"/>
      <c r="Q309" s="59"/>
      <c r="R309" s="59">
        <f>+G309*'Silver Conversion'!C$160</f>
        <v>0</v>
      </c>
      <c r="S309" s="59">
        <f>+H309*'Silver Conversion'!D$160</f>
        <v>0</v>
      </c>
      <c r="T309" s="59">
        <f>+I309*'Silver Conversion'!F$160</f>
        <v>0</v>
      </c>
      <c r="U309" s="59"/>
      <c r="V309" s="59"/>
    </row>
    <row r="310" spans="1:22" ht="15.75">
      <c r="A310" s="63">
        <v>1648</v>
      </c>
      <c r="B310" s="59"/>
      <c r="C310" s="59">
        <v>297.5</v>
      </c>
      <c r="D310" s="59"/>
      <c r="E310" s="59"/>
      <c r="F310" s="59"/>
      <c r="G310" s="59"/>
      <c r="H310" s="59"/>
      <c r="I310" s="59">
        <v>170</v>
      </c>
      <c r="J310" s="59"/>
      <c r="K310" s="59"/>
      <c r="L310" s="59"/>
      <c r="M310" s="59">
        <f>+B310*'Silver Conversion'!D307</f>
        <v>0</v>
      </c>
      <c r="N310" s="59">
        <f>+C310*'Silver Conversion'!B$160</f>
        <v>27.965</v>
      </c>
      <c r="O310" s="59"/>
      <c r="P310" s="59"/>
      <c r="Q310" s="59"/>
      <c r="R310" s="59">
        <f>+G310*'Silver Conversion'!C$160</f>
        <v>0</v>
      </c>
      <c r="S310" s="59">
        <f>+H310*'Silver Conversion'!D$160</f>
        <v>0</v>
      </c>
      <c r="T310" s="59">
        <f>+I310*'Silver Conversion'!F$160</f>
        <v>0</v>
      </c>
      <c r="U310" s="59"/>
      <c r="V310" s="59"/>
    </row>
    <row r="311" spans="1:22" ht="15.75">
      <c r="A311" s="63">
        <v>1649</v>
      </c>
      <c r="B311" s="59"/>
      <c r="C311" s="59"/>
      <c r="D311" s="59"/>
      <c r="E311" s="59"/>
      <c r="F311" s="59"/>
      <c r="G311" s="59"/>
      <c r="H311" s="59"/>
      <c r="I311" s="59">
        <v>170</v>
      </c>
      <c r="J311" s="59"/>
      <c r="K311" s="59"/>
      <c r="L311" s="59"/>
      <c r="M311" s="59">
        <f>+B311*'Silver Conversion'!D308</f>
        <v>0</v>
      </c>
      <c r="N311" s="59">
        <f>+C311*'Silver Conversion'!B$160</f>
        <v>0</v>
      </c>
      <c r="O311" s="59"/>
      <c r="P311" s="59"/>
      <c r="Q311" s="59"/>
      <c r="R311" s="59">
        <f>+G311*'Silver Conversion'!C$160</f>
        <v>0</v>
      </c>
      <c r="S311" s="59">
        <f>+H311*'Silver Conversion'!D$160</f>
        <v>0</v>
      </c>
      <c r="T311" s="59">
        <f>+I311*'Silver Conversion'!F$160</f>
        <v>0</v>
      </c>
      <c r="U311" s="59"/>
      <c r="V311" s="59"/>
    </row>
    <row r="312" spans="1:22" ht="15.75">
      <c r="A312" s="63">
        <v>1650</v>
      </c>
      <c r="B312" s="59"/>
      <c r="C312" s="59">
        <v>340</v>
      </c>
      <c r="D312" s="59"/>
      <c r="E312" s="59"/>
      <c r="F312" s="59"/>
      <c r="G312" s="59"/>
      <c r="H312" s="59"/>
      <c r="I312" s="59">
        <v>249.3</v>
      </c>
      <c r="J312" s="59"/>
      <c r="K312" s="59"/>
      <c r="L312" s="59"/>
      <c r="M312" s="59">
        <f>+B312*'Silver Conversion'!D309</f>
        <v>0</v>
      </c>
      <c r="N312" s="59">
        <f>+C312*'Silver Conversion'!B$160</f>
        <v>31.96</v>
      </c>
      <c r="O312" s="59"/>
      <c r="P312" s="59"/>
      <c r="Q312" s="59"/>
      <c r="R312" s="59">
        <f>+G312*'Silver Conversion'!C$160</f>
        <v>0</v>
      </c>
      <c r="S312" s="59">
        <f>+H312*'Silver Conversion'!D$160</f>
        <v>0</v>
      </c>
      <c r="T312" s="59">
        <f>+I312*'Silver Conversion'!F$160</f>
        <v>0</v>
      </c>
      <c r="U312" s="59"/>
      <c r="V312" s="59"/>
    </row>
    <row r="313" spans="1:22" ht="15.75">
      <c r="A313" s="63">
        <v>1651</v>
      </c>
      <c r="B313" s="59"/>
      <c r="C313" s="59"/>
      <c r="D313" s="59"/>
      <c r="E313" s="59"/>
      <c r="F313" s="59"/>
      <c r="G313" s="59"/>
      <c r="H313" s="59"/>
      <c r="I313" s="59"/>
      <c r="J313" s="59"/>
      <c r="K313" s="59"/>
      <c r="L313" s="59"/>
      <c r="M313" s="59"/>
      <c r="N313" s="59"/>
      <c r="O313" s="59"/>
      <c r="P313" s="59"/>
      <c r="Q313" s="59"/>
      <c r="R313" s="59"/>
      <c r="S313" s="59"/>
      <c r="T313" s="59"/>
      <c r="U313" s="59"/>
      <c r="V313" s="59"/>
    </row>
    <row r="314" spans="1:22" ht="15.75">
      <c r="A314" s="63">
        <v>1652</v>
      </c>
      <c r="B314" s="59"/>
      <c r="C314" s="59"/>
      <c r="D314" s="59"/>
      <c r="E314" s="59"/>
      <c r="F314" s="59"/>
      <c r="G314" s="59"/>
      <c r="H314" s="59"/>
      <c r="I314" s="59"/>
      <c r="J314" s="59"/>
      <c r="K314" s="59"/>
      <c r="L314" s="59"/>
      <c r="M314" s="59"/>
      <c r="N314" s="59"/>
      <c r="O314" s="59"/>
      <c r="P314" s="59"/>
      <c r="Q314" s="59"/>
      <c r="R314" s="59"/>
      <c r="S314" s="59"/>
      <c r="T314" s="59"/>
      <c r="U314" s="59"/>
      <c r="V314" s="59"/>
    </row>
    <row r="315" spans="1:22" ht="15.75">
      <c r="A315" s="63">
        <v>1653</v>
      </c>
      <c r="B315" s="59"/>
      <c r="C315" s="59"/>
      <c r="D315" s="59"/>
      <c r="E315" s="59"/>
      <c r="F315" s="59"/>
      <c r="G315" s="59"/>
      <c r="H315" s="59"/>
      <c r="I315" s="59"/>
      <c r="J315" s="59"/>
      <c r="K315" s="59"/>
      <c r="L315" s="59"/>
      <c r="M315" s="59"/>
      <c r="N315" s="59"/>
      <c r="O315" s="59"/>
      <c r="P315" s="59"/>
      <c r="Q315" s="59"/>
      <c r="R315" s="59"/>
      <c r="S315" s="59"/>
      <c r="T315" s="59"/>
      <c r="U315" s="59"/>
      <c r="V315" s="59"/>
    </row>
    <row r="316" spans="1:22" ht="15.75">
      <c r="A316" s="63">
        <v>1654</v>
      </c>
      <c r="B316" s="59"/>
      <c r="C316" s="59"/>
      <c r="D316" s="59"/>
      <c r="E316" s="59"/>
      <c r="F316" s="59"/>
      <c r="G316" s="59"/>
      <c r="H316" s="59"/>
      <c r="I316" s="59"/>
      <c r="J316" s="59"/>
      <c r="K316" s="59"/>
      <c r="L316" s="59"/>
      <c r="M316" s="59"/>
      <c r="N316" s="59"/>
      <c r="O316" s="59"/>
      <c r="P316" s="59"/>
      <c r="Q316" s="59"/>
      <c r="R316" s="59"/>
      <c r="S316" s="59"/>
      <c r="T316" s="59"/>
      <c r="U316" s="59"/>
      <c r="V316" s="59"/>
    </row>
    <row r="317" spans="1:22" ht="15.75">
      <c r="A317" s="63">
        <v>1655</v>
      </c>
      <c r="B317" s="59"/>
      <c r="C317" s="59"/>
      <c r="D317" s="59"/>
      <c r="E317" s="59"/>
      <c r="F317" s="59"/>
      <c r="G317" s="59"/>
      <c r="H317" s="59"/>
      <c r="I317" s="59"/>
      <c r="J317" s="59"/>
      <c r="K317" s="59"/>
      <c r="L317" s="59"/>
      <c r="M317" s="59"/>
      <c r="N317" s="59"/>
      <c r="O317" s="59"/>
      <c r="P317" s="59"/>
      <c r="Q317" s="59"/>
      <c r="R317" s="59"/>
      <c r="S317" s="59"/>
      <c r="T317" s="59"/>
      <c r="U317" s="59"/>
      <c r="V317" s="59"/>
    </row>
    <row r="318" spans="1:22" ht="15.75">
      <c r="A318" s="63">
        <v>1656</v>
      </c>
      <c r="B318" s="59"/>
      <c r="C318" s="59"/>
      <c r="D318" s="59"/>
      <c r="E318" s="59"/>
      <c r="F318" s="59"/>
      <c r="G318" s="59"/>
      <c r="H318" s="59"/>
      <c r="I318" s="59"/>
      <c r="J318" s="59"/>
      <c r="K318" s="59"/>
      <c r="L318" s="59"/>
      <c r="M318" s="59"/>
      <c r="N318" s="59"/>
      <c r="O318" s="59"/>
      <c r="P318" s="59"/>
      <c r="Q318" s="59"/>
      <c r="R318" s="59"/>
      <c r="S318" s="59"/>
      <c r="T318" s="59"/>
      <c r="U318" s="59"/>
      <c r="V318" s="59"/>
    </row>
    <row r="319" spans="1:22" ht="15.75">
      <c r="A319" s="63">
        <v>1657</v>
      </c>
      <c r="B319" s="59"/>
      <c r="C319" s="59"/>
      <c r="D319" s="59"/>
      <c r="E319" s="59"/>
      <c r="F319" s="59"/>
      <c r="G319" s="59"/>
      <c r="H319" s="59"/>
      <c r="I319" s="59"/>
      <c r="J319" s="59"/>
      <c r="K319" s="59"/>
      <c r="L319" s="59"/>
      <c r="M319" s="59"/>
      <c r="N319" s="59"/>
      <c r="O319" s="59"/>
      <c r="P319" s="59"/>
      <c r="Q319" s="59"/>
      <c r="R319" s="59"/>
      <c r="S319" s="59"/>
      <c r="T319" s="59"/>
      <c r="U319" s="59"/>
      <c r="V319" s="59"/>
    </row>
    <row r="320" spans="1:22" ht="15.75">
      <c r="A320" s="63">
        <v>1658</v>
      </c>
      <c r="B320" s="59"/>
      <c r="C320" s="59"/>
      <c r="D320" s="59"/>
      <c r="E320" s="59"/>
      <c r="F320" s="59"/>
      <c r="G320" s="59"/>
      <c r="H320" s="59"/>
      <c r="I320" s="59"/>
      <c r="J320" s="59"/>
      <c r="K320" s="59"/>
      <c r="L320" s="59"/>
      <c r="M320" s="59"/>
      <c r="N320" s="59"/>
      <c r="O320" s="59"/>
      <c r="P320" s="59"/>
      <c r="Q320" s="59"/>
      <c r="R320" s="59"/>
      <c r="S320" s="59"/>
      <c r="T320" s="59"/>
      <c r="U320" s="59"/>
      <c r="V320" s="59"/>
    </row>
    <row r="321" spans="1:22" ht="15.75">
      <c r="A321" s="63">
        <v>1659</v>
      </c>
      <c r="B321" s="59"/>
      <c r="C321" s="59"/>
      <c r="D321" s="59"/>
      <c r="E321" s="59"/>
      <c r="F321" s="59"/>
      <c r="G321" s="59"/>
      <c r="H321" s="59"/>
      <c r="I321" s="59"/>
      <c r="J321" s="59"/>
      <c r="K321" s="59"/>
      <c r="L321" s="59"/>
      <c r="M321" s="59"/>
      <c r="N321" s="59"/>
      <c r="O321" s="59"/>
      <c r="P321" s="59"/>
      <c r="Q321" s="59"/>
      <c r="R321" s="59"/>
      <c r="S321" s="59"/>
      <c r="T321" s="59"/>
      <c r="U321" s="59"/>
      <c r="V321" s="59"/>
    </row>
    <row r="322" spans="1:22" ht="15.75">
      <c r="A322" s="63">
        <v>1660</v>
      </c>
      <c r="B322" s="59"/>
      <c r="C322" s="59"/>
      <c r="D322" s="59"/>
      <c r="E322" s="59"/>
      <c r="F322" s="59"/>
      <c r="G322" s="59"/>
      <c r="H322" s="59"/>
      <c r="I322" s="59"/>
      <c r="J322" s="59"/>
      <c r="K322" s="59"/>
      <c r="L322" s="59"/>
      <c r="M322" s="59"/>
      <c r="N322" s="59"/>
      <c r="O322" s="59"/>
      <c r="P322" s="59"/>
      <c r="Q322" s="59"/>
      <c r="R322" s="59"/>
      <c r="S322" s="59"/>
      <c r="T322" s="59"/>
      <c r="U322" s="59"/>
      <c r="V322" s="59"/>
    </row>
    <row r="323" spans="1:22" ht="15.75">
      <c r="A323" s="63">
        <v>1661</v>
      </c>
      <c r="B323" s="59"/>
      <c r="C323" s="59"/>
      <c r="D323" s="59"/>
      <c r="E323" s="59"/>
      <c r="F323" s="59"/>
      <c r="G323" s="59"/>
      <c r="H323" s="59"/>
      <c r="I323" s="59"/>
      <c r="J323" s="59"/>
      <c r="K323" s="59"/>
      <c r="L323" s="59"/>
      <c r="M323" s="59"/>
      <c r="N323" s="59"/>
      <c r="O323" s="59"/>
      <c r="P323" s="59"/>
      <c r="Q323" s="59"/>
      <c r="R323" s="59"/>
      <c r="S323" s="59"/>
      <c r="T323" s="59"/>
      <c r="U323" s="59"/>
      <c r="V323" s="59"/>
    </row>
    <row r="324" spans="1:22" ht="15.75">
      <c r="A324" s="63">
        <v>1662</v>
      </c>
      <c r="B324" s="59"/>
      <c r="C324" s="59"/>
      <c r="D324" s="59"/>
      <c r="E324" s="59"/>
      <c r="F324" s="59"/>
      <c r="G324" s="59"/>
      <c r="H324" s="59"/>
      <c r="I324" s="59"/>
      <c r="J324" s="59"/>
      <c r="K324" s="59"/>
      <c r="L324" s="59"/>
      <c r="M324" s="59"/>
      <c r="N324" s="59"/>
      <c r="O324" s="59"/>
      <c r="P324" s="59"/>
      <c r="Q324" s="59"/>
      <c r="R324" s="59"/>
      <c r="S324" s="59"/>
      <c r="T324" s="59"/>
      <c r="U324" s="59"/>
      <c r="V324" s="59"/>
    </row>
    <row r="325" spans="1:22" ht="15.75">
      <c r="A325" s="63">
        <v>1663</v>
      </c>
      <c r="B325" s="59"/>
      <c r="C325" s="59"/>
      <c r="D325" s="59"/>
      <c r="E325" s="59"/>
      <c r="F325" s="59"/>
      <c r="G325" s="59"/>
      <c r="H325" s="59"/>
      <c r="I325" s="59"/>
      <c r="J325" s="59"/>
      <c r="K325" s="59"/>
      <c r="L325" s="59"/>
      <c r="M325" s="59"/>
      <c r="N325" s="59"/>
      <c r="O325" s="59"/>
      <c r="P325" s="59"/>
      <c r="Q325" s="59"/>
      <c r="R325" s="59"/>
      <c r="S325" s="59"/>
      <c r="T325" s="59"/>
      <c r="U325" s="59"/>
      <c r="V325" s="59"/>
    </row>
    <row r="326" spans="1:22" ht="15.75">
      <c r="A326" s="63">
        <v>1664</v>
      </c>
      <c r="B326" s="59"/>
      <c r="C326" s="59"/>
      <c r="D326" s="59"/>
      <c r="E326" s="59"/>
      <c r="F326" s="59"/>
      <c r="G326" s="59"/>
      <c r="H326" s="59"/>
      <c r="I326" s="59"/>
      <c r="J326" s="59"/>
      <c r="K326" s="59"/>
      <c r="L326" s="59"/>
      <c r="M326" s="59"/>
      <c r="N326" s="59"/>
      <c r="O326" s="59"/>
      <c r="P326" s="59"/>
      <c r="Q326" s="59"/>
      <c r="R326" s="59"/>
      <c r="S326" s="59"/>
      <c r="T326" s="59"/>
      <c r="U326" s="59"/>
      <c r="V326" s="59"/>
    </row>
    <row r="327" spans="1:22" ht="15.75">
      <c r="A327" s="63">
        <v>1665</v>
      </c>
      <c r="B327" s="59"/>
      <c r="C327" s="59"/>
      <c r="D327" s="59"/>
      <c r="E327" s="59"/>
      <c r="F327" s="59"/>
      <c r="G327" s="59"/>
      <c r="H327" s="59"/>
      <c r="I327" s="59"/>
      <c r="J327" s="59"/>
      <c r="K327" s="59"/>
      <c r="L327" s="59"/>
      <c r="M327" s="59"/>
      <c r="N327" s="59"/>
      <c r="O327" s="59"/>
      <c r="P327" s="59"/>
      <c r="Q327" s="59"/>
      <c r="R327" s="59"/>
      <c r="S327" s="59"/>
      <c r="T327" s="59"/>
      <c r="U327" s="59"/>
      <c r="V327" s="59"/>
    </row>
    <row r="328" spans="1:22" ht="15.75">
      <c r="A328" s="63">
        <v>1666</v>
      </c>
      <c r="B328" s="59"/>
      <c r="C328" s="59"/>
      <c r="D328" s="59"/>
      <c r="E328" s="59"/>
      <c r="F328" s="59"/>
      <c r="G328" s="59"/>
      <c r="H328" s="59"/>
      <c r="I328" s="59"/>
      <c r="J328" s="59"/>
      <c r="K328" s="59"/>
      <c r="L328" s="59"/>
      <c r="M328" s="59"/>
      <c r="N328" s="59"/>
      <c r="O328" s="59"/>
      <c r="P328" s="59"/>
      <c r="Q328" s="59"/>
      <c r="R328" s="59"/>
      <c r="S328" s="59"/>
      <c r="T328" s="59"/>
      <c r="U328" s="59"/>
      <c r="V328" s="59"/>
    </row>
    <row r="329" spans="1:22" ht="15.75">
      <c r="A329" s="63">
        <v>1667</v>
      </c>
      <c r="B329" s="59"/>
      <c r="C329" s="59"/>
      <c r="D329" s="59"/>
      <c r="E329" s="59"/>
      <c r="F329" s="59"/>
      <c r="G329" s="59"/>
      <c r="H329" s="59"/>
      <c r="I329" s="59"/>
      <c r="J329" s="59"/>
      <c r="K329" s="59"/>
      <c r="L329" s="59"/>
      <c r="M329" s="59"/>
      <c r="N329" s="59"/>
      <c r="O329" s="59"/>
      <c r="P329" s="59"/>
      <c r="Q329" s="59"/>
      <c r="R329" s="59"/>
      <c r="S329" s="59"/>
      <c r="T329" s="59"/>
      <c r="U329" s="59"/>
      <c r="V329" s="59"/>
    </row>
    <row r="330" spans="1:22" ht="15.75">
      <c r="A330" s="63">
        <v>1668</v>
      </c>
      <c r="B330" s="59"/>
      <c r="C330" s="59"/>
      <c r="D330" s="59"/>
      <c r="E330" s="59"/>
      <c r="F330" s="59"/>
      <c r="G330" s="59"/>
      <c r="H330" s="59"/>
      <c r="I330" s="59"/>
      <c r="J330" s="59"/>
      <c r="K330" s="59"/>
      <c r="L330" s="59"/>
      <c r="M330" s="59"/>
      <c r="N330" s="59"/>
      <c r="O330" s="59"/>
      <c r="P330" s="59"/>
      <c r="Q330" s="59"/>
      <c r="R330" s="59"/>
      <c r="S330" s="59"/>
      <c r="T330" s="59"/>
      <c r="U330" s="59"/>
      <c r="V330" s="59"/>
    </row>
    <row r="331" spans="1:22" ht="15.75">
      <c r="A331" s="63">
        <v>1669</v>
      </c>
      <c r="B331" s="59"/>
      <c r="C331" s="59"/>
      <c r="D331" s="59"/>
      <c r="E331" s="59"/>
      <c r="F331" s="59"/>
      <c r="G331" s="59"/>
      <c r="H331" s="59"/>
      <c r="I331" s="59"/>
      <c r="J331" s="59"/>
      <c r="K331" s="59"/>
      <c r="L331" s="59"/>
      <c r="M331" s="59"/>
      <c r="N331" s="59"/>
      <c r="O331" s="59"/>
      <c r="P331" s="59"/>
      <c r="Q331" s="59"/>
      <c r="R331" s="59"/>
      <c r="S331" s="59"/>
      <c r="T331" s="59"/>
      <c r="U331" s="59"/>
      <c r="V331" s="59"/>
    </row>
    <row r="332" spans="1:22" ht="15.75">
      <c r="A332" s="63">
        <v>1670</v>
      </c>
      <c r="B332" s="59"/>
      <c r="C332" s="59"/>
      <c r="D332" s="59"/>
      <c r="E332" s="59"/>
      <c r="F332" s="59"/>
      <c r="G332" s="59"/>
      <c r="H332" s="59"/>
      <c r="I332" s="59"/>
      <c r="J332" s="59"/>
      <c r="K332" s="59"/>
      <c r="L332" s="59"/>
      <c r="M332" s="59"/>
      <c r="N332" s="59"/>
      <c r="O332" s="59"/>
      <c r="P332" s="59"/>
      <c r="Q332" s="59"/>
      <c r="R332" s="59"/>
      <c r="S332" s="59"/>
      <c r="T332" s="59"/>
      <c r="U332" s="59"/>
      <c r="V332" s="59"/>
    </row>
    <row r="333" spans="1:22" ht="15.75">
      <c r="A333" s="63">
        <v>1671</v>
      </c>
      <c r="B333" s="59"/>
      <c r="C333" s="59"/>
      <c r="D333" s="59"/>
      <c r="E333" s="59"/>
      <c r="F333" s="59"/>
      <c r="G333" s="59"/>
      <c r="H333" s="59"/>
      <c r="I333" s="59"/>
      <c r="J333" s="59"/>
      <c r="K333" s="59"/>
      <c r="L333" s="59"/>
      <c r="M333" s="59"/>
      <c r="N333" s="59"/>
      <c r="O333" s="59"/>
      <c r="P333" s="59"/>
      <c r="Q333" s="59"/>
      <c r="R333" s="59"/>
      <c r="S333" s="59"/>
      <c r="T333" s="59"/>
      <c r="U333" s="59"/>
      <c r="V333" s="59"/>
    </row>
    <row r="334" spans="1:22" ht="15.75">
      <c r="A334" s="63">
        <v>1672</v>
      </c>
      <c r="B334" s="59"/>
      <c r="C334" s="59"/>
      <c r="D334" s="59"/>
      <c r="E334" s="59"/>
      <c r="F334" s="59"/>
      <c r="G334" s="59"/>
      <c r="H334" s="59"/>
      <c r="I334" s="59"/>
      <c r="J334" s="59"/>
      <c r="K334" s="59"/>
      <c r="L334" s="59"/>
      <c r="M334" s="59"/>
      <c r="N334" s="59"/>
      <c r="O334" s="59"/>
      <c r="P334" s="59"/>
      <c r="Q334" s="59"/>
      <c r="R334" s="59"/>
      <c r="S334" s="59"/>
      <c r="T334" s="59"/>
      <c r="U334" s="59"/>
      <c r="V334" s="59"/>
    </row>
    <row r="335" spans="1:22" ht="15.75">
      <c r="A335" s="63">
        <v>1673</v>
      </c>
      <c r="B335" s="59"/>
      <c r="C335" s="59"/>
      <c r="D335" s="59"/>
      <c r="E335" s="59"/>
      <c r="F335" s="59"/>
      <c r="G335" s="59"/>
      <c r="H335" s="59"/>
      <c r="I335" s="59"/>
      <c r="J335" s="59"/>
      <c r="K335" s="59"/>
      <c r="L335" s="59"/>
      <c r="M335" s="59"/>
      <c r="N335" s="59"/>
      <c r="O335" s="59"/>
      <c r="P335" s="59"/>
      <c r="Q335" s="59"/>
      <c r="R335" s="59"/>
      <c r="S335" s="59"/>
      <c r="T335" s="59"/>
      <c r="U335" s="59"/>
      <c r="V335" s="59"/>
    </row>
    <row r="336" spans="1:22" ht="15.75">
      <c r="A336" s="63">
        <v>1674</v>
      </c>
      <c r="B336" s="59"/>
      <c r="C336" s="59"/>
      <c r="D336" s="59"/>
      <c r="E336" s="59"/>
      <c r="F336" s="59"/>
      <c r="G336" s="59"/>
      <c r="H336" s="59"/>
      <c r="I336" s="59"/>
      <c r="J336" s="59"/>
      <c r="K336" s="59"/>
      <c r="L336" s="59"/>
      <c r="M336" s="59"/>
      <c r="N336" s="59"/>
      <c r="O336" s="59"/>
      <c r="P336" s="59"/>
      <c r="Q336" s="59"/>
      <c r="R336" s="59"/>
      <c r="S336" s="59"/>
      <c r="T336" s="59"/>
      <c r="U336" s="59"/>
      <c r="V336" s="59"/>
    </row>
    <row r="337" spans="1:22" ht="15.75">
      <c r="A337" s="63">
        <v>1675</v>
      </c>
      <c r="B337" s="59"/>
      <c r="C337" s="59"/>
      <c r="D337" s="59"/>
      <c r="E337" s="59"/>
      <c r="F337" s="59"/>
      <c r="G337" s="59"/>
      <c r="H337" s="59"/>
      <c r="I337" s="59"/>
      <c r="J337" s="59"/>
      <c r="K337" s="59"/>
      <c r="L337" s="59"/>
      <c r="M337" s="59"/>
      <c r="N337" s="59"/>
      <c r="O337" s="59"/>
      <c r="P337" s="59"/>
      <c r="Q337" s="59"/>
      <c r="R337" s="59"/>
      <c r="S337" s="59"/>
      <c r="T337" s="59"/>
      <c r="U337" s="59"/>
      <c r="V337" s="59"/>
    </row>
    <row r="338" spans="1:22" ht="15.75">
      <c r="A338" s="63">
        <v>1676</v>
      </c>
      <c r="B338" s="59"/>
      <c r="C338" s="59"/>
      <c r="D338" s="59"/>
      <c r="E338" s="59"/>
      <c r="F338" s="59"/>
      <c r="G338" s="59"/>
      <c r="H338" s="59"/>
      <c r="I338" s="59"/>
      <c r="J338" s="59"/>
      <c r="K338" s="59"/>
      <c r="L338" s="59"/>
      <c r="M338" s="59"/>
      <c r="N338" s="59"/>
      <c r="O338" s="59"/>
      <c r="P338" s="59"/>
      <c r="Q338" s="59"/>
      <c r="R338" s="59"/>
      <c r="S338" s="59"/>
      <c r="T338" s="59"/>
      <c r="U338" s="59"/>
      <c r="V338" s="59"/>
    </row>
    <row r="339" spans="1:22" ht="15.75">
      <c r="A339" s="63">
        <v>1677</v>
      </c>
      <c r="B339" s="59"/>
      <c r="C339" s="59"/>
      <c r="D339" s="59"/>
      <c r="E339" s="59"/>
      <c r="F339" s="59"/>
      <c r="G339" s="59"/>
      <c r="H339" s="59"/>
      <c r="I339" s="59"/>
      <c r="J339" s="59"/>
      <c r="K339" s="59"/>
      <c r="L339" s="59"/>
      <c r="M339" s="59"/>
      <c r="N339" s="59"/>
      <c r="O339" s="59"/>
      <c r="P339" s="59"/>
      <c r="Q339" s="59"/>
      <c r="R339" s="59"/>
      <c r="S339" s="59"/>
      <c r="T339" s="59"/>
      <c r="U339" s="59"/>
      <c r="V339" s="59"/>
    </row>
    <row r="340" spans="1:22" ht="15.75">
      <c r="A340" s="63">
        <v>1678</v>
      </c>
      <c r="B340" s="59"/>
      <c r="C340" s="59"/>
      <c r="D340" s="59"/>
      <c r="E340" s="59"/>
      <c r="F340" s="59"/>
      <c r="G340" s="59"/>
      <c r="H340" s="59"/>
      <c r="I340" s="59"/>
      <c r="J340" s="59"/>
      <c r="K340" s="59"/>
      <c r="L340" s="59"/>
      <c r="M340" s="59"/>
      <c r="N340" s="59"/>
      <c r="O340" s="59"/>
      <c r="P340" s="59"/>
      <c r="Q340" s="59"/>
      <c r="R340" s="59"/>
      <c r="S340" s="59"/>
      <c r="T340" s="59"/>
      <c r="U340" s="59"/>
      <c r="V340" s="59"/>
    </row>
    <row r="341" spans="1:22" ht="15.75">
      <c r="A341" s="63">
        <v>1679</v>
      </c>
      <c r="B341" s="59"/>
      <c r="C341" s="59"/>
      <c r="D341" s="59"/>
      <c r="E341" s="59"/>
      <c r="F341" s="59"/>
      <c r="G341" s="59"/>
      <c r="H341" s="59"/>
      <c r="I341" s="59"/>
      <c r="J341" s="59"/>
      <c r="K341" s="59"/>
      <c r="L341" s="59"/>
      <c r="M341" s="59"/>
      <c r="N341" s="59"/>
      <c r="O341" s="59"/>
      <c r="P341" s="59"/>
      <c r="Q341" s="59"/>
      <c r="R341" s="59"/>
      <c r="S341" s="59"/>
      <c r="T341" s="59"/>
      <c r="U341" s="59"/>
      <c r="V341" s="59"/>
    </row>
    <row r="342" spans="1:22" ht="15.75">
      <c r="A342" s="63">
        <v>1680</v>
      </c>
      <c r="B342" s="59"/>
      <c r="C342" s="59"/>
      <c r="D342" s="59"/>
      <c r="E342" s="59"/>
      <c r="F342" s="59"/>
      <c r="G342" s="59"/>
      <c r="H342" s="59"/>
      <c r="I342" s="59"/>
      <c r="J342" s="59"/>
      <c r="K342" s="59"/>
      <c r="L342" s="59"/>
      <c r="M342" s="59"/>
      <c r="N342" s="59"/>
      <c r="O342" s="59"/>
      <c r="P342" s="59"/>
      <c r="Q342" s="59"/>
      <c r="R342" s="59"/>
      <c r="S342" s="59"/>
      <c r="T342" s="59"/>
      <c r="U342" s="59"/>
      <c r="V342" s="59"/>
    </row>
    <row r="343" spans="1:22" ht="15.75">
      <c r="A343" s="63">
        <v>1681</v>
      </c>
      <c r="B343" s="59"/>
      <c r="C343" s="59"/>
      <c r="D343" s="59"/>
      <c r="E343" s="59"/>
      <c r="F343" s="59"/>
      <c r="G343" s="59"/>
      <c r="H343" s="59"/>
      <c r="I343" s="59"/>
      <c r="J343" s="59"/>
      <c r="K343" s="59"/>
      <c r="L343" s="59"/>
      <c r="M343" s="59"/>
      <c r="N343" s="59"/>
      <c r="O343" s="59"/>
      <c r="P343" s="59"/>
      <c r="Q343" s="59"/>
      <c r="R343" s="59"/>
      <c r="S343" s="59"/>
      <c r="T343" s="59"/>
      <c r="U343" s="59"/>
      <c r="V343" s="59"/>
    </row>
    <row r="344" spans="1:22" ht="15.75">
      <c r="A344" s="63">
        <v>1682</v>
      </c>
      <c r="B344" s="59"/>
      <c r="C344" s="59"/>
      <c r="D344" s="59"/>
      <c r="E344" s="59"/>
      <c r="F344" s="59"/>
      <c r="G344" s="59"/>
      <c r="H344" s="59"/>
      <c r="I344" s="59"/>
      <c r="J344" s="59"/>
      <c r="K344" s="59"/>
      <c r="L344" s="59"/>
      <c r="M344" s="59"/>
      <c r="N344" s="59"/>
      <c r="O344" s="59"/>
      <c r="P344" s="59"/>
      <c r="Q344" s="59"/>
      <c r="R344" s="59"/>
      <c r="S344" s="59"/>
      <c r="T344" s="59"/>
      <c r="U344" s="59"/>
      <c r="V344" s="59"/>
    </row>
    <row r="345" spans="1:22" ht="15.75">
      <c r="A345" s="63">
        <v>1683</v>
      </c>
      <c r="B345" s="59"/>
      <c r="C345" s="59"/>
      <c r="D345" s="59"/>
      <c r="E345" s="59"/>
      <c r="F345" s="59"/>
      <c r="G345" s="59"/>
      <c r="H345" s="59"/>
      <c r="I345" s="59"/>
      <c r="J345" s="59"/>
      <c r="K345" s="59"/>
      <c r="L345" s="59"/>
      <c r="M345" s="59"/>
      <c r="N345" s="59"/>
      <c r="O345" s="59"/>
      <c r="P345" s="59"/>
      <c r="Q345" s="59"/>
      <c r="R345" s="59"/>
      <c r="S345" s="59"/>
      <c r="T345" s="59"/>
      <c r="U345" s="59"/>
      <c r="V345" s="59"/>
    </row>
    <row r="346" spans="1:22" ht="15.75">
      <c r="A346" s="63">
        <v>1684</v>
      </c>
      <c r="B346" s="59"/>
      <c r="C346" s="59"/>
      <c r="D346" s="59"/>
      <c r="E346" s="59"/>
      <c r="F346" s="59"/>
      <c r="G346" s="59"/>
      <c r="H346" s="59"/>
      <c r="I346" s="59"/>
      <c r="J346" s="59"/>
      <c r="K346" s="59"/>
      <c r="L346" s="59"/>
      <c r="M346" s="59"/>
      <c r="N346" s="59"/>
      <c r="O346" s="59"/>
      <c r="P346" s="59"/>
      <c r="Q346" s="59"/>
      <c r="R346" s="59"/>
      <c r="S346" s="59"/>
      <c r="T346" s="59"/>
      <c r="U346" s="59"/>
      <c r="V346" s="59"/>
    </row>
    <row r="347" spans="1:22" ht="15.75">
      <c r="A347" s="63">
        <v>1685</v>
      </c>
      <c r="B347" s="59"/>
      <c r="C347" s="59"/>
      <c r="D347" s="59"/>
      <c r="E347" s="59"/>
      <c r="F347" s="59"/>
      <c r="G347" s="59"/>
      <c r="H347" s="59"/>
      <c r="I347" s="59"/>
      <c r="J347" s="59"/>
      <c r="K347" s="59"/>
      <c r="L347" s="59"/>
      <c r="M347" s="59"/>
      <c r="N347" s="59"/>
      <c r="O347" s="59"/>
      <c r="P347" s="59"/>
      <c r="Q347" s="59"/>
      <c r="R347" s="59"/>
      <c r="S347" s="59"/>
      <c r="T347" s="59"/>
      <c r="U347" s="59"/>
      <c r="V347" s="59"/>
    </row>
    <row r="348" spans="1:22" ht="15.75">
      <c r="A348" s="63">
        <v>1686</v>
      </c>
      <c r="B348" s="59"/>
      <c r="C348" s="59"/>
      <c r="D348" s="59"/>
      <c r="E348" s="59"/>
      <c r="F348" s="59"/>
      <c r="G348" s="59"/>
      <c r="H348" s="59"/>
      <c r="I348" s="59"/>
      <c r="J348" s="59"/>
      <c r="K348" s="59"/>
      <c r="L348" s="59"/>
      <c r="M348" s="59"/>
      <c r="N348" s="59"/>
      <c r="O348" s="59"/>
      <c r="P348" s="59"/>
      <c r="Q348" s="59"/>
      <c r="R348" s="59"/>
      <c r="S348" s="59"/>
      <c r="T348" s="59"/>
      <c r="U348" s="59"/>
      <c r="V348" s="59"/>
    </row>
    <row r="349" spans="1:22" ht="15.75">
      <c r="A349" s="63">
        <v>1687</v>
      </c>
      <c r="B349" s="59"/>
      <c r="C349" s="59"/>
      <c r="D349" s="59"/>
      <c r="E349" s="59"/>
      <c r="F349" s="59"/>
      <c r="G349" s="59"/>
      <c r="H349" s="59"/>
      <c r="I349" s="59"/>
      <c r="J349" s="59"/>
      <c r="K349" s="59"/>
      <c r="L349" s="59"/>
      <c r="M349" s="59"/>
      <c r="N349" s="59"/>
      <c r="O349" s="59"/>
      <c r="P349" s="59"/>
      <c r="Q349" s="59"/>
      <c r="R349" s="59"/>
      <c r="S349" s="59"/>
      <c r="T349" s="59"/>
      <c r="U349" s="59"/>
      <c r="V349" s="59"/>
    </row>
    <row r="350" spans="1:22" ht="15.75">
      <c r="A350" s="63">
        <v>1688</v>
      </c>
      <c r="B350" s="59"/>
      <c r="C350" s="59"/>
      <c r="D350" s="59"/>
      <c r="E350" s="59"/>
      <c r="F350" s="59"/>
      <c r="G350" s="59"/>
      <c r="H350" s="59"/>
      <c r="I350" s="59"/>
      <c r="J350" s="59"/>
      <c r="K350" s="59"/>
      <c r="L350" s="59"/>
      <c r="M350" s="59"/>
      <c r="N350" s="59"/>
      <c r="O350" s="59"/>
      <c r="P350" s="59"/>
      <c r="Q350" s="59"/>
      <c r="R350" s="59"/>
      <c r="S350" s="59"/>
      <c r="T350" s="59"/>
      <c r="U350" s="59"/>
      <c r="V350" s="59"/>
    </row>
    <row r="351" spans="1:22" ht="15.75">
      <c r="A351" s="63">
        <v>1689</v>
      </c>
      <c r="B351" s="59"/>
      <c r="C351" s="59"/>
      <c r="D351" s="59"/>
      <c r="E351" s="59"/>
      <c r="F351" s="59"/>
      <c r="G351" s="59"/>
      <c r="H351" s="59"/>
      <c r="I351" s="59"/>
      <c r="J351" s="59"/>
      <c r="K351" s="59"/>
      <c r="L351" s="59"/>
      <c r="M351" s="59"/>
      <c r="N351" s="59"/>
      <c r="O351" s="59"/>
      <c r="P351" s="59"/>
      <c r="Q351" s="59"/>
      <c r="R351" s="59"/>
      <c r="S351" s="59"/>
      <c r="T351" s="59"/>
      <c r="U351" s="59"/>
      <c r="V351" s="59"/>
    </row>
    <row r="352" spans="1:22" ht="15.75">
      <c r="A352" s="63">
        <v>1690</v>
      </c>
      <c r="B352" s="59"/>
      <c r="C352" s="59"/>
      <c r="D352" s="59"/>
      <c r="E352" s="59"/>
      <c r="F352" s="59"/>
      <c r="G352" s="59"/>
      <c r="H352" s="59"/>
      <c r="I352" s="59"/>
      <c r="J352" s="59"/>
      <c r="K352" s="59"/>
      <c r="L352" s="59"/>
      <c r="M352" s="59"/>
      <c r="N352" s="59"/>
      <c r="O352" s="59"/>
      <c r="P352" s="59"/>
      <c r="Q352" s="59"/>
      <c r="R352" s="59"/>
      <c r="S352" s="59"/>
      <c r="T352" s="59"/>
      <c r="U352" s="59"/>
      <c r="V352" s="59"/>
    </row>
    <row r="353" spans="1:22" ht="15.75">
      <c r="A353" s="63">
        <v>1691</v>
      </c>
      <c r="B353" s="59"/>
      <c r="C353" s="59"/>
      <c r="D353" s="59"/>
      <c r="E353" s="59"/>
      <c r="F353" s="59"/>
      <c r="G353" s="59"/>
      <c r="H353" s="59"/>
      <c r="I353" s="59"/>
      <c r="J353" s="59"/>
      <c r="K353" s="59"/>
      <c r="L353" s="59"/>
      <c r="M353" s="59"/>
      <c r="N353" s="59"/>
      <c r="O353" s="59"/>
      <c r="P353" s="59"/>
      <c r="Q353" s="59"/>
      <c r="R353" s="59"/>
      <c r="S353" s="59"/>
      <c r="T353" s="59"/>
      <c r="U353" s="59"/>
      <c r="V353" s="59"/>
    </row>
    <row r="354" spans="1:22" ht="15.75">
      <c r="A354" s="63">
        <v>1692</v>
      </c>
      <c r="B354" s="59"/>
      <c r="C354" s="59"/>
      <c r="D354" s="59"/>
      <c r="E354" s="59"/>
      <c r="F354" s="59"/>
      <c r="G354" s="59"/>
      <c r="H354" s="59"/>
      <c r="I354" s="59"/>
      <c r="J354" s="59"/>
      <c r="K354" s="59"/>
      <c r="L354" s="59"/>
      <c r="M354" s="59"/>
      <c r="N354" s="59"/>
      <c r="O354" s="59"/>
      <c r="P354" s="59"/>
      <c r="Q354" s="59"/>
      <c r="R354" s="59"/>
      <c r="S354" s="59"/>
      <c r="T354" s="59"/>
      <c r="U354" s="59"/>
      <c r="V354" s="59"/>
    </row>
    <row r="355" spans="1:22" ht="15.75">
      <c r="A355" s="63">
        <v>1693</v>
      </c>
      <c r="B355" s="59"/>
      <c r="C355" s="59"/>
      <c r="D355" s="59"/>
      <c r="E355" s="59"/>
      <c r="F355" s="59"/>
      <c r="G355" s="59"/>
      <c r="H355" s="59"/>
      <c r="I355" s="59"/>
      <c r="J355" s="59"/>
      <c r="K355" s="59"/>
      <c r="L355" s="59"/>
      <c r="M355" s="59"/>
      <c r="N355" s="59"/>
      <c r="O355" s="59"/>
      <c r="P355" s="59"/>
      <c r="Q355" s="59"/>
      <c r="R355" s="59"/>
      <c r="S355" s="59"/>
      <c r="T355" s="59"/>
      <c r="U355" s="59"/>
      <c r="V355" s="59"/>
    </row>
    <row r="356" spans="1:22" ht="15.75">
      <c r="A356" s="63">
        <v>1694</v>
      </c>
      <c r="B356" s="59"/>
      <c r="C356" s="59"/>
      <c r="D356" s="59"/>
      <c r="E356" s="59"/>
      <c r="F356" s="59"/>
      <c r="G356" s="59"/>
      <c r="H356" s="59"/>
      <c r="I356" s="59"/>
      <c r="J356" s="59"/>
      <c r="K356" s="59"/>
      <c r="L356" s="59"/>
      <c r="M356" s="59"/>
      <c r="N356" s="59"/>
      <c r="O356" s="59"/>
      <c r="P356" s="59"/>
      <c r="Q356" s="59"/>
      <c r="R356" s="59"/>
      <c r="S356" s="59"/>
      <c r="T356" s="59"/>
      <c r="U356" s="59"/>
      <c r="V356" s="59"/>
    </row>
    <row r="357" spans="1:22" ht="15.75">
      <c r="A357" s="63">
        <v>1695</v>
      </c>
      <c r="B357" s="59"/>
      <c r="C357" s="59"/>
      <c r="D357" s="59"/>
      <c r="E357" s="59"/>
      <c r="F357" s="59"/>
      <c r="G357" s="59"/>
      <c r="H357" s="59"/>
      <c r="I357" s="59"/>
      <c r="J357" s="59"/>
      <c r="K357" s="59"/>
      <c r="L357" s="59"/>
      <c r="M357" s="59"/>
      <c r="N357" s="59"/>
      <c r="O357" s="59"/>
      <c r="P357" s="59"/>
      <c r="Q357" s="59"/>
      <c r="R357" s="59"/>
      <c r="S357" s="59"/>
      <c r="T357" s="59"/>
      <c r="U357" s="59"/>
      <c r="V357" s="59"/>
    </row>
    <row r="358" spans="1:22" ht="15.75">
      <c r="A358" s="63">
        <v>1696</v>
      </c>
      <c r="B358" s="59"/>
      <c r="C358" s="59"/>
      <c r="D358" s="59"/>
      <c r="E358" s="59"/>
      <c r="F358" s="59"/>
      <c r="G358" s="59"/>
      <c r="H358" s="59"/>
      <c r="I358" s="59"/>
      <c r="J358" s="59"/>
      <c r="K358" s="59"/>
      <c r="L358" s="59"/>
      <c r="M358" s="59"/>
      <c r="N358" s="59"/>
      <c r="O358" s="59"/>
      <c r="P358" s="59"/>
      <c r="Q358" s="59"/>
      <c r="R358" s="59"/>
      <c r="S358" s="59"/>
      <c r="T358" s="59"/>
      <c r="U358" s="59"/>
      <c r="V358" s="59"/>
    </row>
    <row r="359" spans="1:22" ht="15.75">
      <c r="A359" s="63">
        <v>1697</v>
      </c>
      <c r="B359" s="59"/>
      <c r="C359" s="59"/>
      <c r="D359" s="59"/>
      <c r="E359" s="59"/>
      <c r="F359" s="59"/>
      <c r="G359" s="59"/>
      <c r="H359" s="59"/>
      <c r="I359" s="59"/>
      <c r="J359" s="59"/>
      <c r="K359" s="59"/>
      <c r="L359" s="59"/>
      <c r="M359" s="59"/>
      <c r="N359" s="59"/>
      <c r="O359" s="59"/>
      <c r="P359" s="59"/>
      <c r="Q359" s="59"/>
      <c r="R359" s="59"/>
      <c r="S359" s="59"/>
      <c r="T359" s="59"/>
      <c r="U359" s="59"/>
      <c r="V359" s="59"/>
    </row>
    <row r="360" spans="1:22" ht="15.75">
      <c r="A360" s="63">
        <v>1698</v>
      </c>
      <c r="B360" s="59"/>
      <c r="C360" s="59"/>
      <c r="D360" s="59"/>
      <c r="E360" s="59"/>
      <c r="F360" s="59"/>
      <c r="G360" s="59"/>
      <c r="H360" s="59"/>
      <c r="I360" s="59"/>
      <c r="J360" s="59"/>
      <c r="K360" s="59"/>
      <c r="L360" s="59"/>
      <c r="M360" s="59"/>
      <c r="N360" s="59"/>
      <c r="O360" s="59"/>
      <c r="P360" s="59"/>
      <c r="Q360" s="59"/>
      <c r="R360" s="59"/>
      <c r="S360" s="59"/>
      <c r="T360" s="59"/>
      <c r="U360" s="59"/>
      <c r="V360" s="59"/>
    </row>
    <row r="361" spans="1:22" ht="15.75">
      <c r="A361" s="63">
        <v>1699</v>
      </c>
      <c r="B361" s="59"/>
      <c r="C361" s="59"/>
      <c r="D361" s="59"/>
      <c r="E361" s="59"/>
      <c r="F361" s="59"/>
      <c r="G361" s="59"/>
      <c r="H361" s="59"/>
      <c r="I361" s="59"/>
      <c r="J361" s="59"/>
      <c r="K361" s="59"/>
      <c r="L361" s="59"/>
      <c r="M361" s="59"/>
      <c r="N361" s="59"/>
      <c r="O361" s="59"/>
      <c r="P361" s="59"/>
      <c r="Q361" s="59"/>
      <c r="R361" s="59"/>
      <c r="S361" s="59"/>
      <c r="T361" s="59"/>
      <c r="U361" s="59"/>
      <c r="V361" s="59"/>
    </row>
    <row r="362" spans="1:22" ht="15.75">
      <c r="A362" s="63">
        <v>1700</v>
      </c>
      <c r="B362" s="59"/>
      <c r="C362" s="59"/>
      <c r="D362" s="59"/>
      <c r="E362" s="59"/>
      <c r="F362" s="59"/>
      <c r="G362" s="59"/>
      <c r="H362" s="59"/>
      <c r="I362" s="59"/>
      <c r="J362" s="59"/>
      <c r="K362" s="59"/>
      <c r="L362" s="59"/>
      <c r="M362" s="59"/>
      <c r="N362" s="59"/>
      <c r="O362" s="59"/>
      <c r="P362" s="59"/>
      <c r="Q362" s="59"/>
      <c r="R362" s="59"/>
      <c r="S362" s="59"/>
      <c r="T362" s="59"/>
      <c r="U362" s="59"/>
      <c r="V362" s="59"/>
    </row>
    <row r="363" spans="1:22" ht="15.75">
      <c r="A363" s="63">
        <v>1701</v>
      </c>
      <c r="B363" s="59"/>
      <c r="C363" s="59"/>
      <c r="D363" s="59"/>
      <c r="E363" s="59"/>
      <c r="F363" s="59"/>
      <c r="G363" s="59"/>
      <c r="H363" s="59"/>
      <c r="I363" s="59"/>
      <c r="J363" s="59"/>
      <c r="K363" s="59"/>
      <c r="L363" s="59"/>
      <c r="M363" s="59"/>
      <c r="N363" s="59"/>
      <c r="O363" s="59"/>
      <c r="P363" s="59"/>
      <c r="Q363" s="59"/>
      <c r="R363" s="59"/>
      <c r="S363" s="59"/>
      <c r="T363" s="59"/>
      <c r="U363" s="59"/>
      <c r="V363" s="59"/>
    </row>
    <row r="364" spans="1:22" ht="15.75">
      <c r="A364" s="63">
        <v>1702</v>
      </c>
      <c r="B364" s="59"/>
      <c r="C364" s="59"/>
      <c r="D364" s="59"/>
      <c r="E364" s="59"/>
      <c r="F364" s="59"/>
      <c r="G364" s="59"/>
      <c r="H364" s="59"/>
      <c r="I364" s="59"/>
      <c r="J364" s="59"/>
      <c r="K364" s="59"/>
      <c r="L364" s="59"/>
      <c r="M364" s="59"/>
      <c r="N364" s="59"/>
      <c r="O364" s="59"/>
      <c r="P364" s="59"/>
      <c r="Q364" s="59"/>
      <c r="R364" s="59"/>
      <c r="S364" s="59"/>
      <c r="T364" s="59"/>
      <c r="U364" s="59"/>
      <c r="V364" s="59"/>
    </row>
    <row r="365" spans="1:22" ht="15.75">
      <c r="A365" s="63">
        <v>1703</v>
      </c>
      <c r="B365" s="59"/>
      <c r="C365" s="59"/>
      <c r="D365" s="59"/>
      <c r="E365" s="59"/>
      <c r="F365" s="59"/>
      <c r="G365" s="59"/>
      <c r="H365" s="59"/>
      <c r="I365" s="59"/>
      <c r="J365" s="59"/>
      <c r="K365" s="59"/>
      <c r="L365" s="59"/>
      <c r="M365" s="59"/>
      <c r="N365" s="59"/>
      <c r="O365" s="59"/>
      <c r="P365" s="59"/>
      <c r="Q365" s="59"/>
      <c r="R365" s="59"/>
      <c r="S365" s="59"/>
      <c r="T365" s="59"/>
      <c r="U365" s="59"/>
      <c r="V365" s="59"/>
    </row>
    <row r="366" spans="1:22" ht="15.75">
      <c r="A366" s="63">
        <v>1704</v>
      </c>
      <c r="B366" s="59"/>
      <c r="C366" s="59"/>
      <c r="D366" s="59"/>
      <c r="E366" s="59"/>
      <c r="F366" s="59"/>
      <c r="G366" s="59"/>
      <c r="H366" s="59"/>
      <c r="I366" s="59"/>
      <c r="J366" s="59"/>
      <c r="K366" s="59"/>
      <c r="L366" s="59"/>
      <c r="M366" s="59"/>
      <c r="N366" s="59"/>
      <c r="O366" s="59"/>
      <c r="P366" s="59"/>
      <c r="Q366" s="59"/>
      <c r="R366" s="59"/>
      <c r="S366" s="59"/>
      <c r="T366" s="59"/>
      <c r="U366" s="59"/>
      <c r="V366" s="59"/>
    </row>
    <row r="367" spans="1:22" ht="15.75">
      <c r="A367" s="63">
        <v>1705</v>
      </c>
      <c r="B367" s="59"/>
      <c r="C367" s="59"/>
      <c r="D367" s="59"/>
      <c r="E367" s="59"/>
      <c r="F367" s="59"/>
      <c r="G367" s="59"/>
      <c r="H367" s="59"/>
      <c r="I367" s="59"/>
      <c r="J367" s="59"/>
      <c r="K367" s="59"/>
      <c r="L367" s="59"/>
      <c r="M367" s="59"/>
      <c r="N367" s="59"/>
      <c r="O367" s="59"/>
      <c r="P367" s="59"/>
      <c r="Q367" s="59"/>
      <c r="R367" s="59"/>
      <c r="S367" s="59"/>
      <c r="T367" s="59"/>
      <c r="U367" s="59"/>
      <c r="V367" s="59"/>
    </row>
    <row r="368" spans="1:22" ht="15.75">
      <c r="A368" s="63">
        <v>1706</v>
      </c>
      <c r="B368" s="59"/>
      <c r="C368" s="59"/>
      <c r="D368" s="59"/>
      <c r="E368" s="59"/>
      <c r="F368" s="59"/>
      <c r="G368" s="59"/>
      <c r="H368" s="59"/>
      <c r="I368" s="59"/>
      <c r="J368" s="59"/>
      <c r="K368" s="59"/>
      <c r="L368" s="59"/>
      <c r="M368" s="59"/>
      <c r="N368" s="59"/>
      <c r="O368" s="59"/>
      <c r="P368" s="59"/>
      <c r="Q368" s="59"/>
      <c r="R368" s="59"/>
      <c r="S368" s="59"/>
      <c r="T368" s="59"/>
      <c r="U368" s="59"/>
      <c r="V368" s="59"/>
    </row>
    <row r="369" spans="1:22" ht="15.75">
      <c r="A369" s="63">
        <v>1707</v>
      </c>
      <c r="B369" s="59"/>
      <c r="C369" s="59"/>
      <c r="D369" s="59"/>
      <c r="E369" s="59"/>
      <c r="F369" s="59"/>
      <c r="G369" s="59"/>
      <c r="H369" s="59"/>
      <c r="I369" s="59"/>
      <c r="J369" s="59"/>
      <c r="K369" s="59"/>
      <c r="L369" s="59"/>
      <c r="M369" s="59"/>
      <c r="N369" s="59"/>
      <c r="O369" s="59"/>
      <c r="P369" s="59"/>
      <c r="Q369" s="59"/>
      <c r="R369" s="59"/>
      <c r="S369" s="59"/>
      <c r="T369" s="59"/>
      <c r="U369" s="59"/>
      <c r="V369" s="59"/>
    </row>
    <row r="370" spans="1:22" ht="15.75">
      <c r="A370" s="63">
        <v>1708</v>
      </c>
      <c r="B370" s="59"/>
      <c r="C370" s="59"/>
      <c r="D370" s="59"/>
      <c r="E370" s="59"/>
      <c r="F370" s="59"/>
      <c r="G370" s="59"/>
      <c r="H370" s="59"/>
      <c r="I370" s="59"/>
      <c r="J370" s="59"/>
      <c r="K370" s="59"/>
      <c r="L370" s="59"/>
      <c r="M370" s="59"/>
      <c r="N370" s="59"/>
      <c r="O370" s="59"/>
      <c r="P370" s="59"/>
      <c r="Q370" s="59"/>
      <c r="R370" s="59"/>
      <c r="S370" s="59"/>
      <c r="T370" s="59"/>
      <c r="U370" s="59"/>
      <c r="V370" s="59"/>
    </row>
    <row r="371" spans="1:22" ht="15.75">
      <c r="A371" s="63">
        <v>1709</v>
      </c>
      <c r="B371" s="59"/>
      <c r="C371" s="59"/>
      <c r="D371" s="59"/>
      <c r="E371" s="59"/>
      <c r="F371" s="59"/>
      <c r="G371" s="59"/>
      <c r="H371" s="59"/>
      <c r="I371" s="59"/>
      <c r="J371" s="59"/>
      <c r="K371" s="59"/>
      <c r="L371" s="59"/>
      <c r="M371" s="59"/>
      <c r="N371" s="59"/>
      <c r="O371" s="59"/>
      <c r="P371" s="59"/>
      <c r="Q371" s="59"/>
      <c r="R371" s="59"/>
      <c r="S371" s="59"/>
      <c r="T371" s="59"/>
      <c r="U371" s="59"/>
      <c r="V371" s="59"/>
    </row>
    <row r="372" spans="1:22" ht="15.75">
      <c r="A372" s="63">
        <v>1710</v>
      </c>
      <c r="B372" s="59"/>
      <c r="C372" s="59"/>
      <c r="D372" s="59"/>
      <c r="E372" s="59"/>
      <c r="F372" s="59"/>
      <c r="G372" s="59"/>
      <c r="H372" s="59"/>
      <c r="I372" s="59"/>
      <c r="J372" s="59"/>
      <c r="K372" s="59"/>
      <c r="L372" s="59"/>
      <c r="M372" s="59"/>
      <c r="N372" s="59"/>
      <c r="O372" s="59"/>
      <c r="P372" s="59"/>
      <c r="Q372" s="59"/>
      <c r="R372" s="59"/>
      <c r="S372" s="59"/>
      <c r="T372" s="59"/>
      <c r="U372" s="59"/>
      <c r="V372" s="59"/>
    </row>
    <row r="373" spans="1:22" ht="15.75">
      <c r="A373" s="63">
        <v>1711</v>
      </c>
      <c r="B373" s="59"/>
      <c r="C373" s="59"/>
      <c r="D373" s="59"/>
      <c r="E373" s="59"/>
      <c r="F373" s="59"/>
      <c r="G373" s="59"/>
      <c r="H373" s="59"/>
      <c r="I373" s="59"/>
      <c r="J373" s="59"/>
      <c r="K373" s="59"/>
      <c r="L373" s="59"/>
      <c r="M373" s="59"/>
      <c r="N373" s="59"/>
      <c r="O373" s="59"/>
      <c r="P373" s="59"/>
      <c r="Q373" s="59"/>
      <c r="R373" s="59"/>
      <c r="S373" s="59"/>
      <c r="T373" s="59"/>
      <c r="U373" s="59"/>
      <c r="V373" s="59"/>
    </row>
    <row r="374" spans="1:22" ht="15.75">
      <c r="A374" s="63">
        <v>1712</v>
      </c>
      <c r="B374" s="59"/>
      <c r="C374" s="59"/>
      <c r="D374" s="59"/>
      <c r="E374" s="59"/>
      <c r="F374" s="59"/>
      <c r="G374" s="59"/>
      <c r="H374" s="59"/>
      <c r="I374" s="59"/>
      <c r="J374" s="59"/>
      <c r="K374" s="59"/>
      <c r="L374" s="59"/>
      <c r="M374" s="59"/>
      <c r="N374" s="59"/>
      <c r="O374" s="59"/>
      <c r="P374" s="59"/>
      <c r="Q374" s="59"/>
      <c r="R374" s="59"/>
      <c r="S374" s="59"/>
      <c r="T374" s="59"/>
      <c r="U374" s="59"/>
      <c r="V374" s="59"/>
    </row>
    <row r="375" spans="1:22" ht="15.75">
      <c r="A375" s="63">
        <v>1713</v>
      </c>
      <c r="B375" s="59"/>
      <c r="C375" s="59"/>
      <c r="D375" s="59"/>
      <c r="E375" s="59"/>
      <c r="F375" s="59"/>
      <c r="G375" s="59"/>
      <c r="H375" s="59"/>
      <c r="I375" s="59"/>
      <c r="J375" s="59"/>
      <c r="K375" s="59"/>
      <c r="L375" s="59"/>
      <c r="M375" s="59"/>
      <c r="N375" s="59"/>
      <c r="O375" s="59"/>
      <c r="P375" s="59"/>
      <c r="Q375" s="59"/>
      <c r="R375" s="59"/>
      <c r="S375" s="59"/>
      <c r="T375" s="59"/>
      <c r="U375" s="59"/>
      <c r="V375" s="59"/>
    </row>
    <row r="376" spans="1:22" ht="15.75">
      <c r="A376" s="63">
        <v>1714</v>
      </c>
      <c r="B376" s="59"/>
      <c r="C376" s="59"/>
      <c r="D376" s="59"/>
      <c r="E376" s="59"/>
      <c r="F376" s="59"/>
      <c r="G376" s="59"/>
      <c r="H376" s="59"/>
      <c r="I376" s="59"/>
      <c r="J376" s="59"/>
      <c r="K376" s="59"/>
      <c r="L376" s="59"/>
      <c r="M376" s="59"/>
      <c r="N376" s="59"/>
      <c r="O376" s="59"/>
      <c r="P376" s="59"/>
      <c r="Q376" s="59"/>
      <c r="R376" s="59"/>
      <c r="S376" s="59"/>
      <c r="T376" s="59"/>
      <c r="U376" s="59"/>
      <c r="V376" s="59"/>
    </row>
    <row r="377" spans="1:22" ht="15.75">
      <c r="A377" s="63">
        <v>1715</v>
      </c>
      <c r="B377" s="59"/>
      <c r="C377" s="59"/>
      <c r="D377" s="59"/>
      <c r="E377" s="59"/>
      <c r="F377" s="59"/>
      <c r="G377" s="59"/>
      <c r="H377" s="59"/>
      <c r="I377" s="59"/>
      <c r="J377" s="59"/>
      <c r="K377" s="59"/>
      <c r="L377" s="59"/>
      <c r="M377" s="59"/>
      <c r="N377" s="59"/>
      <c r="O377" s="59"/>
      <c r="P377" s="59"/>
      <c r="Q377" s="59"/>
      <c r="R377" s="59"/>
      <c r="S377" s="59"/>
      <c r="T377" s="59"/>
      <c r="U377" s="59"/>
      <c r="V377" s="59"/>
    </row>
    <row r="378" spans="1:22" ht="15.75">
      <c r="A378" s="63">
        <v>1716</v>
      </c>
      <c r="B378" s="59"/>
      <c r="C378" s="59"/>
      <c r="D378" s="59"/>
      <c r="E378" s="59"/>
      <c r="F378" s="59"/>
      <c r="G378" s="59"/>
      <c r="H378" s="59"/>
      <c r="I378" s="59"/>
      <c r="J378" s="59"/>
      <c r="K378" s="59"/>
      <c r="L378" s="59"/>
      <c r="M378" s="59"/>
      <c r="N378" s="59"/>
      <c r="O378" s="59"/>
      <c r="P378" s="59"/>
      <c r="Q378" s="59"/>
      <c r="R378" s="59"/>
      <c r="S378" s="59"/>
      <c r="T378" s="59"/>
      <c r="U378" s="59"/>
      <c r="V378" s="59"/>
    </row>
    <row r="379" spans="1:22" ht="15.75">
      <c r="A379" s="63">
        <v>1717</v>
      </c>
      <c r="B379" s="59"/>
      <c r="C379" s="59"/>
      <c r="D379" s="59"/>
      <c r="E379" s="59"/>
      <c r="F379" s="59"/>
      <c r="G379" s="59"/>
      <c r="H379" s="59"/>
      <c r="I379" s="59"/>
      <c r="J379" s="59"/>
      <c r="K379" s="59"/>
      <c r="L379" s="59"/>
      <c r="M379" s="59"/>
      <c r="N379" s="59"/>
      <c r="O379" s="59"/>
      <c r="P379" s="59"/>
      <c r="Q379" s="59"/>
      <c r="R379" s="59"/>
      <c r="S379" s="59"/>
      <c r="T379" s="59"/>
      <c r="U379" s="59"/>
      <c r="V379" s="59"/>
    </row>
    <row r="380" spans="1:22" ht="15.75">
      <c r="A380" s="63">
        <v>1718</v>
      </c>
      <c r="B380" s="59"/>
      <c r="C380" s="59"/>
      <c r="D380" s="59"/>
      <c r="E380" s="59"/>
      <c r="F380" s="59"/>
      <c r="G380" s="59"/>
      <c r="H380" s="59"/>
      <c r="I380" s="59"/>
      <c r="J380" s="59"/>
      <c r="K380" s="59"/>
      <c r="L380" s="59"/>
      <c r="M380" s="59"/>
      <c r="N380" s="59"/>
      <c r="O380" s="59"/>
      <c r="P380" s="59"/>
      <c r="Q380" s="59"/>
      <c r="R380" s="59"/>
      <c r="S380" s="59"/>
      <c r="T380" s="59"/>
      <c r="U380" s="59"/>
      <c r="V380" s="59"/>
    </row>
    <row r="381" spans="1:22" ht="15.75">
      <c r="A381" s="63">
        <v>1719</v>
      </c>
      <c r="B381" s="59"/>
      <c r="C381" s="59"/>
      <c r="D381" s="59"/>
      <c r="E381" s="59"/>
      <c r="F381" s="59"/>
      <c r="G381" s="59"/>
      <c r="H381" s="59"/>
      <c r="I381" s="59"/>
      <c r="J381" s="59"/>
      <c r="K381" s="59"/>
      <c r="L381" s="59"/>
      <c r="M381" s="59"/>
      <c r="N381" s="59"/>
      <c r="O381" s="59"/>
      <c r="P381" s="59"/>
      <c r="Q381" s="59"/>
      <c r="R381" s="59"/>
      <c r="S381" s="59"/>
      <c r="T381" s="59"/>
      <c r="U381" s="59"/>
      <c r="V381" s="59"/>
    </row>
    <row r="382" spans="1:22" ht="15.75">
      <c r="A382" s="63">
        <v>1720</v>
      </c>
      <c r="B382" s="59"/>
      <c r="C382" s="59"/>
      <c r="D382" s="59"/>
      <c r="E382" s="59"/>
      <c r="F382" s="59"/>
      <c r="G382" s="59"/>
      <c r="H382" s="59"/>
      <c r="I382" s="59"/>
      <c r="J382" s="59"/>
      <c r="K382" s="59"/>
      <c r="L382" s="59"/>
      <c r="M382" s="59"/>
      <c r="N382" s="59"/>
      <c r="O382" s="59"/>
      <c r="P382" s="59"/>
      <c r="Q382" s="59"/>
      <c r="R382" s="59"/>
      <c r="S382" s="59"/>
      <c r="T382" s="59"/>
      <c r="U382" s="59"/>
      <c r="V382" s="59"/>
    </row>
    <row r="383" spans="1:22" ht="15.75">
      <c r="A383" s="63">
        <v>1721</v>
      </c>
      <c r="B383" s="59"/>
      <c r="C383" s="59"/>
      <c r="D383" s="59"/>
      <c r="E383" s="59"/>
      <c r="F383" s="59"/>
      <c r="G383" s="59"/>
      <c r="H383" s="59"/>
      <c r="I383" s="59"/>
      <c r="J383" s="59"/>
      <c r="K383" s="59"/>
      <c r="L383" s="59"/>
      <c r="M383" s="59"/>
      <c r="N383" s="59"/>
      <c r="O383" s="59"/>
      <c r="P383" s="59"/>
      <c r="Q383" s="59"/>
      <c r="R383" s="59"/>
      <c r="S383" s="59"/>
      <c r="T383" s="59"/>
      <c r="U383" s="59"/>
      <c r="V383" s="59"/>
    </row>
    <row r="384" spans="1:22" ht="15.75">
      <c r="A384" s="63">
        <v>1722</v>
      </c>
      <c r="B384" s="59"/>
      <c r="C384" s="59"/>
      <c r="D384" s="59"/>
      <c r="E384" s="59"/>
      <c r="F384" s="59"/>
      <c r="G384" s="59"/>
      <c r="H384" s="59"/>
      <c r="I384" s="59"/>
      <c r="J384" s="59"/>
      <c r="K384" s="59"/>
      <c r="L384" s="59"/>
      <c r="M384" s="59"/>
      <c r="N384" s="59"/>
      <c r="O384" s="59"/>
      <c r="P384" s="59"/>
      <c r="Q384" s="59"/>
      <c r="R384" s="59"/>
      <c r="S384" s="59"/>
      <c r="T384" s="59"/>
      <c r="U384" s="59"/>
      <c r="V384" s="59"/>
    </row>
    <row r="385" spans="1:22" ht="15.75">
      <c r="A385" s="63">
        <v>1723</v>
      </c>
      <c r="B385" s="59"/>
      <c r="C385" s="59"/>
      <c r="D385" s="59"/>
      <c r="E385" s="59"/>
      <c r="F385" s="59"/>
      <c r="G385" s="59"/>
      <c r="H385" s="59"/>
      <c r="I385" s="59"/>
      <c r="J385" s="59"/>
      <c r="K385" s="59"/>
      <c r="L385" s="59"/>
      <c r="M385" s="59"/>
      <c r="N385" s="59"/>
      <c r="O385" s="59"/>
      <c r="P385" s="59"/>
      <c r="Q385" s="59"/>
      <c r="R385" s="59"/>
      <c r="S385" s="59"/>
      <c r="T385" s="59"/>
      <c r="U385" s="59"/>
      <c r="V385" s="59"/>
    </row>
    <row r="386" spans="1:22" ht="15.75">
      <c r="A386" s="63">
        <v>1724</v>
      </c>
      <c r="B386" s="59"/>
      <c r="C386" s="59"/>
      <c r="D386" s="59"/>
      <c r="E386" s="59"/>
      <c r="F386" s="59"/>
      <c r="G386" s="59"/>
      <c r="H386" s="59"/>
      <c r="I386" s="59"/>
      <c r="J386" s="59"/>
      <c r="K386" s="59"/>
      <c r="L386" s="59"/>
      <c r="M386" s="59"/>
      <c r="N386" s="59"/>
      <c r="O386" s="59"/>
      <c r="P386" s="59"/>
      <c r="Q386" s="59"/>
      <c r="R386" s="59"/>
      <c r="S386" s="59"/>
      <c r="T386" s="59"/>
      <c r="U386" s="59"/>
      <c r="V386" s="59"/>
    </row>
    <row r="387" spans="1:22" ht="15.75">
      <c r="A387" s="63">
        <v>1725</v>
      </c>
      <c r="B387" s="59"/>
      <c r="C387" s="59"/>
      <c r="D387" s="59"/>
      <c r="E387" s="59"/>
      <c r="F387" s="59"/>
      <c r="G387" s="59"/>
      <c r="H387" s="59"/>
      <c r="I387" s="59"/>
      <c r="J387" s="59"/>
      <c r="K387" s="59"/>
      <c r="L387" s="59"/>
      <c r="M387" s="59"/>
      <c r="N387" s="59"/>
      <c r="O387" s="59"/>
      <c r="P387" s="59"/>
      <c r="Q387" s="59"/>
      <c r="R387" s="59"/>
      <c r="S387" s="59"/>
      <c r="T387" s="59"/>
      <c r="U387" s="59"/>
      <c r="V387" s="59"/>
    </row>
    <row r="388" spans="1:22" ht="15.75">
      <c r="A388" s="63">
        <v>1726</v>
      </c>
      <c r="B388" s="59"/>
      <c r="C388" s="59"/>
      <c r="D388" s="59"/>
      <c r="E388" s="59"/>
      <c r="F388" s="59"/>
      <c r="G388" s="59"/>
      <c r="H388" s="59"/>
      <c r="I388" s="59"/>
      <c r="J388" s="59"/>
      <c r="K388" s="59"/>
      <c r="L388" s="59"/>
      <c r="M388" s="59"/>
      <c r="N388" s="59"/>
      <c r="O388" s="59"/>
      <c r="P388" s="59"/>
      <c r="Q388" s="59"/>
      <c r="R388" s="59"/>
      <c r="S388" s="59"/>
      <c r="T388" s="59"/>
      <c r="U388" s="59"/>
      <c r="V388" s="59"/>
    </row>
    <row r="389" spans="1:22" ht="15.75">
      <c r="A389" s="63">
        <v>1727</v>
      </c>
      <c r="B389" s="59"/>
      <c r="C389" s="59"/>
      <c r="D389" s="59"/>
      <c r="E389" s="59"/>
      <c r="F389" s="59"/>
      <c r="G389" s="59"/>
      <c r="H389" s="59"/>
      <c r="I389" s="59"/>
      <c r="J389" s="59"/>
      <c r="K389" s="59"/>
      <c r="L389" s="59"/>
      <c r="M389" s="59"/>
      <c r="N389" s="59"/>
      <c r="O389" s="59"/>
      <c r="P389" s="59"/>
      <c r="Q389" s="59"/>
      <c r="R389" s="59"/>
      <c r="S389" s="59"/>
      <c r="T389" s="59"/>
      <c r="U389" s="59"/>
      <c r="V389" s="59"/>
    </row>
    <row r="390" spans="1:22" ht="15.75">
      <c r="A390" s="63">
        <v>1728</v>
      </c>
      <c r="B390" s="59"/>
      <c r="C390" s="59"/>
      <c r="D390" s="59"/>
      <c r="E390" s="59"/>
      <c r="F390" s="59"/>
      <c r="G390" s="59"/>
      <c r="H390" s="59"/>
      <c r="I390" s="59"/>
      <c r="J390" s="59"/>
      <c r="K390" s="59"/>
      <c r="L390" s="59"/>
      <c r="M390" s="59"/>
      <c r="N390" s="59"/>
      <c r="O390" s="59"/>
      <c r="P390" s="59"/>
      <c r="Q390" s="59"/>
      <c r="R390" s="59"/>
      <c r="S390" s="59"/>
      <c r="T390" s="59"/>
      <c r="U390" s="59"/>
      <c r="V390" s="59"/>
    </row>
    <row r="391" spans="1:22" ht="15.75">
      <c r="A391" s="63">
        <v>1729</v>
      </c>
      <c r="B391" s="59"/>
      <c r="C391" s="59"/>
      <c r="D391" s="59"/>
      <c r="E391" s="59"/>
      <c r="F391" s="59"/>
      <c r="G391" s="59"/>
      <c r="H391" s="59"/>
      <c r="I391" s="59"/>
      <c r="J391" s="59"/>
      <c r="K391" s="59"/>
      <c r="L391" s="59"/>
      <c r="M391" s="59"/>
      <c r="N391" s="59"/>
      <c r="O391" s="59"/>
      <c r="P391" s="59"/>
      <c r="Q391" s="59"/>
      <c r="R391" s="59"/>
      <c r="S391" s="59"/>
      <c r="T391" s="59"/>
      <c r="U391" s="59"/>
      <c r="V391" s="59"/>
    </row>
    <row r="392" spans="1:22" ht="15.75">
      <c r="A392" s="63">
        <v>1730</v>
      </c>
      <c r="B392" s="59"/>
      <c r="C392" s="59"/>
      <c r="D392" s="59"/>
      <c r="E392" s="59"/>
      <c r="F392" s="59"/>
      <c r="G392" s="59"/>
      <c r="H392" s="59"/>
      <c r="I392" s="59"/>
      <c r="J392" s="59"/>
      <c r="K392" s="59"/>
      <c r="L392" s="59"/>
      <c r="M392" s="59"/>
      <c r="N392" s="59"/>
      <c r="O392" s="59"/>
      <c r="P392" s="59"/>
      <c r="Q392" s="59"/>
      <c r="R392" s="59"/>
      <c r="S392" s="59"/>
      <c r="T392" s="59"/>
      <c r="U392" s="59"/>
      <c r="V392" s="59"/>
    </row>
    <row r="393" spans="1:22" ht="15.75">
      <c r="A393" s="63">
        <v>1731</v>
      </c>
      <c r="B393" s="59"/>
      <c r="C393" s="59"/>
      <c r="D393" s="59"/>
      <c r="E393" s="59"/>
      <c r="F393" s="59"/>
      <c r="G393" s="59"/>
      <c r="H393" s="59"/>
      <c r="I393" s="59"/>
      <c r="J393" s="59"/>
      <c r="K393" s="59"/>
      <c r="L393" s="59"/>
      <c r="M393" s="59"/>
      <c r="N393" s="59"/>
      <c r="O393" s="59"/>
      <c r="P393" s="59"/>
      <c r="Q393" s="59"/>
      <c r="R393" s="59"/>
      <c r="S393" s="59"/>
      <c r="T393" s="59"/>
      <c r="U393" s="59"/>
      <c r="V393" s="59"/>
    </row>
    <row r="394" spans="1:22" ht="15.75">
      <c r="A394" s="63">
        <v>1732</v>
      </c>
      <c r="B394" s="59"/>
      <c r="C394" s="59"/>
      <c r="D394" s="59"/>
      <c r="E394" s="59"/>
      <c r="F394" s="59"/>
      <c r="G394" s="59"/>
      <c r="H394" s="59"/>
      <c r="I394" s="59"/>
      <c r="J394" s="59"/>
      <c r="K394" s="59"/>
      <c r="L394" s="59"/>
      <c r="M394" s="59"/>
      <c r="N394" s="59"/>
      <c r="O394" s="59"/>
      <c r="P394" s="59"/>
      <c r="Q394" s="59"/>
      <c r="R394" s="59"/>
      <c r="S394" s="59"/>
      <c r="T394" s="59"/>
      <c r="U394" s="59"/>
      <c r="V394" s="59"/>
    </row>
    <row r="395" spans="1:22" ht="15.75">
      <c r="A395" s="63">
        <v>1733</v>
      </c>
      <c r="B395" s="59"/>
      <c r="C395" s="59"/>
      <c r="D395" s="59"/>
      <c r="E395" s="59"/>
      <c r="F395" s="59"/>
      <c r="G395" s="59"/>
      <c r="H395" s="59"/>
      <c r="I395" s="59"/>
      <c r="J395" s="59"/>
      <c r="K395" s="59"/>
      <c r="L395" s="59"/>
      <c r="M395" s="59"/>
      <c r="N395" s="59"/>
      <c r="O395" s="59"/>
      <c r="P395" s="59"/>
      <c r="Q395" s="59"/>
      <c r="R395" s="59"/>
      <c r="S395" s="59"/>
      <c r="T395" s="59"/>
      <c r="U395" s="59"/>
      <c r="V395" s="59"/>
    </row>
    <row r="396" spans="1:22" ht="15.75">
      <c r="A396" s="63">
        <v>1734</v>
      </c>
      <c r="B396" s="59"/>
      <c r="C396" s="59"/>
      <c r="D396" s="59"/>
      <c r="E396" s="59"/>
      <c r="F396" s="59"/>
      <c r="G396" s="59"/>
      <c r="H396" s="59"/>
      <c r="I396" s="59"/>
      <c r="J396" s="59"/>
      <c r="K396" s="59"/>
      <c r="L396" s="59"/>
      <c r="M396" s="59"/>
      <c r="N396" s="59"/>
      <c r="O396" s="59"/>
      <c r="P396" s="59"/>
      <c r="Q396" s="59"/>
      <c r="R396" s="59"/>
      <c r="S396" s="59"/>
      <c r="T396" s="59"/>
      <c r="U396" s="59"/>
      <c r="V396" s="59"/>
    </row>
    <row r="397" spans="1:22" ht="15.75">
      <c r="A397" s="63">
        <v>1735</v>
      </c>
      <c r="B397" s="59"/>
      <c r="C397" s="59"/>
      <c r="D397" s="59"/>
      <c r="E397" s="59"/>
      <c r="F397" s="59"/>
      <c r="G397" s="59"/>
      <c r="H397" s="59"/>
      <c r="I397" s="59"/>
      <c r="J397" s="59"/>
      <c r="K397" s="59"/>
      <c r="L397" s="59"/>
      <c r="M397" s="59"/>
      <c r="N397" s="59"/>
      <c r="O397" s="59"/>
      <c r="P397" s="59"/>
      <c r="Q397" s="59"/>
      <c r="R397" s="59"/>
      <c r="S397" s="59"/>
      <c r="T397" s="59"/>
      <c r="U397" s="59"/>
      <c r="V397" s="59"/>
    </row>
    <row r="398" spans="1:22" ht="15.75">
      <c r="A398" s="63">
        <v>1736</v>
      </c>
      <c r="B398" s="59"/>
      <c r="C398" s="59"/>
      <c r="D398" s="59"/>
      <c r="E398" s="59"/>
      <c r="F398" s="59"/>
      <c r="G398" s="59"/>
      <c r="H398" s="59"/>
      <c r="I398" s="59"/>
      <c r="J398" s="59"/>
      <c r="K398" s="59"/>
      <c r="L398" s="59"/>
      <c r="M398" s="59"/>
      <c r="N398" s="59"/>
      <c r="O398" s="59"/>
      <c r="P398" s="59"/>
      <c r="Q398" s="59"/>
      <c r="R398" s="59"/>
      <c r="S398" s="59"/>
      <c r="T398" s="59"/>
      <c r="U398" s="59"/>
      <c r="V398" s="59"/>
    </row>
    <row r="399" spans="1:22" ht="15.75">
      <c r="A399" s="63">
        <v>1737</v>
      </c>
      <c r="B399" s="59"/>
      <c r="C399" s="59"/>
      <c r="D399" s="59">
        <v>220.3</v>
      </c>
      <c r="E399" s="59"/>
      <c r="F399" s="59"/>
      <c r="G399" s="59"/>
      <c r="H399" s="59">
        <v>144.5</v>
      </c>
      <c r="I399" s="59"/>
      <c r="J399" s="59"/>
      <c r="K399" s="59"/>
      <c r="L399" s="59"/>
      <c r="M399" s="59"/>
      <c r="N399" s="59"/>
      <c r="O399" s="59">
        <f>+D399*'Silver Conversion'!B396</f>
        <v>8.186348</v>
      </c>
      <c r="P399" s="59"/>
      <c r="Q399" s="59"/>
      <c r="R399" s="59"/>
      <c r="S399" s="59">
        <f>+H399*'Silver Conversion'!B396</f>
        <v>5.369619999999999</v>
      </c>
      <c r="T399" s="59"/>
      <c r="U399" s="59"/>
      <c r="V399" s="59"/>
    </row>
    <row r="400" spans="1:22" ht="15.75">
      <c r="A400" s="63">
        <v>1738</v>
      </c>
      <c r="B400" s="59"/>
      <c r="C400" s="59"/>
      <c r="D400" s="59">
        <v>249.3</v>
      </c>
      <c r="E400" s="59"/>
      <c r="F400" s="59"/>
      <c r="G400" s="59"/>
      <c r="H400" s="59">
        <v>140.3</v>
      </c>
      <c r="I400" s="59"/>
      <c r="J400" s="59"/>
      <c r="K400" s="59"/>
      <c r="L400" s="59"/>
      <c r="M400" s="59"/>
      <c r="N400" s="59"/>
      <c r="O400" s="59">
        <f>+D400*'Silver Conversion'!B397</f>
        <v>9.052083000000001</v>
      </c>
      <c r="P400" s="59"/>
      <c r="Q400" s="59"/>
      <c r="R400" s="59"/>
      <c r="S400" s="59">
        <f>+H400*'Silver Conversion'!B397</f>
        <v>5.094293</v>
      </c>
      <c r="T400" s="59"/>
      <c r="U400" s="59"/>
      <c r="V400" s="59"/>
    </row>
    <row r="401" spans="1:22" ht="15.75">
      <c r="A401" s="63">
        <v>1739</v>
      </c>
      <c r="B401" s="59"/>
      <c r="C401" s="59"/>
      <c r="D401" s="59">
        <v>238</v>
      </c>
      <c r="E401" s="59"/>
      <c r="F401" s="59"/>
      <c r="G401" s="59"/>
      <c r="H401" s="59">
        <v>140.3</v>
      </c>
      <c r="I401" s="59"/>
      <c r="J401" s="59"/>
      <c r="K401" s="59"/>
      <c r="L401" s="59"/>
      <c r="M401" s="59"/>
      <c r="N401" s="59"/>
      <c r="O401" s="59">
        <f>+D401*'Silver Conversion'!B398</f>
        <v>8.64178</v>
      </c>
      <c r="P401" s="59"/>
      <c r="Q401" s="59"/>
      <c r="R401" s="59"/>
      <c r="S401" s="59">
        <f>+H401*'Silver Conversion'!B398</f>
        <v>5.094293</v>
      </c>
      <c r="T401" s="59"/>
      <c r="U401" s="59"/>
      <c r="V401" s="59"/>
    </row>
    <row r="402" spans="1:22" ht="15.75">
      <c r="A402" s="63">
        <v>1740</v>
      </c>
      <c r="B402" s="59"/>
      <c r="C402" s="59"/>
      <c r="D402" s="59">
        <v>238</v>
      </c>
      <c r="E402" s="59"/>
      <c r="F402" s="59"/>
      <c r="G402" s="59"/>
      <c r="H402" s="59">
        <v>140.3</v>
      </c>
      <c r="I402" s="59"/>
      <c r="J402" s="59"/>
      <c r="K402" s="59"/>
      <c r="L402" s="59"/>
      <c r="M402" s="59"/>
      <c r="N402" s="59"/>
      <c r="O402" s="59">
        <f>+D402*'Silver Conversion'!B399</f>
        <v>8.64178</v>
      </c>
      <c r="P402" s="59"/>
      <c r="Q402" s="59"/>
      <c r="R402" s="59"/>
      <c r="S402" s="59">
        <f>+H402*'Silver Conversion'!B399</f>
        <v>5.094293</v>
      </c>
      <c r="T402" s="59"/>
      <c r="U402" s="59"/>
      <c r="V402" s="59"/>
    </row>
    <row r="403" spans="1:22" ht="15.75">
      <c r="A403" s="63">
        <v>1741</v>
      </c>
      <c r="B403" s="59"/>
      <c r="C403" s="59"/>
      <c r="D403" s="59">
        <v>238</v>
      </c>
      <c r="E403" s="59"/>
      <c r="F403" s="59"/>
      <c r="G403" s="59"/>
      <c r="H403" s="59">
        <v>140.3</v>
      </c>
      <c r="I403" s="59"/>
      <c r="J403" s="59"/>
      <c r="K403" s="59"/>
      <c r="L403" s="59"/>
      <c r="M403" s="59"/>
      <c r="N403" s="59"/>
      <c r="O403" s="59">
        <f>+D403*'Silver Conversion'!B400</f>
        <v>8.64178</v>
      </c>
      <c r="P403" s="59"/>
      <c r="Q403" s="59"/>
      <c r="R403" s="59"/>
      <c r="S403" s="59">
        <f>+H403*'Silver Conversion'!B400</f>
        <v>5.094293</v>
      </c>
      <c r="T403" s="59"/>
      <c r="U403" s="59"/>
      <c r="V403" s="59"/>
    </row>
    <row r="404" spans="1:22" ht="15.75">
      <c r="A404" s="63">
        <v>1742</v>
      </c>
      <c r="B404" s="59"/>
      <c r="C404" s="59"/>
      <c r="D404" s="59">
        <v>238</v>
      </c>
      <c r="E404" s="59"/>
      <c r="F404" s="59"/>
      <c r="G404" s="59"/>
      <c r="H404" s="59">
        <v>140.3</v>
      </c>
      <c r="I404" s="59"/>
      <c r="J404" s="59"/>
      <c r="K404" s="59"/>
      <c r="L404" s="59"/>
      <c r="M404" s="59"/>
      <c r="N404" s="59"/>
      <c r="O404" s="59">
        <f>+D404*'Silver Conversion'!B401</f>
        <v>8.64178</v>
      </c>
      <c r="P404" s="59"/>
      <c r="Q404" s="59"/>
      <c r="R404" s="59"/>
      <c r="S404" s="59">
        <f>+H404*'Silver Conversion'!B401</f>
        <v>5.094293</v>
      </c>
      <c r="T404" s="59"/>
      <c r="U404" s="59"/>
      <c r="V404" s="59"/>
    </row>
    <row r="405" spans="1:22" ht="15.75">
      <c r="A405" s="63">
        <v>1743</v>
      </c>
      <c r="B405" s="59"/>
      <c r="C405" s="59"/>
      <c r="D405" s="59">
        <v>255</v>
      </c>
      <c r="E405" s="59"/>
      <c r="F405" s="59"/>
      <c r="G405" s="59"/>
      <c r="H405" s="59">
        <v>140.3</v>
      </c>
      <c r="I405" s="59"/>
      <c r="J405" s="59"/>
      <c r="K405" s="59"/>
      <c r="L405" s="59"/>
      <c r="M405" s="59"/>
      <c r="N405" s="59"/>
      <c r="O405" s="59">
        <f>+D405*'Silver Conversion'!B402</f>
        <v>9.25905</v>
      </c>
      <c r="P405" s="59"/>
      <c r="Q405" s="59"/>
      <c r="R405" s="59"/>
      <c r="S405" s="59">
        <f>+H405*'Silver Conversion'!B402</f>
        <v>5.094293</v>
      </c>
      <c r="T405" s="59"/>
      <c r="U405" s="59"/>
      <c r="V405" s="59"/>
    </row>
    <row r="406" spans="1:22" ht="15.75">
      <c r="A406" s="63">
        <v>1744</v>
      </c>
      <c r="B406" s="59"/>
      <c r="C406" s="59"/>
      <c r="D406" s="59">
        <v>272</v>
      </c>
      <c r="E406" s="59"/>
      <c r="F406" s="59"/>
      <c r="G406" s="59"/>
      <c r="H406" s="59">
        <v>140.3</v>
      </c>
      <c r="I406" s="59"/>
      <c r="J406" s="59"/>
      <c r="K406" s="59"/>
      <c r="L406" s="59"/>
      <c r="M406" s="59"/>
      <c r="N406" s="59"/>
      <c r="O406" s="59">
        <f>+D406*'Silver Conversion'!B403</f>
        <v>9.87632</v>
      </c>
      <c r="P406" s="59"/>
      <c r="Q406" s="59"/>
      <c r="R406" s="59"/>
      <c r="S406" s="59">
        <f>+H406*'Silver Conversion'!B403</f>
        <v>5.094293</v>
      </c>
      <c r="T406" s="59"/>
      <c r="U406" s="59"/>
      <c r="V406" s="59"/>
    </row>
    <row r="407" spans="1:22" ht="15.75">
      <c r="A407" s="63">
        <v>1745</v>
      </c>
      <c r="B407" s="59"/>
      <c r="C407" s="59"/>
      <c r="D407" s="59">
        <v>272</v>
      </c>
      <c r="E407" s="59"/>
      <c r="F407" s="59"/>
      <c r="G407" s="59"/>
      <c r="H407" s="59">
        <v>140.3</v>
      </c>
      <c r="I407" s="59"/>
      <c r="J407" s="59"/>
      <c r="K407" s="59"/>
      <c r="L407" s="59"/>
      <c r="M407" s="59"/>
      <c r="N407" s="59"/>
      <c r="O407" s="59">
        <f>+D407*'Silver Conversion'!B404</f>
        <v>9.87632</v>
      </c>
      <c r="P407" s="59"/>
      <c r="Q407" s="59"/>
      <c r="R407" s="59"/>
      <c r="S407" s="59">
        <f>+H407*'Silver Conversion'!B404</f>
        <v>5.094293</v>
      </c>
      <c r="T407" s="59"/>
      <c r="U407" s="59"/>
      <c r="V407" s="59"/>
    </row>
    <row r="408" spans="1:22" ht="15.75">
      <c r="A408" s="63">
        <v>1746</v>
      </c>
      <c r="B408" s="59"/>
      <c r="C408" s="59"/>
      <c r="D408" s="59">
        <v>272</v>
      </c>
      <c r="E408" s="59"/>
      <c r="F408" s="59"/>
      <c r="G408" s="59"/>
      <c r="H408" s="59">
        <v>140.3</v>
      </c>
      <c r="I408" s="59"/>
      <c r="J408" s="59"/>
      <c r="K408" s="59"/>
      <c r="L408" s="59"/>
      <c r="M408" s="59"/>
      <c r="N408" s="59"/>
      <c r="O408" s="59">
        <f>+D408*'Silver Conversion'!B405</f>
        <v>9.87632</v>
      </c>
      <c r="P408" s="59"/>
      <c r="Q408" s="59"/>
      <c r="R408" s="59"/>
      <c r="S408" s="59">
        <f>+H408*'Silver Conversion'!B405</f>
        <v>5.094293</v>
      </c>
      <c r="T408" s="59"/>
      <c r="U408" s="59"/>
      <c r="V408" s="59"/>
    </row>
    <row r="409" spans="1:22" ht="15.75">
      <c r="A409" s="63">
        <v>1747</v>
      </c>
      <c r="B409" s="59"/>
      <c r="C409" s="59"/>
      <c r="D409" s="59">
        <v>272</v>
      </c>
      <c r="E409" s="59"/>
      <c r="F409" s="59"/>
      <c r="G409" s="59"/>
      <c r="H409" s="59">
        <v>140.3</v>
      </c>
      <c r="I409" s="59"/>
      <c r="J409" s="59"/>
      <c r="K409" s="59"/>
      <c r="L409" s="59"/>
      <c r="M409" s="59"/>
      <c r="N409" s="59"/>
      <c r="O409" s="59">
        <f>+D409*'Silver Conversion'!B406</f>
        <v>9.87632</v>
      </c>
      <c r="P409" s="59"/>
      <c r="Q409" s="59"/>
      <c r="R409" s="59"/>
      <c r="S409" s="59">
        <f>+H409*'Silver Conversion'!B406</f>
        <v>5.094293</v>
      </c>
      <c r="T409" s="59"/>
      <c r="U409" s="59"/>
      <c r="V409" s="59"/>
    </row>
    <row r="410" spans="1:22" ht="15.75">
      <c r="A410" s="63">
        <v>1748</v>
      </c>
      <c r="B410" s="59"/>
      <c r="C410" s="59"/>
      <c r="D410" s="59">
        <v>272</v>
      </c>
      <c r="E410" s="59"/>
      <c r="F410" s="59"/>
      <c r="G410" s="59"/>
      <c r="H410" s="59">
        <v>140.3</v>
      </c>
      <c r="I410" s="59"/>
      <c r="J410" s="59"/>
      <c r="K410" s="59"/>
      <c r="L410" s="59"/>
      <c r="M410" s="59"/>
      <c r="N410" s="59"/>
      <c r="O410" s="59">
        <f>+D410*'Silver Conversion'!B407</f>
        <v>9.87632</v>
      </c>
      <c r="P410" s="59"/>
      <c r="Q410" s="59"/>
      <c r="R410" s="59"/>
      <c r="S410" s="59">
        <f>+H410*'Silver Conversion'!B407</f>
        <v>5.094293</v>
      </c>
      <c r="T410" s="59"/>
      <c r="U410" s="59"/>
      <c r="V410" s="59"/>
    </row>
    <row r="411" spans="1:22" ht="15.75">
      <c r="A411" s="63">
        <v>1749</v>
      </c>
      <c r="B411" s="59"/>
      <c r="C411" s="59"/>
      <c r="D411" s="59">
        <v>272</v>
      </c>
      <c r="E411" s="59"/>
      <c r="F411" s="59"/>
      <c r="G411" s="59"/>
      <c r="H411" s="59">
        <v>136</v>
      </c>
      <c r="I411" s="59"/>
      <c r="J411" s="59"/>
      <c r="K411" s="59"/>
      <c r="L411" s="59"/>
      <c r="M411" s="59"/>
      <c r="N411" s="59"/>
      <c r="O411" s="59">
        <f>+D411*'Silver Conversion'!B408</f>
        <v>9.87632</v>
      </c>
      <c r="P411" s="59"/>
      <c r="Q411" s="59"/>
      <c r="R411" s="59"/>
      <c r="S411" s="59">
        <f>+H411*'Silver Conversion'!B408</f>
        <v>4.93816</v>
      </c>
      <c r="T411" s="59"/>
      <c r="U411" s="59"/>
      <c r="V411" s="59"/>
    </row>
    <row r="412" spans="1:22" ht="15.75">
      <c r="A412" s="63">
        <v>1750</v>
      </c>
      <c r="B412" s="59"/>
      <c r="C412" s="59"/>
      <c r="D412" s="59">
        <v>276.3</v>
      </c>
      <c r="E412" s="59"/>
      <c r="F412" s="59"/>
      <c r="G412" s="59"/>
      <c r="H412" s="59">
        <v>140.3</v>
      </c>
      <c r="I412" s="59"/>
      <c r="J412" s="59"/>
      <c r="K412" s="59"/>
      <c r="L412" s="59"/>
      <c r="M412" s="59"/>
      <c r="N412" s="59"/>
      <c r="O412" s="59">
        <f>+D412*'Silver Conversion'!B409</f>
        <v>10.032453</v>
      </c>
      <c r="P412" s="59"/>
      <c r="Q412" s="59"/>
      <c r="R412" s="59"/>
      <c r="S412" s="59">
        <f>+H412*'Silver Conversion'!B409</f>
        <v>5.094293</v>
      </c>
      <c r="T412" s="59"/>
      <c r="U412" s="59"/>
      <c r="V412" s="59"/>
    </row>
    <row r="413" spans="1:22" ht="15.75">
      <c r="A413" s="63">
        <v>1751</v>
      </c>
      <c r="B413" s="59"/>
      <c r="C413" s="59"/>
      <c r="D413" s="59">
        <v>272</v>
      </c>
      <c r="E413" s="59"/>
      <c r="F413" s="59"/>
      <c r="G413" s="59"/>
      <c r="H413" s="59">
        <v>140.3</v>
      </c>
      <c r="I413" s="59"/>
      <c r="J413" s="59"/>
      <c r="K413" s="59"/>
      <c r="L413" s="59"/>
      <c r="M413" s="59"/>
      <c r="N413" s="59"/>
      <c r="O413" s="59">
        <f>+D413*'Silver Conversion'!B410</f>
        <v>9.87632</v>
      </c>
      <c r="P413" s="59"/>
      <c r="Q413" s="59"/>
      <c r="R413" s="59"/>
      <c r="S413" s="59">
        <f>+H413*'Silver Conversion'!B410</f>
        <v>5.094293</v>
      </c>
      <c r="T413" s="59"/>
      <c r="U413" s="59"/>
      <c r="V413" s="59"/>
    </row>
    <row r="414" spans="1:22" ht="15.75">
      <c r="A414" s="63">
        <v>1752</v>
      </c>
      <c r="B414" s="59"/>
      <c r="C414" s="59"/>
      <c r="D414" s="59">
        <v>272</v>
      </c>
      <c r="E414" s="59"/>
      <c r="F414" s="59"/>
      <c r="G414" s="59"/>
      <c r="H414" s="59">
        <v>141.3</v>
      </c>
      <c r="I414" s="59"/>
      <c r="J414" s="59"/>
      <c r="K414" s="59"/>
      <c r="L414" s="59"/>
      <c r="M414" s="59"/>
      <c r="N414" s="59"/>
      <c r="O414" s="59">
        <f>+D414*'Silver Conversion'!B411</f>
        <v>9.87632</v>
      </c>
      <c r="P414" s="59"/>
      <c r="Q414" s="59"/>
      <c r="R414" s="59"/>
      <c r="S414" s="59">
        <f>+H414*'Silver Conversion'!B411</f>
        <v>5.130603000000001</v>
      </c>
      <c r="T414" s="59"/>
      <c r="U414" s="59"/>
      <c r="V414" s="59"/>
    </row>
    <row r="415" spans="1:22" ht="15.75">
      <c r="A415" s="63">
        <v>1753</v>
      </c>
      <c r="B415" s="59"/>
      <c r="C415" s="59"/>
      <c r="D415" s="59">
        <v>272</v>
      </c>
      <c r="E415" s="59"/>
      <c r="F415" s="59"/>
      <c r="G415" s="59"/>
      <c r="H415" s="59">
        <v>140.3</v>
      </c>
      <c r="I415" s="59"/>
      <c r="J415" s="59"/>
      <c r="K415" s="59"/>
      <c r="L415" s="59"/>
      <c r="M415" s="59"/>
      <c r="N415" s="59"/>
      <c r="O415" s="59">
        <f>+D415*'Silver Conversion'!B412</f>
        <v>9.87632</v>
      </c>
      <c r="P415" s="59"/>
      <c r="Q415" s="59"/>
      <c r="R415" s="59"/>
      <c r="S415" s="59">
        <f>+H415*'Silver Conversion'!B412</f>
        <v>5.094293</v>
      </c>
      <c r="T415" s="59"/>
      <c r="U415" s="59"/>
      <c r="V415" s="59"/>
    </row>
    <row r="416" spans="1:22" ht="15.75">
      <c r="A416" s="63">
        <v>1754</v>
      </c>
      <c r="B416" s="59"/>
      <c r="C416" s="59"/>
      <c r="D416" s="59">
        <v>272</v>
      </c>
      <c r="E416" s="59"/>
      <c r="F416" s="59"/>
      <c r="G416" s="59"/>
      <c r="H416" s="59">
        <v>140.3</v>
      </c>
      <c r="I416" s="59"/>
      <c r="J416" s="59"/>
      <c r="K416" s="59"/>
      <c r="L416" s="59"/>
      <c r="M416" s="59"/>
      <c r="N416" s="59"/>
      <c r="O416" s="59">
        <f>+D416*'Silver Conversion'!B413</f>
        <v>9.87632</v>
      </c>
      <c r="P416" s="59"/>
      <c r="Q416" s="59"/>
      <c r="R416" s="59"/>
      <c r="S416" s="59">
        <f>+H416*'Silver Conversion'!B413</f>
        <v>5.094293</v>
      </c>
      <c r="T416" s="59"/>
      <c r="U416" s="59"/>
      <c r="V416" s="59"/>
    </row>
    <row r="417" spans="1:22" ht="15.75">
      <c r="A417" s="63">
        <v>1755</v>
      </c>
      <c r="B417" s="59"/>
      <c r="C417" s="59"/>
      <c r="D417" s="59">
        <v>272</v>
      </c>
      <c r="E417" s="59"/>
      <c r="F417" s="59"/>
      <c r="G417" s="59"/>
      <c r="H417" s="59">
        <v>140.3</v>
      </c>
      <c r="I417" s="59"/>
      <c r="J417" s="59"/>
      <c r="K417" s="59"/>
      <c r="L417" s="59"/>
      <c r="M417" s="59"/>
      <c r="N417" s="59"/>
      <c r="O417" s="59">
        <f>+D417*'Silver Conversion'!B414</f>
        <v>9.87632</v>
      </c>
      <c r="P417" s="59"/>
      <c r="Q417" s="59"/>
      <c r="R417" s="59"/>
      <c r="S417" s="59">
        <f>+H417*'Silver Conversion'!B414</f>
        <v>5.094293</v>
      </c>
      <c r="T417" s="59"/>
      <c r="U417" s="59"/>
      <c r="V417" s="59"/>
    </row>
    <row r="418" spans="1:22" ht="15.75">
      <c r="A418" s="63">
        <v>1756</v>
      </c>
      <c r="B418" s="59"/>
      <c r="C418" s="59"/>
      <c r="D418" s="59">
        <v>272</v>
      </c>
      <c r="E418" s="59"/>
      <c r="F418" s="59"/>
      <c r="G418" s="59"/>
      <c r="H418" s="59">
        <v>140.3</v>
      </c>
      <c r="I418" s="59"/>
      <c r="J418" s="59"/>
      <c r="K418" s="59"/>
      <c r="L418" s="59"/>
      <c r="M418" s="59"/>
      <c r="N418" s="59"/>
      <c r="O418" s="59">
        <f>+D418*'Silver Conversion'!B415</f>
        <v>9.87632</v>
      </c>
      <c r="P418" s="59"/>
      <c r="Q418" s="59"/>
      <c r="R418" s="59"/>
      <c r="S418" s="59">
        <f>+H418*'Silver Conversion'!B415</f>
        <v>5.094293</v>
      </c>
      <c r="T418" s="59"/>
      <c r="U418" s="59"/>
      <c r="V418" s="59"/>
    </row>
    <row r="419" spans="1:22" ht="15.75">
      <c r="A419" s="63">
        <v>1757</v>
      </c>
      <c r="B419" s="59"/>
      <c r="C419" s="59"/>
      <c r="D419" s="59">
        <v>272</v>
      </c>
      <c r="E419" s="59"/>
      <c r="F419" s="59"/>
      <c r="G419" s="59"/>
      <c r="H419" s="59">
        <v>140.3</v>
      </c>
      <c r="I419" s="59"/>
      <c r="J419" s="59"/>
      <c r="K419" s="59"/>
      <c r="L419" s="59"/>
      <c r="M419" s="59"/>
      <c r="N419" s="59"/>
      <c r="O419" s="59">
        <f>+D419*'Silver Conversion'!B416</f>
        <v>9.87632</v>
      </c>
      <c r="P419" s="59"/>
      <c r="Q419" s="59"/>
      <c r="R419" s="59"/>
      <c r="S419" s="59">
        <f>+H419*'Silver Conversion'!B416</f>
        <v>5.094293</v>
      </c>
      <c r="T419" s="59"/>
      <c r="U419" s="59"/>
      <c r="V419" s="59"/>
    </row>
    <row r="420" spans="1:22" ht="15.75">
      <c r="A420" s="63">
        <v>1758</v>
      </c>
      <c r="B420" s="59"/>
      <c r="C420" s="59"/>
      <c r="D420" s="59">
        <v>272</v>
      </c>
      <c r="E420" s="59"/>
      <c r="F420" s="59"/>
      <c r="G420" s="59"/>
      <c r="H420" s="59">
        <v>140.3</v>
      </c>
      <c r="I420" s="59"/>
      <c r="J420" s="59"/>
      <c r="K420" s="59"/>
      <c r="L420" s="59"/>
      <c r="M420" s="59"/>
      <c r="N420" s="59"/>
      <c r="O420" s="59">
        <f>+D420*'Silver Conversion'!B417</f>
        <v>9.87632</v>
      </c>
      <c r="P420" s="59"/>
      <c r="Q420" s="59"/>
      <c r="R420" s="59"/>
      <c r="S420" s="59">
        <f>+H420*'Silver Conversion'!B417</f>
        <v>5.094293</v>
      </c>
      <c r="T420" s="59"/>
      <c r="U420" s="59"/>
      <c r="V420" s="59"/>
    </row>
    <row r="421" spans="1:22" ht="15.75">
      <c r="A421" s="63">
        <v>1759</v>
      </c>
      <c r="B421" s="59"/>
      <c r="C421" s="59"/>
      <c r="D421" s="59">
        <v>272</v>
      </c>
      <c r="E421" s="59"/>
      <c r="F421" s="59"/>
      <c r="G421" s="59"/>
      <c r="H421" s="59">
        <v>140.3</v>
      </c>
      <c r="I421" s="59"/>
      <c r="J421" s="59"/>
      <c r="K421" s="59"/>
      <c r="L421" s="59"/>
      <c r="M421" s="59"/>
      <c r="N421" s="59"/>
      <c r="O421" s="59">
        <f>+D421*'Silver Conversion'!B418</f>
        <v>9.87632</v>
      </c>
      <c r="P421" s="59"/>
      <c r="Q421" s="59"/>
      <c r="R421" s="59"/>
      <c r="S421" s="59">
        <f>+H421*'Silver Conversion'!B418</f>
        <v>5.094293</v>
      </c>
      <c r="T421" s="59"/>
      <c r="U421" s="59"/>
      <c r="V421" s="59"/>
    </row>
    <row r="422" spans="1:22" ht="15.75">
      <c r="A422" s="63">
        <v>1760</v>
      </c>
      <c r="B422" s="59"/>
      <c r="C422" s="59"/>
      <c r="D422" s="59">
        <v>283.3</v>
      </c>
      <c r="E422" s="59"/>
      <c r="F422" s="59"/>
      <c r="G422" s="59"/>
      <c r="H422" s="59">
        <v>140.3</v>
      </c>
      <c r="I422" s="59"/>
      <c r="J422" s="59"/>
      <c r="K422" s="59"/>
      <c r="L422" s="59"/>
      <c r="M422" s="59"/>
      <c r="N422" s="59"/>
      <c r="O422" s="59">
        <f>+D422*'Silver Conversion'!B419</f>
        <v>10.286623</v>
      </c>
      <c r="P422" s="59"/>
      <c r="Q422" s="59"/>
      <c r="R422" s="59"/>
      <c r="S422" s="59">
        <f>+H422*'Silver Conversion'!B419</f>
        <v>5.094293</v>
      </c>
      <c r="T422" s="59"/>
      <c r="U422" s="59"/>
      <c r="V422" s="59"/>
    </row>
    <row r="423" spans="1:22" ht="15.75">
      <c r="A423" s="63">
        <v>1761</v>
      </c>
      <c r="B423" s="59"/>
      <c r="C423" s="59"/>
      <c r="D423" s="59"/>
      <c r="E423" s="59"/>
      <c r="F423" s="59"/>
      <c r="G423" s="59"/>
      <c r="H423" s="59">
        <v>140.3</v>
      </c>
      <c r="I423" s="59"/>
      <c r="J423" s="59"/>
      <c r="K423" s="59"/>
      <c r="L423" s="59"/>
      <c r="M423" s="59"/>
      <c r="N423" s="59"/>
      <c r="O423" s="59">
        <f>+D423*'Silver Conversion'!B420</f>
        <v>0</v>
      </c>
      <c r="P423" s="59"/>
      <c r="Q423" s="59"/>
      <c r="R423" s="59"/>
      <c r="S423" s="59">
        <f>+H423*'Silver Conversion'!B420</f>
        <v>5.094293</v>
      </c>
      <c r="T423" s="59"/>
      <c r="U423" s="59"/>
      <c r="V423" s="59"/>
    </row>
    <row r="424" spans="1:22" ht="15.75">
      <c r="A424" s="63">
        <v>1762</v>
      </c>
      <c r="B424" s="59"/>
      <c r="C424" s="59"/>
      <c r="D424" s="59"/>
      <c r="E424" s="59"/>
      <c r="F424" s="59"/>
      <c r="G424" s="59"/>
      <c r="H424" s="59">
        <v>140.3</v>
      </c>
      <c r="I424" s="59"/>
      <c r="J424" s="59"/>
      <c r="K424" s="59"/>
      <c r="L424" s="59"/>
      <c r="M424" s="59"/>
      <c r="N424" s="59"/>
      <c r="O424" s="59">
        <f>+D424*'Silver Conversion'!B421</f>
        <v>0</v>
      </c>
      <c r="P424" s="59"/>
      <c r="Q424" s="59"/>
      <c r="R424" s="59"/>
      <c r="S424" s="59">
        <f>+H424*'Silver Conversion'!B421</f>
        <v>5.094293</v>
      </c>
      <c r="T424" s="59"/>
      <c r="U424" s="59"/>
      <c r="V424" s="59"/>
    </row>
    <row r="425" spans="1:22" ht="15.75">
      <c r="A425" s="63">
        <v>1763</v>
      </c>
      <c r="B425" s="59"/>
      <c r="C425" s="59"/>
      <c r="D425" s="59"/>
      <c r="E425" s="59"/>
      <c r="F425" s="59"/>
      <c r="G425" s="59"/>
      <c r="H425" s="59">
        <v>140.3</v>
      </c>
      <c r="I425" s="59"/>
      <c r="J425" s="59"/>
      <c r="K425" s="59"/>
      <c r="L425" s="59"/>
      <c r="M425" s="59"/>
      <c r="N425" s="59"/>
      <c r="O425" s="59">
        <f>+D425*'Silver Conversion'!B422</f>
        <v>0</v>
      </c>
      <c r="P425" s="59"/>
      <c r="Q425" s="59"/>
      <c r="R425" s="59"/>
      <c r="S425" s="59">
        <f>+H425*'Silver Conversion'!B422</f>
        <v>5.094293</v>
      </c>
      <c r="T425" s="59"/>
      <c r="U425" s="59"/>
      <c r="V425" s="59"/>
    </row>
    <row r="426" spans="1:22" ht="15.75">
      <c r="A426" s="63">
        <v>1764</v>
      </c>
      <c r="B426" s="59"/>
      <c r="C426" s="59"/>
      <c r="D426" s="59"/>
      <c r="E426" s="59"/>
      <c r="F426" s="59"/>
      <c r="G426" s="59"/>
      <c r="H426" s="59">
        <v>140.3</v>
      </c>
      <c r="I426" s="59"/>
      <c r="J426" s="59"/>
      <c r="K426" s="59"/>
      <c r="L426" s="59"/>
      <c r="M426" s="59"/>
      <c r="N426" s="59"/>
      <c r="O426" s="59">
        <f>+D426*'Silver Conversion'!B423</f>
        <v>0</v>
      </c>
      <c r="P426" s="59"/>
      <c r="Q426" s="59"/>
      <c r="R426" s="59"/>
      <c r="S426" s="59">
        <f>+H426*'Silver Conversion'!B423</f>
        <v>5.094293</v>
      </c>
      <c r="T426" s="59"/>
      <c r="U426" s="59"/>
      <c r="V426" s="59"/>
    </row>
    <row r="427" spans="1:22" ht="15.75">
      <c r="A427" s="63">
        <v>1765</v>
      </c>
      <c r="B427" s="59"/>
      <c r="C427" s="59"/>
      <c r="D427" s="59"/>
      <c r="E427" s="59"/>
      <c r="F427" s="59"/>
      <c r="G427" s="59"/>
      <c r="H427" s="59">
        <v>140.3</v>
      </c>
      <c r="I427" s="59"/>
      <c r="J427" s="59"/>
      <c r="K427" s="59"/>
      <c r="L427" s="59"/>
      <c r="M427" s="59"/>
      <c r="N427" s="59"/>
      <c r="O427" s="59">
        <f>+D427*'Silver Conversion'!B424</f>
        <v>0</v>
      </c>
      <c r="P427" s="59"/>
      <c r="Q427" s="59"/>
      <c r="R427" s="59"/>
      <c r="S427" s="59">
        <f>+H427*'Silver Conversion'!B424</f>
        <v>5.094293</v>
      </c>
      <c r="T427" s="59"/>
      <c r="U427" s="59"/>
      <c r="V427" s="59"/>
    </row>
    <row r="428" spans="1:22" ht="15.75">
      <c r="A428" s="63">
        <v>1766</v>
      </c>
      <c r="B428" s="59"/>
      <c r="C428" s="59"/>
      <c r="D428" s="59"/>
      <c r="E428" s="59"/>
      <c r="F428" s="59"/>
      <c r="G428" s="59"/>
      <c r="H428" s="59">
        <v>140.3</v>
      </c>
      <c r="I428" s="59"/>
      <c r="J428" s="59"/>
      <c r="K428" s="59"/>
      <c r="L428" s="59"/>
      <c r="M428" s="59"/>
      <c r="N428" s="59"/>
      <c r="O428" s="59">
        <f>+D428*'Silver Conversion'!B425</f>
        <v>0</v>
      </c>
      <c r="P428" s="59"/>
      <c r="Q428" s="59"/>
      <c r="R428" s="59"/>
      <c r="S428" s="59">
        <f>+H428*'Silver Conversion'!B425</f>
        <v>5.094293</v>
      </c>
      <c r="T428" s="59"/>
      <c r="U428" s="59"/>
      <c r="V428" s="59"/>
    </row>
    <row r="429" spans="1:22" ht="15.75">
      <c r="A429" s="63">
        <v>1767</v>
      </c>
      <c r="B429" s="59"/>
      <c r="C429" s="59"/>
      <c r="D429" s="59"/>
      <c r="E429" s="59"/>
      <c r="F429" s="59"/>
      <c r="G429" s="59"/>
      <c r="H429" s="59">
        <v>140.3</v>
      </c>
      <c r="I429" s="59"/>
      <c r="J429" s="59"/>
      <c r="K429" s="59"/>
      <c r="L429" s="59"/>
      <c r="M429" s="59"/>
      <c r="N429" s="59"/>
      <c r="O429" s="59">
        <f>+D429*'Silver Conversion'!B426</f>
        <v>0</v>
      </c>
      <c r="P429" s="59"/>
      <c r="Q429" s="59"/>
      <c r="R429" s="59"/>
      <c r="S429" s="59">
        <f>+H429*'Silver Conversion'!B426</f>
        <v>5.094293</v>
      </c>
      <c r="T429" s="59"/>
      <c r="U429" s="59"/>
      <c r="V429" s="59"/>
    </row>
    <row r="430" spans="1:22" ht="15.75">
      <c r="A430" s="63">
        <v>1768</v>
      </c>
      <c r="B430" s="59"/>
      <c r="C430" s="59"/>
      <c r="D430" s="59"/>
      <c r="E430" s="59"/>
      <c r="F430" s="59"/>
      <c r="G430" s="59"/>
      <c r="H430" s="59">
        <v>140.3</v>
      </c>
      <c r="I430" s="59"/>
      <c r="J430" s="59"/>
      <c r="K430" s="59"/>
      <c r="L430" s="59"/>
      <c r="M430" s="59"/>
      <c r="N430" s="59"/>
      <c r="O430" s="59">
        <f>+D430*'Silver Conversion'!B427</f>
        <v>0</v>
      </c>
      <c r="P430" s="59"/>
      <c r="Q430" s="59"/>
      <c r="R430" s="59"/>
      <c r="S430" s="59">
        <f>+H430*'Silver Conversion'!B427</f>
        <v>5.094293</v>
      </c>
      <c r="T430" s="59"/>
      <c r="U430" s="59"/>
      <c r="V430" s="59"/>
    </row>
    <row r="431" spans="1:22" ht="15.75">
      <c r="A431" s="63">
        <v>1769</v>
      </c>
      <c r="B431" s="59"/>
      <c r="C431" s="59"/>
      <c r="D431" s="59"/>
      <c r="E431" s="59"/>
      <c r="F431" s="59"/>
      <c r="G431" s="59"/>
      <c r="H431" s="59">
        <v>140.3</v>
      </c>
      <c r="I431" s="59"/>
      <c r="J431" s="59"/>
      <c r="K431" s="59"/>
      <c r="L431" s="59"/>
      <c r="M431" s="59"/>
      <c r="N431" s="59"/>
      <c r="O431" s="59">
        <f>+D431*'Silver Conversion'!B428</f>
        <v>0</v>
      </c>
      <c r="P431" s="59"/>
      <c r="Q431" s="59"/>
      <c r="R431" s="59"/>
      <c r="S431" s="59">
        <f>+H431*'Silver Conversion'!B428</f>
        <v>5.094293</v>
      </c>
      <c r="T431" s="59"/>
      <c r="U431" s="59"/>
      <c r="V431" s="59"/>
    </row>
    <row r="432" spans="1:22" ht="15.75">
      <c r="A432" s="63">
        <v>1770</v>
      </c>
      <c r="B432" s="59"/>
      <c r="C432" s="59"/>
      <c r="D432" s="59">
        <v>238</v>
      </c>
      <c r="E432" s="59"/>
      <c r="F432" s="59"/>
      <c r="G432" s="59"/>
      <c r="H432" s="59">
        <v>140.3</v>
      </c>
      <c r="I432" s="59"/>
      <c r="J432" s="59"/>
      <c r="K432" s="59"/>
      <c r="L432" s="59"/>
      <c r="M432" s="59"/>
      <c r="N432" s="59"/>
      <c r="O432" s="59">
        <f>+D432*'Silver Conversion'!B429</f>
        <v>8.64178</v>
      </c>
      <c r="P432" s="59"/>
      <c r="Q432" s="59"/>
      <c r="R432" s="59"/>
      <c r="S432" s="59">
        <f>+H432*'Silver Conversion'!B429</f>
        <v>5.094293</v>
      </c>
      <c r="T432" s="59"/>
      <c r="U432" s="59"/>
      <c r="V432" s="59"/>
    </row>
    <row r="433" spans="1:22" ht="15.75">
      <c r="A433" s="63">
        <v>1771</v>
      </c>
      <c r="B433" s="59"/>
      <c r="C433" s="59"/>
      <c r="D433" s="59"/>
      <c r="E433" s="59"/>
      <c r="F433" s="59"/>
      <c r="G433" s="59"/>
      <c r="H433" s="59">
        <v>140.3</v>
      </c>
      <c r="I433" s="59"/>
      <c r="J433" s="59"/>
      <c r="K433" s="59"/>
      <c r="L433" s="59"/>
      <c r="M433" s="59"/>
      <c r="N433" s="59"/>
      <c r="O433" s="59">
        <f>+D433*'Silver Conversion'!B430</f>
        <v>0</v>
      </c>
      <c r="P433" s="59"/>
      <c r="Q433" s="59"/>
      <c r="R433" s="59"/>
      <c r="S433" s="59">
        <f>+H433*'Silver Conversion'!B430</f>
        <v>5.094293</v>
      </c>
      <c r="T433" s="59"/>
      <c r="U433" s="59"/>
      <c r="V433" s="59"/>
    </row>
    <row r="434" spans="1:22" ht="15.75">
      <c r="A434" s="63">
        <v>1772</v>
      </c>
      <c r="B434" s="59"/>
      <c r="C434" s="59"/>
      <c r="D434" s="59"/>
      <c r="E434" s="59"/>
      <c r="F434" s="59"/>
      <c r="G434" s="59"/>
      <c r="H434" s="59">
        <v>140.3</v>
      </c>
      <c r="I434" s="59"/>
      <c r="J434" s="59"/>
      <c r="K434" s="59"/>
      <c r="L434" s="59"/>
      <c r="M434" s="59"/>
      <c r="N434" s="59"/>
      <c r="O434" s="59">
        <f>+D434*'Silver Conversion'!B431</f>
        <v>0</v>
      </c>
      <c r="P434" s="59"/>
      <c r="Q434" s="59"/>
      <c r="R434" s="59"/>
      <c r="S434" s="59">
        <f>+H434*'Silver Conversion'!B431</f>
        <v>5.043785000000001</v>
      </c>
      <c r="T434" s="59"/>
      <c r="U434" s="59"/>
      <c r="V434" s="59"/>
    </row>
    <row r="435" spans="1:22" ht="15.75">
      <c r="A435" s="63">
        <v>1773</v>
      </c>
      <c r="B435" s="59"/>
      <c r="C435" s="59"/>
      <c r="D435" s="59"/>
      <c r="E435" s="59"/>
      <c r="F435" s="59"/>
      <c r="G435" s="59"/>
      <c r="H435" s="59">
        <v>140.3</v>
      </c>
      <c r="I435" s="59"/>
      <c r="J435" s="59"/>
      <c r="K435" s="59"/>
      <c r="L435" s="59"/>
      <c r="M435" s="59"/>
      <c r="N435" s="59"/>
      <c r="O435" s="59">
        <f>+D435*'Silver Conversion'!B432</f>
        <v>0</v>
      </c>
      <c r="P435" s="59"/>
      <c r="Q435" s="59"/>
      <c r="R435" s="59"/>
      <c r="S435" s="59">
        <f>+H435*'Silver Conversion'!B432</f>
        <v>5.008710000000001</v>
      </c>
      <c r="T435" s="59"/>
      <c r="U435" s="59"/>
      <c r="V435" s="59"/>
    </row>
    <row r="436" spans="1:22" ht="15.75">
      <c r="A436" s="63">
        <v>1774</v>
      </c>
      <c r="B436" s="59"/>
      <c r="C436" s="59"/>
      <c r="D436" s="59"/>
      <c r="E436" s="59"/>
      <c r="F436" s="59"/>
      <c r="G436" s="59"/>
      <c r="H436" s="59">
        <v>140.3</v>
      </c>
      <c r="I436" s="59"/>
      <c r="J436" s="59"/>
      <c r="K436" s="59"/>
      <c r="L436" s="59"/>
      <c r="M436" s="59"/>
      <c r="N436" s="59"/>
      <c r="O436" s="59">
        <f>+D436*'Silver Conversion'!B433</f>
        <v>0</v>
      </c>
      <c r="P436" s="59"/>
      <c r="Q436" s="59"/>
      <c r="R436" s="59"/>
      <c r="S436" s="59">
        <f>+H436*'Silver Conversion'!B433</f>
        <v>5.008710000000001</v>
      </c>
      <c r="T436" s="59"/>
      <c r="U436" s="59"/>
      <c r="V436" s="59"/>
    </row>
    <row r="437" spans="1:22" ht="15.75">
      <c r="A437" s="63">
        <v>1775</v>
      </c>
      <c r="B437" s="59"/>
      <c r="C437" s="59"/>
      <c r="D437" s="59"/>
      <c r="E437" s="59"/>
      <c r="F437" s="59"/>
      <c r="G437" s="59"/>
      <c r="H437" s="59">
        <v>140.3</v>
      </c>
      <c r="I437" s="59"/>
      <c r="J437" s="59"/>
      <c r="K437" s="59"/>
      <c r="L437" s="59"/>
      <c r="M437" s="59"/>
      <c r="N437" s="59"/>
      <c r="O437" s="59">
        <f>+D437*'Silver Conversion'!B434</f>
        <v>0</v>
      </c>
      <c r="P437" s="59"/>
      <c r="Q437" s="59"/>
      <c r="R437" s="59"/>
      <c r="S437" s="59">
        <f>+H437*'Silver Conversion'!B434</f>
        <v>5.008710000000001</v>
      </c>
      <c r="T437" s="59"/>
      <c r="U437" s="59"/>
      <c r="V437" s="59"/>
    </row>
    <row r="438" spans="1:22" ht="15.75">
      <c r="A438" s="63">
        <v>1776</v>
      </c>
      <c r="B438" s="59"/>
      <c r="C438" s="59"/>
      <c r="D438" s="59"/>
      <c r="E438" s="59"/>
      <c r="F438" s="59"/>
      <c r="G438" s="59"/>
      <c r="H438" s="59">
        <v>140.3</v>
      </c>
      <c r="I438" s="59"/>
      <c r="J438" s="59"/>
      <c r="K438" s="59"/>
      <c r="L438" s="59"/>
      <c r="M438" s="59"/>
      <c r="N438" s="59"/>
      <c r="O438" s="59">
        <f>+D438*'Silver Conversion'!B435</f>
        <v>0</v>
      </c>
      <c r="P438" s="59"/>
      <c r="Q438" s="59"/>
      <c r="R438" s="59"/>
      <c r="S438" s="59">
        <f>+H438*'Silver Conversion'!B435</f>
        <v>5.008710000000001</v>
      </c>
      <c r="T438" s="59"/>
      <c r="U438" s="59"/>
      <c r="V438" s="59"/>
    </row>
    <row r="439" spans="1:22" ht="15.75">
      <c r="A439" s="63">
        <v>1777</v>
      </c>
      <c r="B439" s="59"/>
      <c r="C439" s="59"/>
      <c r="D439" s="59"/>
      <c r="E439" s="59"/>
      <c r="F439" s="59"/>
      <c r="G439" s="59"/>
      <c r="H439" s="59">
        <v>140.3</v>
      </c>
      <c r="I439" s="59"/>
      <c r="J439" s="59"/>
      <c r="K439" s="59"/>
      <c r="L439" s="59"/>
      <c r="M439" s="59"/>
      <c r="N439" s="59"/>
      <c r="O439" s="59">
        <f>+D439*'Silver Conversion'!B436</f>
        <v>0</v>
      </c>
      <c r="P439" s="59"/>
      <c r="Q439" s="59"/>
      <c r="R439" s="59"/>
      <c r="S439" s="59">
        <f>+H439*'Silver Conversion'!B436</f>
        <v>5.008710000000001</v>
      </c>
      <c r="T439" s="59"/>
      <c r="U439" s="59"/>
      <c r="V439" s="59"/>
    </row>
    <row r="440" spans="1:22" ht="15.75">
      <c r="A440" s="63">
        <v>1778</v>
      </c>
      <c r="B440" s="59"/>
      <c r="C440" s="59"/>
      <c r="D440" s="59">
        <v>221</v>
      </c>
      <c r="E440" s="59"/>
      <c r="F440" s="59"/>
      <c r="G440" s="59"/>
      <c r="H440" s="59">
        <v>140.3</v>
      </c>
      <c r="I440" s="59"/>
      <c r="J440" s="59"/>
      <c r="K440" s="59"/>
      <c r="L440" s="59"/>
      <c r="M440" s="59"/>
      <c r="N440" s="59"/>
      <c r="O440" s="59">
        <f>+D440*'Silver Conversion'!B437</f>
        <v>7.8897</v>
      </c>
      <c r="P440" s="59"/>
      <c r="Q440" s="59"/>
      <c r="R440" s="59"/>
      <c r="S440" s="59">
        <f>+H440*'Silver Conversion'!B437</f>
        <v>5.008710000000001</v>
      </c>
      <c r="T440" s="59"/>
      <c r="U440" s="59"/>
      <c r="V440" s="59"/>
    </row>
    <row r="441" spans="1:22" ht="15.75">
      <c r="A441" s="63">
        <v>1779</v>
      </c>
      <c r="B441" s="59"/>
      <c r="C441" s="59"/>
      <c r="D441" s="59">
        <v>204</v>
      </c>
      <c r="E441" s="59"/>
      <c r="F441" s="59"/>
      <c r="G441" s="59"/>
      <c r="H441" s="59">
        <v>140.3</v>
      </c>
      <c r="I441" s="59"/>
      <c r="J441" s="59"/>
      <c r="K441" s="59"/>
      <c r="L441" s="59"/>
      <c r="M441" s="59"/>
      <c r="N441" s="59"/>
      <c r="O441" s="59">
        <f>+D441*'Silver Conversion'!B438</f>
        <v>7.282800000000001</v>
      </c>
      <c r="P441" s="59"/>
      <c r="Q441" s="59"/>
      <c r="R441" s="59"/>
      <c r="S441" s="59">
        <f>+H441*'Silver Conversion'!B438</f>
        <v>5.008710000000001</v>
      </c>
      <c r="T441" s="59"/>
      <c r="U441" s="59"/>
      <c r="V441" s="59"/>
    </row>
    <row r="442" spans="1:22" ht="15.75">
      <c r="A442" s="63">
        <v>1780</v>
      </c>
      <c r="B442" s="59"/>
      <c r="C442" s="59"/>
      <c r="D442" s="59">
        <v>209.7</v>
      </c>
      <c r="E442" s="59"/>
      <c r="F442" s="59"/>
      <c r="G442" s="59"/>
      <c r="H442" s="59">
        <v>140.3</v>
      </c>
      <c r="I442" s="59"/>
      <c r="J442" s="59"/>
      <c r="K442" s="59"/>
      <c r="L442" s="59"/>
      <c r="M442" s="59"/>
      <c r="N442" s="59"/>
      <c r="O442" s="59">
        <f>+D442*'Silver Conversion'!B439</f>
        <v>7.48629</v>
      </c>
      <c r="P442" s="59"/>
      <c r="Q442" s="59"/>
      <c r="R442" s="59"/>
      <c r="S442" s="59">
        <f>+H442*'Silver Conversion'!B439</f>
        <v>5.008710000000001</v>
      </c>
      <c r="T442" s="59"/>
      <c r="U442" s="59"/>
      <c r="V442" s="59"/>
    </row>
    <row r="443" spans="1:22" ht="15.75">
      <c r="A443" s="63">
        <v>1781</v>
      </c>
      <c r="B443" s="59"/>
      <c r="C443" s="59"/>
      <c r="D443" s="59">
        <v>204</v>
      </c>
      <c r="E443" s="59"/>
      <c r="F443" s="59"/>
      <c r="G443" s="59"/>
      <c r="H443" s="59">
        <v>140.3</v>
      </c>
      <c r="I443" s="59"/>
      <c r="J443" s="59"/>
      <c r="K443" s="59"/>
      <c r="L443" s="59"/>
      <c r="M443" s="59"/>
      <c r="N443" s="59"/>
      <c r="O443" s="59">
        <f>+D443*'Silver Conversion'!B440</f>
        <v>7.282800000000001</v>
      </c>
      <c r="P443" s="59"/>
      <c r="Q443" s="59"/>
      <c r="R443" s="59"/>
      <c r="S443" s="59">
        <f>+H443*'Silver Conversion'!B440</f>
        <v>5.008710000000001</v>
      </c>
      <c r="T443" s="59"/>
      <c r="U443" s="59"/>
      <c r="V443" s="59"/>
    </row>
    <row r="444" spans="1:22" ht="15.75">
      <c r="A444" s="63">
        <v>1782</v>
      </c>
      <c r="B444" s="59"/>
      <c r="C444" s="59"/>
      <c r="D444" s="59">
        <v>212.5</v>
      </c>
      <c r="E444" s="59"/>
      <c r="F444" s="59"/>
      <c r="G444" s="59"/>
      <c r="H444" s="59">
        <v>140.3</v>
      </c>
      <c r="I444" s="59"/>
      <c r="J444" s="59"/>
      <c r="K444" s="59"/>
      <c r="L444" s="59"/>
      <c r="M444" s="59"/>
      <c r="N444" s="59"/>
      <c r="O444" s="59">
        <f>+D444*'Silver Conversion'!B441</f>
        <v>7.586250000000001</v>
      </c>
      <c r="P444" s="59"/>
      <c r="Q444" s="59"/>
      <c r="R444" s="59"/>
      <c r="S444" s="59">
        <f>+H444*'Silver Conversion'!B441</f>
        <v>5.008710000000001</v>
      </c>
      <c r="T444" s="59"/>
      <c r="U444" s="59"/>
      <c r="V444" s="59"/>
    </row>
    <row r="445" spans="1:22" ht="15.75">
      <c r="A445" s="63">
        <v>1783</v>
      </c>
      <c r="B445" s="59"/>
      <c r="C445" s="59"/>
      <c r="D445" s="59">
        <v>204</v>
      </c>
      <c r="E445" s="59"/>
      <c r="F445" s="59"/>
      <c r="G445" s="59"/>
      <c r="H445" s="59">
        <v>144.5</v>
      </c>
      <c r="I445" s="59"/>
      <c r="J445" s="59"/>
      <c r="K445" s="59"/>
      <c r="L445" s="59"/>
      <c r="M445" s="59"/>
      <c r="N445" s="59"/>
      <c r="O445" s="59">
        <f>+D445*'Silver Conversion'!B442</f>
        <v>7.282800000000001</v>
      </c>
      <c r="P445" s="59"/>
      <c r="Q445" s="59"/>
      <c r="R445" s="59"/>
      <c r="S445" s="59">
        <f>+H445*'Silver Conversion'!B442</f>
        <v>5.158650000000001</v>
      </c>
      <c r="T445" s="59"/>
      <c r="U445" s="59"/>
      <c r="V445" s="59"/>
    </row>
    <row r="446" spans="1:22" ht="15.75">
      <c r="A446" s="63">
        <v>1784</v>
      </c>
      <c r="B446" s="59"/>
      <c r="C446" s="59"/>
      <c r="D446" s="59">
        <v>212.5</v>
      </c>
      <c r="E446" s="59"/>
      <c r="F446" s="59"/>
      <c r="G446" s="59"/>
      <c r="H446" s="59">
        <v>157.3</v>
      </c>
      <c r="I446" s="59"/>
      <c r="J446" s="59"/>
      <c r="K446" s="59"/>
      <c r="L446" s="59"/>
      <c r="M446" s="59"/>
      <c r="N446" s="59"/>
      <c r="O446" s="59">
        <f>+D446*'Silver Conversion'!B443</f>
        <v>7.586250000000001</v>
      </c>
      <c r="P446" s="59"/>
      <c r="Q446" s="59"/>
      <c r="R446" s="59"/>
      <c r="S446" s="59">
        <f>+H446*'Silver Conversion'!B443</f>
        <v>5.615610000000001</v>
      </c>
      <c r="T446" s="59"/>
      <c r="U446" s="59"/>
      <c r="V446" s="59"/>
    </row>
    <row r="447" spans="1:22" ht="15.75">
      <c r="A447" s="63">
        <v>1785</v>
      </c>
      <c r="B447" s="59"/>
      <c r="C447" s="59"/>
      <c r="D447" s="59">
        <v>231.6</v>
      </c>
      <c r="E447" s="59"/>
      <c r="F447" s="59"/>
      <c r="G447" s="59"/>
      <c r="H447" s="59">
        <v>157.3</v>
      </c>
      <c r="I447" s="59"/>
      <c r="J447" s="59"/>
      <c r="K447" s="59"/>
      <c r="L447" s="59"/>
      <c r="M447" s="59"/>
      <c r="N447" s="59"/>
      <c r="O447" s="59">
        <f>+D447*'Silver Conversion'!B444</f>
        <v>8.26812</v>
      </c>
      <c r="P447" s="59"/>
      <c r="Q447" s="59"/>
      <c r="R447" s="59"/>
      <c r="S447" s="59">
        <f>+H447*'Silver Conversion'!B444</f>
        <v>5.615610000000001</v>
      </c>
      <c r="T447" s="59"/>
      <c r="U447" s="59"/>
      <c r="V447" s="59"/>
    </row>
    <row r="448" spans="1:22" ht="15.75">
      <c r="A448" s="63">
        <v>1786</v>
      </c>
      <c r="B448" s="59"/>
      <c r="C448" s="59"/>
      <c r="D448" s="59">
        <v>238</v>
      </c>
      <c r="E448" s="59"/>
      <c r="F448" s="59"/>
      <c r="G448" s="59"/>
      <c r="H448" s="59">
        <v>157.3</v>
      </c>
      <c r="I448" s="59"/>
      <c r="J448" s="59"/>
      <c r="K448" s="59"/>
      <c r="L448" s="59"/>
      <c r="M448" s="59"/>
      <c r="N448" s="59"/>
      <c r="O448" s="59">
        <f>+D448*'Silver Conversion'!B445</f>
        <v>8.44186</v>
      </c>
      <c r="P448" s="59"/>
      <c r="Q448" s="59"/>
      <c r="R448" s="59"/>
      <c r="S448" s="59">
        <f>+H448*'Silver Conversion'!B445</f>
        <v>5.5794310000000005</v>
      </c>
      <c r="T448" s="59"/>
      <c r="U448" s="59"/>
      <c r="V448" s="59"/>
    </row>
    <row r="449" spans="1:22" ht="15.75">
      <c r="A449" s="63">
        <v>1787</v>
      </c>
      <c r="B449" s="59"/>
      <c r="C449" s="59"/>
      <c r="D449" s="59">
        <v>235.9</v>
      </c>
      <c r="E449" s="59"/>
      <c r="F449" s="59"/>
      <c r="G449" s="59"/>
      <c r="H449" s="59">
        <v>157.3</v>
      </c>
      <c r="I449" s="59"/>
      <c r="J449" s="59"/>
      <c r="K449" s="59"/>
      <c r="L449" s="59"/>
      <c r="M449" s="59"/>
      <c r="N449" s="59"/>
      <c r="O449" s="59">
        <f>+D449*'Silver Conversion'!B446</f>
        <v>8.313116</v>
      </c>
      <c r="P449" s="59"/>
      <c r="Q449" s="59"/>
      <c r="R449" s="59"/>
      <c r="S449" s="59">
        <f>+H449*'Silver Conversion'!B446</f>
        <v>5.543252000000001</v>
      </c>
      <c r="T449" s="59"/>
      <c r="U449" s="59"/>
      <c r="V449" s="59"/>
    </row>
    <row r="450" spans="1:22" ht="15.75">
      <c r="A450" s="63">
        <v>1788</v>
      </c>
      <c r="B450" s="59"/>
      <c r="C450" s="59"/>
      <c r="D450" s="59">
        <v>230.6</v>
      </c>
      <c r="E450" s="59"/>
      <c r="F450" s="59"/>
      <c r="G450" s="59"/>
      <c r="H450" s="59">
        <v>165.8</v>
      </c>
      <c r="I450" s="59"/>
      <c r="J450" s="59"/>
      <c r="K450" s="59"/>
      <c r="L450" s="59"/>
      <c r="M450" s="59"/>
      <c r="N450" s="59"/>
      <c r="O450" s="59">
        <f>+D450*'Silver Conversion'!B447</f>
        <v>8.126344</v>
      </c>
      <c r="P450" s="59"/>
      <c r="Q450" s="59"/>
      <c r="R450" s="59"/>
      <c r="S450" s="59">
        <f>+H450*'Silver Conversion'!B447</f>
        <v>5.842792</v>
      </c>
      <c r="T450" s="59"/>
      <c r="U450" s="59"/>
      <c r="V450" s="59"/>
    </row>
    <row r="451" spans="1:22" ht="15.75">
      <c r="A451" s="63">
        <v>1789</v>
      </c>
      <c r="B451" s="59"/>
      <c r="C451" s="59"/>
      <c r="D451" s="59">
        <v>241.2</v>
      </c>
      <c r="E451" s="59"/>
      <c r="F451" s="59"/>
      <c r="G451" s="59"/>
      <c r="H451" s="59">
        <v>170</v>
      </c>
      <c r="I451" s="59"/>
      <c r="J451" s="59"/>
      <c r="K451" s="59"/>
      <c r="L451" s="59"/>
      <c r="M451" s="59"/>
      <c r="N451" s="59"/>
      <c r="O451" s="59">
        <f>+D451*'Silver Conversion'!B448</f>
        <v>8.499888</v>
      </c>
      <c r="P451" s="59"/>
      <c r="Q451" s="59"/>
      <c r="R451" s="59"/>
      <c r="S451" s="59">
        <f>+H451*'Silver Conversion'!B448</f>
        <v>5.9908</v>
      </c>
      <c r="T451" s="59"/>
      <c r="U451" s="59"/>
      <c r="V451" s="59"/>
    </row>
    <row r="452" spans="1:22" ht="15.75">
      <c r="A452" s="63">
        <v>1790</v>
      </c>
      <c r="B452" s="59"/>
      <c r="C452" s="59"/>
      <c r="D452" s="59">
        <v>242.3</v>
      </c>
      <c r="E452" s="59"/>
      <c r="F452" s="59"/>
      <c r="G452" s="59"/>
      <c r="H452" s="59">
        <v>170</v>
      </c>
      <c r="I452" s="59"/>
      <c r="J452" s="59"/>
      <c r="K452" s="59"/>
      <c r="L452" s="59"/>
      <c r="M452" s="59"/>
      <c r="N452" s="59"/>
      <c r="O452" s="59">
        <f>+D452*'Silver Conversion'!B449</f>
        <v>8.538652</v>
      </c>
      <c r="P452" s="59"/>
      <c r="Q452" s="59"/>
      <c r="R452" s="59"/>
      <c r="S452" s="59">
        <f>+H452*'Silver Conversion'!B449</f>
        <v>5.9908</v>
      </c>
      <c r="T452" s="59"/>
      <c r="U452" s="59"/>
      <c r="V452" s="59"/>
    </row>
    <row r="453" spans="1:22" ht="15.75">
      <c r="A453" s="63">
        <v>1791</v>
      </c>
      <c r="B453" s="59"/>
      <c r="C453" s="59"/>
      <c r="D453" s="59">
        <v>238</v>
      </c>
      <c r="E453" s="59"/>
      <c r="F453" s="59"/>
      <c r="G453" s="59"/>
      <c r="H453" s="59">
        <v>170</v>
      </c>
      <c r="I453" s="59"/>
      <c r="J453" s="59"/>
      <c r="K453" s="59"/>
      <c r="L453" s="59"/>
      <c r="M453" s="59"/>
      <c r="N453" s="59"/>
      <c r="O453" s="59">
        <f>+D453*'Silver Conversion'!B450</f>
        <v>8.38712</v>
      </c>
      <c r="P453" s="59"/>
      <c r="Q453" s="59"/>
      <c r="R453" s="59"/>
      <c r="S453" s="59">
        <f>+H453*'Silver Conversion'!B450</f>
        <v>5.9908</v>
      </c>
      <c r="T453" s="59"/>
      <c r="U453" s="59"/>
      <c r="V453" s="59"/>
    </row>
    <row r="454" spans="1:22" ht="15.75">
      <c r="A454" s="63">
        <v>1792</v>
      </c>
      <c r="B454" s="59"/>
      <c r="C454" s="59"/>
      <c r="D454" s="59">
        <v>249.7</v>
      </c>
      <c r="E454" s="59"/>
      <c r="F454" s="59"/>
      <c r="G454" s="59"/>
      <c r="H454" s="59">
        <v>170</v>
      </c>
      <c r="I454" s="59"/>
      <c r="J454" s="59"/>
      <c r="K454" s="59"/>
      <c r="L454" s="59"/>
      <c r="M454" s="59"/>
      <c r="N454" s="59"/>
      <c r="O454" s="59">
        <f>+D454*'Silver Conversion'!B451</f>
        <v>8.799427999999999</v>
      </c>
      <c r="P454" s="59"/>
      <c r="Q454" s="59"/>
      <c r="R454" s="59"/>
      <c r="S454" s="59">
        <f>+H454*'Silver Conversion'!B451</f>
        <v>5.9908</v>
      </c>
      <c r="T454" s="59"/>
      <c r="U454" s="59"/>
      <c r="V454" s="59"/>
    </row>
    <row r="455" spans="1:22" ht="15.75">
      <c r="A455" s="63">
        <v>1793</v>
      </c>
      <c r="B455" s="59"/>
      <c r="C455" s="59"/>
      <c r="D455" s="59">
        <v>263.6</v>
      </c>
      <c r="E455" s="59"/>
      <c r="F455" s="59"/>
      <c r="G455" s="59"/>
      <c r="H455" s="59">
        <v>170</v>
      </c>
      <c r="I455" s="59"/>
      <c r="J455" s="59"/>
      <c r="K455" s="59"/>
      <c r="L455" s="59"/>
      <c r="M455" s="59"/>
      <c r="N455" s="59"/>
      <c r="O455" s="59">
        <f>+D455*'Silver Conversion'!B452</f>
        <v>9.289264000000001</v>
      </c>
      <c r="P455" s="59"/>
      <c r="Q455" s="59"/>
      <c r="R455" s="59"/>
      <c r="S455" s="59">
        <f>+H455*'Silver Conversion'!B452</f>
        <v>5.9908</v>
      </c>
      <c r="T455" s="59"/>
      <c r="U455" s="59"/>
      <c r="V455" s="59"/>
    </row>
    <row r="456" spans="1:22" ht="15.75">
      <c r="A456" s="63">
        <v>1794</v>
      </c>
      <c r="B456" s="59"/>
      <c r="C456" s="59"/>
      <c r="D456" s="59">
        <v>259.3</v>
      </c>
      <c r="E456" s="59"/>
      <c r="F456" s="59"/>
      <c r="G456" s="59"/>
      <c r="H456" s="59">
        <v>170</v>
      </c>
      <c r="I456" s="59"/>
      <c r="J456" s="59"/>
      <c r="K456" s="59"/>
      <c r="L456" s="59"/>
      <c r="M456" s="59"/>
      <c r="N456" s="59"/>
      <c r="O456" s="59">
        <f>+D456*'Silver Conversion'!B453</f>
        <v>9.137732</v>
      </c>
      <c r="P456" s="59"/>
      <c r="Q456" s="59"/>
      <c r="R456" s="59"/>
      <c r="S456" s="59">
        <f>+H456*'Silver Conversion'!B453</f>
        <v>5.9908</v>
      </c>
      <c r="T456" s="59"/>
      <c r="U456" s="59"/>
      <c r="V456" s="59"/>
    </row>
    <row r="457" spans="1:22" ht="15.75">
      <c r="A457" s="63">
        <v>1795</v>
      </c>
      <c r="B457" s="59"/>
      <c r="C457" s="59"/>
      <c r="D457" s="59">
        <v>252.9</v>
      </c>
      <c r="E457" s="59"/>
      <c r="F457" s="59"/>
      <c r="G457" s="59"/>
      <c r="H457" s="59">
        <v>170</v>
      </c>
      <c r="I457" s="59"/>
      <c r="J457" s="59"/>
      <c r="K457" s="59"/>
      <c r="L457" s="59"/>
      <c r="M457" s="59"/>
      <c r="N457" s="59"/>
      <c r="O457" s="59">
        <f>+D457*'Silver Conversion'!B454</f>
        <v>8.912196</v>
      </c>
      <c r="P457" s="59"/>
      <c r="Q457" s="59"/>
      <c r="R457" s="59"/>
      <c r="S457" s="59">
        <f>+H457*'Silver Conversion'!B454</f>
        <v>5.9908</v>
      </c>
      <c r="T457" s="59"/>
      <c r="U457" s="59"/>
      <c r="V457" s="59"/>
    </row>
    <row r="458" spans="1:22" ht="15.75">
      <c r="A458" s="63">
        <v>1796</v>
      </c>
      <c r="B458" s="59"/>
      <c r="C458" s="59"/>
      <c r="D458" s="59">
        <v>252.9</v>
      </c>
      <c r="E458" s="59"/>
      <c r="F458" s="59"/>
      <c r="G458" s="59"/>
      <c r="H458" s="59">
        <v>170</v>
      </c>
      <c r="I458" s="59"/>
      <c r="J458" s="59"/>
      <c r="K458" s="59"/>
      <c r="L458" s="59"/>
      <c r="M458" s="59"/>
      <c r="N458" s="59"/>
      <c r="O458" s="59">
        <f>+D458*'Silver Conversion'!B455</f>
        <v>8.912196</v>
      </c>
      <c r="P458" s="59"/>
      <c r="Q458" s="59"/>
      <c r="R458" s="59"/>
      <c r="S458" s="59">
        <f>+H458*'Silver Conversion'!B455</f>
        <v>5.9908</v>
      </c>
      <c r="T458" s="59"/>
      <c r="U458" s="59"/>
      <c r="V458" s="59"/>
    </row>
    <row r="459" spans="1:22" ht="15.75">
      <c r="A459" s="63">
        <v>1797</v>
      </c>
      <c r="B459" s="59"/>
      <c r="C459" s="59"/>
      <c r="D459" s="59">
        <v>275.2</v>
      </c>
      <c r="E459" s="59"/>
      <c r="F459" s="59"/>
      <c r="G459" s="59"/>
      <c r="H459" s="59">
        <v>170</v>
      </c>
      <c r="I459" s="59"/>
      <c r="J459" s="59"/>
      <c r="K459" s="59"/>
      <c r="L459" s="59"/>
      <c r="M459" s="59"/>
      <c r="N459" s="59"/>
      <c r="O459" s="59">
        <f>+D459*'Silver Conversion'!B456</f>
        <v>9.698048</v>
      </c>
      <c r="P459" s="59"/>
      <c r="Q459" s="59"/>
      <c r="R459" s="59"/>
      <c r="S459" s="59">
        <f>+H459*'Silver Conversion'!B456</f>
        <v>5.9908</v>
      </c>
      <c r="T459" s="59"/>
      <c r="U459" s="59"/>
      <c r="V459" s="59"/>
    </row>
    <row r="460" spans="1:22" ht="15.75">
      <c r="A460" s="63">
        <v>1798</v>
      </c>
      <c r="B460" s="59"/>
      <c r="C460" s="59"/>
      <c r="D460" s="59">
        <v>285.8</v>
      </c>
      <c r="E460" s="59"/>
      <c r="F460" s="59"/>
      <c r="G460" s="59"/>
      <c r="H460" s="59">
        <v>170</v>
      </c>
      <c r="I460" s="59"/>
      <c r="J460" s="59"/>
      <c r="K460" s="59"/>
      <c r="L460" s="59"/>
      <c r="M460" s="59"/>
      <c r="N460" s="59"/>
      <c r="O460" s="59">
        <f>+D460*'Silver Conversion'!B457</f>
        <v>10.071592</v>
      </c>
      <c r="P460" s="59"/>
      <c r="Q460" s="59"/>
      <c r="R460" s="59"/>
      <c r="S460" s="59">
        <f>+H460*'Silver Conversion'!B457</f>
        <v>5.9908</v>
      </c>
      <c r="T460" s="59"/>
      <c r="U460" s="59"/>
      <c r="V460" s="59"/>
    </row>
    <row r="461" spans="1:22" ht="15.75">
      <c r="A461" s="63">
        <v>1799</v>
      </c>
      <c r="B461" s="59"/>
      <c r="C461" s="59"/>
      <c r="D461" s="59">
        <v>297.5</v>
      </c>
      <c r="E461" s="59"/>
      <c r="F461" s="59"/>
      <c r="G461" s="59"/>
      <c r="H461" s="59">
        <v>170</v>
      </c>
      <c r="I461" s="59"/>
      <c r="J461" s="59"/>
      <c r="K461" s="59"/>
      <c r="L461" s="59"/>
      <c r="M461" s="59"/>
      <c r="N461" s="59"/>
      <c r="O461" s="59">
        <f>+D461*'Silver Conversion'!B458</f>
        <v>10.4839</v>
      </c>
      <c r="P461" s="59"/>
      <c r="Q461" s="59"/>
      <c r="R461" s="59"/>
      <c r="S461" s="59">
        <f>+H461*'Silver Conversion'!B458</f>
        <v>5.9908</v>
      </c>
      <c r="T461" s="59"/>
      <c r="U461" s="59"/>
      <c r="V461" s="59"/>
    </row>
    <row r="462" spans="1:22" ht="15.75">
      <c r="A462" s="63">
        <v>1800</v>
      </c>
      <c r="B462" s="59"/>
      <c r="C462" s="59"/>
      <c r="D462" s="59">
        <v>238</v>
      </c>
      <c r="E462" s="59"/>
      <c r="F462" s="59"/>
      <c r="G462" s="59"/>
      <c r="H462" s="59">
        <v>173.2</v>
      </c>
      <c r="I462" s="59"/>
      <c r="J462" s="59"/>
      <c r="K462" s="59"/>
      <c r="L462" s="59"/>
      <c r="M462" s="59"/>
      <c r="N462" s="59"/>
      <c r="O462" s="59">
        <f>+D462*'Silver Conversion'!B459</f>
        <v>8.38712</v>
      </c>
      <c r="P462" s="59"/>
      <c r="Q462" s="59"/>
      <c r="R462" s="59"/>
      <c r="S462" s="59">
        <f>+H462*'Silver Conversion'!B459</f>
        <v>6.103568</v>
      </c>
      <c r="T462" s="59"/>
      <c r="U462" s="59"/>
      <c r="V462" s="59"/>
    </row>
    <row r="463" ht="15.75">
      <c r="J463" s="62"/>
    </row>
    <row r="464" ht="15.75">
      <c r="J464" s="62"/>
    </row>
    <row r="465" ht="15.75">
      <c r="J465" s="62"/>
    </row>
    <row r="466" ht="15.75">
      <c r="J466" s="62"/>
    </row>
    <row r="467" ht="15.75">
      <c r="J467" s="62"/>
    </row>
    <row r="468" ht="15.75">
      <c r="J468" s="62"/>
    </row>
    <row r="469" ht="15.75">
      <c r="J469" s="62"/>
    </row>
    <row r="470" ht="15.75">
      <c r="J470" s="62"/>
    </row>
    <row r="471" ht="15.75">
      <c r="J471" s="62"/>
    </row>
    <row r="472" ht="15.75">
      <c r="J472" s="62"/>
    </row>
    <row r="473" ht="15.75">
      <c r="J473" s="62"/>
    </row>
    <row r="474" ht="15.75">
      <c r="J474" s="62"/>
    </row>
    <row r="475" ht="15.75">
      <c r="J475" s="62"/>
    </row>
    <row r="476" ht="15.75">
      <c r="J476" s="62"/>
    </row>
    <row r="477" ht="15.75">
      <c r="J477" s="62"/>
    </row>
    <row r="478" ht="15.75">
      <c r="J478" s="62"/>
    </row>
    <row r="479" ht="15.75">
      <c r="J479" s="62"/>
    </row>
    <row r="480" ht="15.75">
      <c r="J480" s="62"/>
    </row>
    <row r="481" ht="15.75">
      <c r="J481" s="62"/>
    </row>
    <row r="482" ht="15.75">
      <c r="J482" s="62"/>
    </row>
    <row r="483" ht="15.75">
      <c r="J483" s="62"/>
    </row>
    <row r="484" ht="15.75">
      <c r="J484" s="62"/>
    </row>
    <row r="485" ht="15.75">
      <c r="J485" s="62"/>
    </row>
    <row r="486" ht="15.75">
      <c r="J486" s="62"/>
    </row>
    <row r="487" ht="15.75">
      <c r="J487" s="62"/>
    </row>
    <row r="488" ht="15.75">
      <c r="J488" s="62"/>
    </row>
    <row r="489" ht="15.75">
      <c r="J489" s="62"/>
    </row>
    <row r="490" ht="15.75">
      <c r="J490" s="62"/>
    </row>
    <row r="491" ht="15.75">
      <c r="J491" s="62"/>
    </row>
    <row r="492" ht="15.75">
      <c r="J492" s="62"/>
    </row>
    <row r="493" ht="15.75">
      <c r="J493" s="62"/>
    </row>
    <row r="494" ht="15.75">
      <c r="J494" s="62"/>
    </row>
    <row r="495" ht="15.75">
      <c r="J495" s="62"/>
    </row>
    <row r="496" ht="15.75">
      <c r="J496" s="62"/>
    </row>
    <row r="497" ht="15.75">
      <c r="J497" s="62"/>
    </row>
    <row r="498" ht="15.75">
      <c r="J498" s="62"/>
    </row>
    <row r="499" ht="15.75">
      <c r="J499" s="62"/>
    </row>
    <row r="500" ht="15.75">
      <c r="J500" s="62"/>
    </row>
    <row r="501" ht="15.75">
      <c r="J501" s="62"/>
    </row>
    <row r="502" ht="15.75">
      <c r="J502" s="62"/>
    </row>
    <row r="503" ht="15.75">
      <c r="J503" s="62"/>
    </row>
    <row r="504" ht="15.75">
      <c r="J504" s="62"/>
    </row>
    <row r="505" ht="15.75">
      <c r="J505" s="62"/>
    </row>
    <row r="506" ht="15.75">
      <c r="J506" s="62"/>
    </row>
    <row r="507" ht="15.75">
      <c r="J507" s="62"/>
    </row>
    <row r="508" ht="15.75">
      <c r="J508" s="62"/>
    </row>
    <row r="509" ht="15.75">
      <c r="J509" s="62"/>
    </row>
    <row r="510" ht="15.75">
      <c r="J510" s="62"/>
    </row>
    <row r="511" ht="15.75">
      <c r="J511" s="62"/>
    </row>
    <row r="512" ht="15.75">
      <c r="J512" s="62"/>
    </row>
    <row r="513" ht="15.75">
      <c r="J513" s="62"/>
    </row>
    <row r="514" ht="15.75">
      <c r="J514" s="62"/>
    </row>
    <row r="515" ht="15.75">
      <c r="J515" s="62"/>
    </row>
    <row r="516" ht="15.75">
      <c r="J516" s="62"/>
    </row>
    <row r="517" ht="15.75">
      <c r="J517" s="62"/>
    </row>
    <row r="518" ht="15.75">
      <c r="J518" s="62"/>
    </row>
    <row r="519" ht="15.75">
      <c r="J519" s="62"/>
    </row>
    <row r="520" ht="15.75">
      <c r="J520" s="62"/>
    </row>
    <row r="521" ht="15.75">
      <c r="J521" s="62"/>
    </row>
    <row r="522" ht="15.75">
      <c r="J522" s="62"/>
    </row>
    <row r="523" ht="15.75">
      <c r="J523" s="62"/>
    </row>
    <row r="524" ht="15.75">
      <c r="J524" s="62"/>
    </row>
    <row r="525" ht="15.75">
      <c r="J525" s="62"/>
    </row>
    <row r="526" ht="15.75">
      <c r="J526" s="62"/>
    </row>
    <row r="527" ht="15.75">
      <c r="J527" s="62"/>
    </row>
    <row r="528" ht="15.75">
      <c r="J528" s="62"/>
    </row>
    <row r="529" ht="15.75">
      <c r="J529" s="62"/>
    </row>
    <row r="530" ht="15.75">
      <c r="J530" s="62"/>
    </row>
    <row r="531" ht="15.75">
      <c r="J531" s="62"/>
    </row>
    <row r="532" ht="15.75">
      <c r="J532" s="62"/>
    </row>
    <row r="533" ht="15.75">
      <c r="J533" s="62"/>
    </row>
    <row r="534" ht="15.75">
      <c r="J534" s="62"/>
    </row>
    <row r="535" ht="15.75">
      <c r="J535" s="62"/>
    </row>
    <row r="536" ht="15.75">
      <c r="J536" s="62"/>
    </row>
    <row r="537" ht="15.75">
      <c r="J537" s="62"/>
    </row>
    <row r="538" ht="15.75">
      <c r="J538" s="62"/>
    </row>
    <row r="539" ht="15.75">
      <c r="J539" s="62"/>
    </row>
    <row r="540" ht="15.75">
      <c r="J540" s="62"/>
    </row>
    <row r="541" ht="15.75">
      <c r="J541" s="62"/>
    </row>
    <row r="542" ht="15.75">
      <c r="J542" s="62"/>
    </row>
    <row r="543" ht="15.75">
      <c r="J543" s="62"/>
    </row>
    <row r="544" ht="15.75">
      <c r="J544" s="62"/>
    </row>
    <row r="545" ht="15.75">
      <c r="J545" s="62"/>
    </row>
    <row r="546" ht="15.75">
      <c r="J546" s="62"/>
    </row>
    <row r="547" ht="15.75">
      <c r="J547" s="62"/>
    </row>
    <row r="548" ht="15.75">
      <c r="J548" s="62"/>
    </row>
    <row r="549" ht="15.75">
      <c r="J549" s="62"/>
    </row>
    <row r="550" ht="15.75">
      <c r="J550" s="62"/>
    </row>
    <row r="551" ht="15.75">
      <c r="J551" s="62"/>
    </row>
    <row r="552" ht="15.75">
      <c r="J552" s="62"/>
    </row>
    <row r="553" ht="15.75">
      <c r="J553" s="62"/>
    </row>
    <row r="554" ht="15.75">
      <c r="J554" s="62"/>
    </row>
    <row r="555" ht="15.75">
      <c r="J555" s="62"/>
    </row>
    <row r="556" ht="15.75">
      <c r="J556" s="62"/>
    </row>
    <row r="557" ht="15.75">
      <c r="J557" s="62"/>
    </row>
    <row r="558" ht="15.75">
      <c r="J558" s="62"/>
    </row>
    <row r="559" ht="15.75">
      <c r="J559" s="62"/>
    </row>
    <row r="560" ht="15.75">
      <c r="J560" s="62"/>
    </row>
    <row r="561" ht="15.75">
      <c r="J561" s="62"/>
    </row>
    <row r="562" ht="15.75">
      <c r="J562" s="62"/>
    </row>
    <row r="563" ht="15.75">
      <c r="J563" s="62"/>
    </row>
    <row r="564" ht="15.75">
      <c r="J564" s="62"/>
    </row>
    <row r="565" ht="15.75">
      <c r="J565" s="62"/>
    </row>
    <row r="566" ht="15.75">
      <c r="J566" s="62"/>
    </row>
    <row r="567" ht="15.75">
      <c r="J567" s="62"/>
    </row>
    <row r="568" ht="15.75">
      <c r="J568" s="62"/>
    </row>
    <row r="569" ht="15.75">
      <c r="J569" s="62"/>
    </row>
    <row r="570" ht="15.75">
      <c r="J570" s="62"/>
    </row>
    <row r="571" ht="15.75">
      <c r="J571" s="62"/>
    </row>
    <row r="572" ht="15.75">
      <c r="J572" s="62"/>
    </row>
    <row r="573" ht="15.75">
      <c r="J573" s="62"/>
    </row>
    <row r="574" ht="15.75">
      <c r="J574" s="62"/>
    </row>
    <row r="575" ht="15.75">
      <c r="J575" s="62"/>
    </row>
    <row r="576" ht="15.75">
      <c r="J576" s="62"/>
    </row>
    <row r="577" ht="15.75">
      <c r="J577" s="62"/>
    </row>
    <row r="578" ht="15.75">
      <c r="J578" s="62"/>
    </row>
    <row r="579" ht="15.75">
      <c r="J579" s="62"/>
    </row>
    <row r="580" ht="15.75">
      <c r="J580" s="62"/>
    </row>
    <row r="581" ht="15.75">
      <c r="J581" s="62"/>
    </row>
    <row r="582" ht="15.75">
      <c r="J582" s="62"/>
    </row>
    <row r="583" ht="15.75">
      <c r="J583" s="62"/>
    </row>
    <row r="584" ht="15.75">
      <c r="J584" s="62"/>
    </row>
    <row r="585" ht="15.75">
      <c r="J585" s="62"/>
    </row>
    <row r="586" ht="15.75">
      <c r="J586" s="62"/>
    </row>
    <row r="587" ht="15.75">
      <c r="J587" s="62"/>
    </row>
    <row r="588" ht="15.75">
      <c r="J588" s="62"/>
    </row>
    <row r="589" ht="15.75">
      <c r="J589" s="62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14"/>
  <sheetViews>
    <sheetView workbookViewId="0" topLeftCell="A1">
      <pane xSplit="9915" ySplit="4500" topLeftCell="G90" activePane="bottomLeft" state="split"/>
      <selection pane="topLeft" activeCell="A1" sqref="A1"/>
      <selection pane="topRight" activeCell="J10" sqref="J10:J37"/>
      <selection pane="bottomLeft" activeCell="C25" sqref="C25"/>
      <selection pane="bottomRight" activeCell="J39" sqref="J39"/>
    </sheetView>
  </sheetViews>
  <sheetFormatPr defaultColWidth="9.33203125" defaultRowHeight="12.75"/>
  <cols>
    <col min="1" max="1" width="16.83203125" style="3" customWidth="1"/>
    <col min="2" max="2" width="25.16015625" style="3" customWidth="1"/>
    <col min="3" max="3" width="16.83203125" style="3" customWidth="1"/>
    <col min="4" max="4" width="27.33203125" style="3" customWidth="1"/>
    <col min="5" max="5" width="19.66015625" style="96" customWidth="1"/>
    <col min="6" max="6" width="22.33203125" style="96" customWidth="1"/>
    <col min="7" max="8" width="19.83203125" style="96" customWidth="1"/>
    <col min="9" max="9" width="16.83203125" style="3" customWidth="1"/>
    <col min="10" max="10" width="16.83203125" style="96" customWidth="1"/>
    <col min="11" max="11" width="16.83203125" style="3" customWidth="1"/>
    <col min="12" max="16384" width="9.33203125" style="3" customWidth="1"/>
  </cols>
  <sheetData>
    <row r="1" spans="1:3" ht="15.75">
      <c r="A1" s="1" t="s">
        <v>83</v>
      </c>
      <c r="B1" s="2"/>
      <c r="C1" s="55" t="s">
        <v>59</v>
      </c>
    </row>
    <row r="2" spans="1:3" ht="15.75">
      <c r="A2" s="4"/>
      <c r="B2" s="4"/>
      <c r="C2" s="56" t="s">
        <v>171</v>
      </c>
    </row>
    <row r="3" spans="1:3" ht="15.75">
      <c r="A3" s="4" t="s">
        <v>146</v>
      </c>
      <c r="B3" s="4"/>
      <c r="C3" s="3" t="s">
        <v>60</v>
      </c>
    </row>
    <row r="4" spans="1:3" ht="15.75">
      <c r="A4" s="3" t="s">
        <v>147</v>
      </c>
      <c r="C4" s="56" t="s">
        <v>61</v>
      </c>
    </row>
    <row r="5" ht="15.75">
      <c r="C5" s="3" t="s">
        <v>115</v>
      </c>
    </row>
    <row r="6" ht="15.75">
      <c r="C6" s="7" t="s">
        <v>133</v>
      </c>
    </row>
    <row r="7" ht="15.75">
      <c r="C7" s="3" t="s">
        <v>139</v>
      </c>
    </row>
    <row r="8" spans="1:10" ht="15.75">
      <c r="A8" s="3" t="s">
        <v>166</v>
      </c>
      <c r="B8" s="5" t="s">
        <v>168</v>
      </c>
      <c r="C8" s="5"/>
      <c r="D8" s="5" t="s">
        <v>169</v>
      </c>
      <c r="E8" s="97" t="s">
        <v>137</v>
      </c>
      <c r="F8" s="97" t="s">
        <v>134</v>
      </c>
      <c r="G8" s="97" t="s">
        <v>149</v>
      </c>
      <c r="H8" s="97" t="s">
        <v>140</v>
      </c>
      <c r="I8" s="5" t="s">
        <v>142</v>
      </c>
      <c r="J8" s="96" t="s">
        <v>144</v>
      </c>
    </row>
    <row r="9" spans="2:10" ht="15.75">
      <c r="B9" s="5" t="s">
        <v>167</v>
      </c>
      <c r="C9" s="5"/>
      <c r="D9" s="5" t="s">
        <v>167</v>
      </c>
      <c r="E9" s="97" t="s">
        <v>138</v>
      </c>
      <c r="F9" s="97" t="s">
        <v>135</v>
      </c>
      <c r="G9" s="97" t="s">
        <v>145</v>
      </c>
      <c r="H9" s="97" t="s">
        <v>141</v>
      </c>
      <c r="I9" s="5" t="s">
        <v>143</v>
      </c>
      <c r="J9" s="96" t="s">
        <v>138</v>
      </c>
    </row>
    <row r="10" spans="1:12" ht="15.75">
      <c r="A10" s="3">
        <v>1351</v>
      </c>
      <c r="B10" s="5"/>
      <c r="C10" s="5"/>
      <c r="D10" s="88"/>
      <c r="E10" s="90">
        <v>0.18127298</v>
      </c>
      <c r="F10" s="90"/>
      <c r="G10" s="90"/>
      <c r="H10" s="90">
        <v>0.02256787</v>
      </c>
      <c r="I10" s="89">
        <v>12.78</v>
      </c>
      <c r="J10" s="98">
        <f>+I10*H10</f>
        <v>0.2884173786</v>
      </c>
      <c r="K10" s="88"/>
      <c r="L10" s="88"/>
    </row>
    <row r="11" spans="1:12" ht="15.75">
      <c r="A11" s="3">
        <v>1352</v>
      </c>
      <c r="B11" s="5"/>
      <c r="C11" s="5"/>
      <c r="D11" s="88"/>
      <c r="E11" s="90">
        <v>0.18127298</v>
      </c>
      <c r="F11" s="90"/>
      <c r="G11" s="90"/>
      <c r="H11" s="90">
        <v>0.01951593</v>
      </c>
      <c r="I11" s="89">
        <v>12.78</v>
      </c>
      <c r="J11" s="98">
        <f aca="true" t="shared" si="0" ref="J11:J74">+I11*H11</f>
        <v>0.2494135854</v>
      </c>
      <c r="K11" s="88"/>
      <c r="L11" s="88"/>
    </row>
    <row r="12" spans="1:12" ht="15.75">
      <c r="A12" s="3">
        <v>1353</v>
      </c>
      <c r="B12" s="5"/>
      <c r="C12" s="5"/>
      <c r="D12" s="88"/>
      <c r="E12" s="90">
        <v>0.18127298</v>
      </c>
      <c r="F12" s="90"/>
      <c r="G12" s="90"/>
      <c r="H12" s="90">
        <v>0.01794207</v>
      </c>
      <c r="I12" s="89">
        <v>12.78</v>
      </c>
      <c r="J12" s="98">
        <f t="shared" si="0"/>
        <v>0.2292996546</v>
      </c>
      <c r="K12" s="88"/>
      <c r="L12" s="88"/>
    </row>
    <row r="13" spans="1:12" ht="15.75">
      <c r="A13" s="3">
        <v>1354</v>
      </c>
      <c r="B13" s="5"/>
      <c r="C13" s="5"/>
      <c r="D13" s="88"/>
      <c r="E13" s="90">
        <v>0.18127298</v>
      </c>
      <c r="F13" s="90"/>
      <c r="G13" s="90"/>
      <c r="H13" s="90">
        <v>0.01660311</v>
      </c>
      <c r="I13" s="89">
        <v>12.78</v>
      </c>
      <c r="J13" s="98">
        <f t="shared" si="0"/>
        <v>0.2121877458</v>
      </c>
      <c r="K13" s="88"/>
      <c r="L13" s="88"/>
    </row>
    <row r="14" spans="1:12" ht="15.75">
      <c r="A14" s="3">
        <v>1355</v>
      </c>
      <c r="B14" s="5"/>
      <c r="C14" s="5"/>
      <c r="D14" s="88"/>
      <c r="E14" s="90">
        <v>0.18127298</v>
      </c>
      <c r="F14" s="90"/>
      <c r="G14" s="90"/>
      <c r="H14" s="90">
        <v>0.01545011</v>
      </c>
      <c r="I14" s="89">
        <v>12.78</v>
      </c>
      <c r="J14" s="98">
        <f t="shared" si="0"/>
        <v>0.19745240579999998</v>
      </c>
      <c r="K14" s="88"/>
      <c r="L14" s="88"/>
    </row>
    <row r="15" spans="1:12" ht="15.75">
      <c r="A15" s="3">
        <v>1356</v>
      </c>
      <c r="B15" s="5"/>
      <c r="C15" s="5"/>
      <c r="D15" s="88"/>
      <c r="E15" s="90">
        <v>0.18127298</v>
      </c>
      <c r="F15" s="90"/>
      <c r="G15" s="90"/>
      <c r="H15" s="90">
        <v>0.01612186</v>
      </c>
      <c r="I15" s="89">
        <v>12.78</v>
      </c>
      <c r="J15" s="98">
        <f t="shared" si="0"/>
        <v>0.20603737079999998</v>
      </c>
      <c r="K15" s="88"/>
      <c r="L15" s="88"/>
    </row>
    <row r="16" spans="1:12" ht="15.75">
      <c r="A16" s="3">
        <v>1357</v>
      </c>
      <c r="B16" s="5"/>
      <c r="C16" s="5"/>
      <c r="D16" s="88"/>
      <c r="E16" s="90">
        <v>0.18127298</v>
      </c>
      <c r="F16" s="90"/>
      <c r="G16" s="90"/>
      <c r="H16" s="90">
        <v>0.0189615</v>
      </c>
      <c r="I16" s="89">
        <v>12.78</v>
      </c>
      <c r="J16" s="98">
        <f t="shared" si="0"/>
        <v>0.24232796999999998</v>
      </c>
      <c r="K16" s="88"/>
      <c r="L16" s="88"/>
    </row>
    <row r="17" spans="1:12" ht="15.75">
      <c r="A17" s="3">
        <v>1358</v>
      </c>
      <c r="B17" s="5"/>
      <c r="C17" s="5"/>
      <c r="D17" s="88"/>
      <c r="E17" s="90">
        <v>0.18127298</v>
      </c>
      <c r="F17" s="90"/>
      <c r="G17" s="90"/>
      <c r="H17" s="90">
        <v>0.01986443</v>
      </c>
      <c r="I17" s="89">
        <v>12.78</v>
      </c>
      <c r="J17" s="98">
        <f t="shared" si="0"/>
        <v>0.25386741539999996</v>
      </c>
      <c r="K17" s="88"/>
      <c r="L17" s="88"/>
    </row>
    <row r="18" spans="1:12" ht="15.75">
      <c r="A18" s="3">
        <v>1359</v>
      </c>
      <c r="B18" s="5"/>
      <c r="C18" s="5"/>
      <c r="D18" s="88"/>
      <c r="E18" s="90">
        <v>0.18127298</v>
      </c>
      <c r="F18" s="90"/>
      <c r="G18" s="90"/>
      <c r="H18" s="90">
        <v>0.02317517</v>
      </c>
      <c r="I18" s="89">
        <v>12.78</v>
      </c>
      <c r="J18" s="98">
        <f t="shared" si="0"/>
        <v>0.29617867259999997</v>
      </c>
      <c r="K18" s="88"/>
      <c r="L18" s="88"/>
    </row>
    <row r="19" spans="1:12" ht="15.75">
      <c r="A19" s="3">
        <v>1360</v>
      </c>
      <c r="B19" s="5"/>
      <c r="C19" s="5"/>
      <c r="D19" s="88"/>
      <c r="E19" s="90">
        <v>0.18127298</v>
      </c>
      <c r="F19" s="90"/>
      <c r="G19" s="90"/>
      <c r="H19" s="90">
        <v>0.02317517</v>
      </c>
      <c r="I19" s="89">
        <v>12.78</v>
      </c>
      <c r="J19" s="98">
        <f t="shared" si="0"/>
        <v>0.29617867259999997</v>
      </c>
      <c r="K19" s="88"/>
      <c r="L19" s="88"/>
    </row>
    <row r="20" spans="1:12" ht="15.75">
      <c r="A20" s="3">
        <v>1361</v>
      </c>
      <c r="B20" s="5"/>
      <c r="C20" s="5"/>
      <c r="D20" s="88"/>
      <c r="E20" s="90">
        <v>0.18127298</v>
      </c>
      <c r="F20" s="90"/>
      <c r="G20" s="90"/>
      <c r="H20" s="90">
        <v>0.02139246</v>
      </c>
      <c r="I20" s="89">
        <v>12.78</v>
      </c>
      <c r="J20" s="98">
        <f t="shared" si="0"/>
        <v>0.27339563879999995</v>
      </c>
      <c r="K20" s="88"/>
      <c r="L20" s="88"/>
    </row>
    <row r="21" spans="1:12" ht="15.75">
      <c r="A21" s="3">
        <v>1362</v>
      </c>
      <c r="B21" s="5"/>
      <c r="C21" s="5"/>
      <c r="D21" s="88"/>
      <c r="E21" s="90">
        <v>0.18127298</v>
      </c>
      <c r="F21" s="90"/>
      <c r="G21" s="90"/>
      <c r="H21" s="90">
        <v>0.02068722</v>
      </c>
      <c r="I21" s="89">
        <v>12.78</v>
      </c>
      <c r="J21" s="98">
        <f t="shared" si="0"/>
        <v>0.26438267159999995</v>
      </c>
      <c r="K21" s="88"/>
      <c r="L21" s="88"/>
    </row>
    <row r="22" spans="1:12" ht="15.75">
      <c r="A22" s="3">
        <v>1363</v>
      </c>
      <c r="B22" s="5"/>
      <c r="C22" s="5"/>
      <c r="D22" s="88"/>
      <c r="E22" s="90">
        <v>0.18127298</v>
      </c>
      <c r="F22" s="90"/>
      <c r="G22" s="90"/>
      <c r="H22" s="90">
        <v>0.02068722</v>
      </c>
      <c r="I22" s="89">
        <v>12.78</v>
      </c>
      <c r="J22" s="98">
        <f t="shared" si="0"/>
        <v>0.26438267159999995</v>
      </c>
      <c r="K22" s="88"/>
      <c r="L22" s="88"/>
    </row>
    <row r="23" spans="1:12" ht="15.75">
      <c r="A23" s="3">
        <v>1364</v>
      </c>
      <c r="B23" s="5"/>
      <c r="C23" s="5"/>
      <c r="D23" s="88"/>
      <c r="E23" s="90">
        <v>0.18127298</v>
      </c>
      <c r="F23" s="90"/>
      <c r="G23" s="90"/>
      <c r="H23" s="90">
        <v>0.02068722</v>
      </c>
      <c r="I23" s="89">
        <v>12.78</v>
      </c>
      <c r="J23" s="98">
        <f t="shared" si="0"/>
        <v>0.26438267159999995</v>
      </c>
      <c r="K23" s="88"/>
      <c r="L23" s="88"/>
    </row>
    <row r="24" spans="1:12" ht="15.75">
      <c r="A24" s="3">
        <v>1365</v>
      </c>
      <c r="B24" s="5"/>
      <c r="C24" s="5"/>
      <c r="D24" s="88"/>
      <c r="E24" s="90">
        <v>0.18127298</v>
      </c>
      <c r="F24" s="90"/>
      <c r="G24" s="90"/>
      <c r="H24" s="90">
        <v>0.0169259</v>
      </c>
      <c r="I24" s="89">
        <v>12.78</v>
      </c>
      <c r="J24" s="98">
        <f t="shared" si="0"/>
        <v>0.216313002</v>
      </c>
      <c r="K24" s="88"/>
      <c r="L24" s="88"/>
    </row>
    <row r="25" spans="1:12" ht="15.75">
      <c r="A25" s="3">
        <v>1366</v>
      </c>
      <c r="B25" s="5"/>
      <c r="C25" s="5"/>
      <c r="D25" s="88"/>
      <c r="E25" s="90">
        <v>0.18127298</v>
      </c>
      <c r="F25" s="90"/>
      <c r="G25" s="90"/>
      <c r="H25" s="90">
        <v>0.01671165</v>
      </c>
      <c r="I25" s="89">
        <v>12.78</v>
      </c>
      <c r="J25" s="98">
        <f t="shared" si="0"/>
        <v>0.21357488700000002</v>
      </c>
      <c r="K25" s="88"/>
      <c r="L25" s="88"/>
    </row>
    <row r="26" spans="1:12" ht="15.75">
      <c r="A26" s="3">
        <v>1367</v>
      </c>
      <c r="B26" s="5"/>
      <c r="C26" s="5"/>
      <c r="D26" s="88"/>
      <c r="E26" s="90">
        <v>0.18127298</v>
      </c>
      <c r="F26" s="90"/>
      <c r="G26" s="90"/>
      <c r="H26" s="90">
        <v>0.01671165</v>
      </c>
      <c r="I26" s="89">
        <v>12.78</v>
      </c>
      <c r="J26" s="98">
        <f t="shared" si="0"/>
        <v>0.21357488700000002</v>
      </c>
      <c r="K26" s="88"/>
      <c r="L26" s="88"/>
    </row>
    <row r="27" spans="1:12" ht="15.75">
      <c r="A27" s="3">
        <v>1368</v>
      </c>
      <c r="B27" s="5"/>
      <c r="C27" s="5"/>
      <c r="D27" s="88"/>
      <c r="E27" s="90">
        <v>0.18127298</v>
      </c>
      <c r="F27" s="90"/>
      <c r="G27" s="90"/>
      <c r="H27" s="90">
        <v>0.01671165</v>
      </c>
      <c r="I27" s="89">
        <v>12.78</v>
      </c>
      <c r="J27" s="98">
        <f t="shared" si="0"/>
        <v>0.21357488700000002</v>
      </c>
      <c r="K27" s="88"/>
      <c r="L27" s="88"/>
    </row>
    <row r="28" spans="1:12" ht="15.75">
      <c r="A28" s="3">
        <v>1369</v>
      </c>
      <c r="B28" s="5"/>
      <c r="C28" s="5"/>
      <c r="D28" s="88"/>
      <c r="E28" s="90">
        <v>0.18127298</v>
      </c>
      <c r="F28" s="90"/>
      <c r="G28" s="90"/>
      <c r="H28" s="90">
        <v>0.01629902</v>
      </c>
      <c r="I28" s="89">
        <v>12.78</v>
      </c>
      <c r="J28" s="98">
        <f t="shared" si="0"/>
        <v>0.2083014756</v>
      </c>
      <c r="K28" s="88"/>
      <c r="L28" s="88"/>
    </row>
    <row r="29" spans="1:12" ht="15.75">
      <c r="A29" s="3">
        <v>1370</v>
      </c>
      <c r="B29" s="5"/>
      <c r="C29" s="5"/>
      <c r="D29" s="88"/>
      <c r="E29" s="90">
        <v>0.18127298</v>
      </c>
      <c r="F29" s="90"/>
      <c r="G29" s="90"/>
      <c r="H29" s="90">
        <v>0.01571691</v>
      </c>
      <c r="I29" s="89">
        <v>12.78</v>
      </c>
      <c r="J29" s="98">
        <f t="shared" si="0"/>
        <v>0.2008621098</v>
      </c>
      <c r="K29" s="88"/>
      <c r="L29" s="88"/>
    </row>
    <row r="30" spans="1:12" ht="15.75">
      <c r="A30" s="3">
        <v>1371</v>
      </c>
      <c r="B30" s="5"/>
      <c r="C30" s="5"/>
      <c r="D30" s="88"/>
      <c r="E30" s="90">
        <v>0.18127298</v>
      </c>
      <c r="F30" s="90"/>
      <c r="G30" s="90"/>
      <c r="H30" s="90">
        <v>0.01419592</v>
      </c>
      <c r="I30" s="89">
        <v>12.78</v>
      </c>
      <c r="J30" s="98">
        <f t="shared" si="0"/>
        <v>0.1814238576</v>
      </c>
      <c r="K30" s="88"/>
      <c r="L30" s="88"/>
    </row>
    <row r="31" spans="1:12" ht="15.75">
      <c r="A31" s="3">
        <v>1372</v>
      </c>
      <c r="B31" s="5"/>
      <c r="C31" s="5"/>
      <c r="D31" s="88"/>
      <c r="E31" s="90">
        <v>0.18127298</v>
      </c>
      <c r="F31" s="90"/>
      <c r="G31" s="90"/>
      <c r="H31" s="90">
        <v>0.01320221</v>
      </c>
      <c r="I31" s="89">
        <v>12.78</v>
      </c>
      <c r="J31" s="98">
        <f t="shared" si="0"/>
        <v>0.1687242438</v>
      </c>
      <c r="K31" s="88"/>
      <c r="L31" s="88"/>
    </row>
    <row r="32" spans="1:12" ht="15.75">
      <c r="A32" s="3">
        <v>1373</v>
      </c>
      <c r="B32" s="5"/>
      <c r="C32" s="5"/>
      <c r="D32" s="88"/>
      <c r="E32" s="90">
        <v>0.18127298</v>
      </c>
      <c r="F32" s="90"/>
      <c r="G32" s="90"/>
      <c r="H32" s="90">
        <v>0.01320221</v>
      </c>
      <c r="I32" s="89">
        <v>12.78</v>
      </c>
      <c r="J32" s="98">
        <f t="shared" si="0"/>
        <v>0.1687242438</v>
      </c>
      <c r="K32" s="88"/>
      <c r="L32" s="88"/>
    </row>
    <row r="33" spans="1:12" ht="15.75">
      <c r="A33" s="3">
        <v>1374</v>
      </c>
      <c r="B33" s="5"/>
      <c r="C33" s="5"/>
      <c r="D33" s="88"/>
      <c r="E33" s="90">
        <v>0.18127298</v>
      </c>
      <c r="F33" s="90"/>
      <c r="G33" s="90"/>
      <c r="H33" s="90">
        <v>0.01333556</v>
      </c>
      <c r="I33" s="89">
        <v>12.78</v>
      </c>
      <c r="J33" s="98">
        <f t="shared" si="0"/>
        <v>0.1704284568</v>
      </c>
      <c r="K33" s="88"/>
      <c r="L33" s="88"/>
    </row>
    <row r="34" spans="1:12" ht="15.75">
      <c r="A34" s="3">
        <v>1375</v>
      </c>
      <c r="B34" s="5"/>
      <c r="C34" s="5"/>
      <c r="D34" s="88"/>
      <c r="E34" s="90">
        <v>0.18127298</v>
      </c>
      <c r="F34" s="90"/>
      <c r="G34" s="90"/>
      <c r="H34" s="90">
        <v>0.01333556</v>
      </c>
      <c r="I34" s="89">
        <v>12.78</v>
      </c>
      <c r="J34" s="98">
        <f t="shared" si="0"/>
        <v>0.1704284568</v>
      </c>
      <c r="K34" s="88"/>
      <c r="L34" s="88"/>
    </row>
    <row r="35" spans="1:12" ht="15.75">
      <c r="A35" s="3">
        <v>1376</v>
      </c>
      <c r="B35" s="5"/>
      <c r="C35" s="5"/>
      <c r="D35" s="88"/>
      <c r="E35" s="90">
        <v>0.18127298</v>
      </c>
      <c r="F35" s="90"/>
      <c r="G35" s="90"/>
      <c r="H35" s="90">
        <v>0.01158088</v>
      </c>
      <c r="I35" s="89">
        <v>12.78</v>
      </c>
      <c r="J35" s="98">
        <f t="shared" si="0"/>
        <v>0.1480036464</v>
      </c>
      <c r="K35" s="88"/>
      <c r="L35" s="88"/>
    </row>
    <row r="36" spans="1:12" ht="15.75">
      <c r="A36" s="3">
        <v>1377</v>
      </c>
      <c r="B36" s="5"/>
      <c r="C36" s="5"/>
      <c r="D36" s="88"/>
      <c r="E36" s="90">
        <v>0.18127298</v>
      </c>
      <c r="F36" s="90"/>
      <c r="G36" s="90"/>
      <c r="H36" s="90">
        <v>0.0137523</v>
      </c>
      <c r="I36" s="89">
        <v>12.78</v>
      </c>
      <c r="J36" s="98">
        <f t="shared" si="0"/>
        <v>0.175754394</v>
      </c>
      <c r="K36" s="88"/>
      <c r="L36" s="88"/>
    </row>
    <row r="37" spans="1:12" ht="15.75">
      <c r="A37" s="3">
        <v>1378</v>
      </c>
      <c r="B37" s="5"/>
      <c r="C37" s="5"/>
      <c r="D37" s="88"/>
      <c r="E37" s="90">
        <v>0.18127298</v>
      </c>
      <c r="F37" s="90"/>
      <c r="G37" s="90"/>
      <c r="H37" s="90">
        <v>0.0137523</v>
      </c>
      <c r="I37" s="89">
        <v>12.78</v>
      </c>
      <c r="J37" s="98">
        <f t="shared" si="0"/>
        <v>0.175754394</v>
      </c>
      <c r="K37" s="88"/>
      <c r="L37" s="88"/>
    </row>
    <row r="38" spans="1:12" ht="15.75">
      <c r="A38" s="3">
        <v>1379</v>
      </c>
      <c r="B38" s="5"/>
      <c r="C38" s="5"/>
      <c r="D38" s="88"/>
      <c r="E38" s="90">
        <v>0.18127298</v>
      </c>
      <c r="F38" s="90">
        <v>0.02444853</v>
      </c>
      <c r="G38" s="90">
        <f>+I38*F38</f>
        <v>0.31245221339999996</v>
      </c>
      <c r="H38" s="90">
        <v>0.0137523</v>
      </c>
      <c r="I38" s="88">
        <v>12.78</v>
      </c>
      <c r="J38" s="90">
        <f t="shared" si="0"/>
        <v>0.175754394</v>
      </c>
      <c r="K38" s="88"/>
      <c r="L38" s="88"/>
    </row>
    <row r="39" spans="1:12" ht="15.75">
      <c r="A39" s="3">
        <v>1380</v>
      </c>
      <c r="B39" s="5"/>
      <c r="C39" s="5"/>
      <c r="D39" s="88"/>
      <c r="E39" s="90">
        <v>0.18127298</v>
      </c>
      <c r="F39" s="90">
        <v>0.02444853</v>
      </c>
      <c r="G39" s="90">
        <f aca="true" t="shared" si="1" ref="G39:G102">+I39*F39</f>
        <v>0.20634559319999998</v>
      </c>
      <c r="H39" s="90">
        <v>0.01100184</v>
      </c>
      <c r="I39" s="88">
        <v>8.44</v>
      </c>
      <c r="J39" s="90">
        <f t="shared" si="0"/>
        <v>0.0928555296</v>
      </c>
      <c r="K39" s="88"/>
      <c r="L39" s="88"/>
    </row>
    <row r="40" spans="1:12" ht="15.75">
      <c r="A40" s="3">
        <v>1381</v>
      </c>
      <c r="B40" s="5"/>
      <c r="C40" s="5"/>
      <c r="D40" s="88"/>
      <c r="E40" s="90">
        <v>0.18127298</v>
      </c>
      <c r="F40" s="90">
        <v>0.02444853</v>
      </c>
      <c r="G40" s="90">
        <f t="shared" si="1"/>
        <v>0.19778860769999998</v>
      </c>
      <c r="H40" s="90">
        <v>0.0091682</v>
      </c>
      <c r="I40" s="88">
        <v>8.09</v>
      </c>
      <c r="J40" s="90">
        <f t="shared" si="0"/>
        <v>0.074170738</v>
      </c>
      <c r="K40" s="88"/>
      <c r="L40" s="88"/>
    </row>
    <row r="41" spans="1:12" ht="15.75">
      <c r="A41" s="3">
        <v>1382</v>
      </c>
      <c r="B41" s="5"/>
      <c r="C41" s="5"/>
      <c r="D41" s="88"/>
      <c r="E41" s="90">
        <v>0.18127298</v>
      </c>
      <c r="F41" s="90">
        <v>0.02444853</v>
      </c>
      <c r="G41" s="90">
        <f t="shared" si="1"/>
        <v>0.19778860769999998</v>
      </c>
      <c r="H41" s="90">
        <v>0.00814951</v>
      </c>
      <c r="I41" s="88">
        <v>8.09</v>
      </c>
      <c r="J41" s="90">
        <f t="shared" si="0"/>
        <v>0.0659295359</v>
      </c>
      <c r="K41" s="88"/>
      <c r="L41" s="88"/>
    </row>
    <row r="42" spans="1:12" ht="15.75">
      <c r="A42" s="3">
        <v>1383</v>
      </c>
      <c r="B42" s="5"/>
      <c r="C42" s="5"/>
      <c r="D42" s="88"/>
      <c r="E42" s="90">
        <v>0.18127298</v>
      </c>
      <c r="F42" s="90">
        <v>0.02444853</v>
      </c>
      <c r="G42" s="90">
        <f t="shared" si="1"/>
        <v>0.19778860769999998</v>
      </c>
      <c r="H42" s="90">
        <v>0.00814951</v>
      </c>
      <c r="I42" s="88">
        <v>8.09</v>
      </c>
      <c r="J42" s="90">
        <f t="shared" si="0"/>
        <v>0.0659295359</v>
      </c>
      <c r="K42" s="88"/>
      <c r="L42" s="88"/>
    </row>
    <row r="43" spans="1:12" ht="15.75">
      <c r="A43" s="3">
        <v>1384</v>
      </c>
      <c r="B43" s="5"/>
      <c r="C43" s="5"/>
      <c r="D43" s="88"/>
      <c r="E43" s="90">
        <v>0.18127298</v>
      </c>
      <c r="F43" s="90">
        <v>0.02444853</v>
      </c>
      <c r="G43" s="90">
        <f t="shared" si="1"/>
        <v>0.19778860769999998</v>
      </c>
      <c r="H43" s="90">
        <v>0.00709796</v>
      </c>
      <c r="I43" s="89">
        <v>8.09</v>
      </c>
      <c r="J43" s="90">
        <f t="shared" si="0"/>
        <v>0.0574224964</v>
      </c>
      <c r="K43" s="88"/>
      <c r="L43" s="88"/>
    </row>
    <row r="44" spans="1:12" ht="15.75">
      <c r="A44" s="3">
        <v>1385</v>
      </c>
      <c r="B44" s="5"/>
      <c r="C44" s="5"/>
      <c r="D44" s="88"/>
      <c r="E44" s="90">
        <v>0.18127298</v>
      </c>
      <c r="F44" s="90">
        <v>0.02422423</v>
      </c>
      <c r="G44" s="90">
        <f t="shared" si="1"/>
        <v>0.1862843287</v>
      </c>
      <c r="H44" s="90">
        <v>0.00709796</v>
      </c>
      <c r="I44" s="88">
        <v>7.69</v>
      </c>
      <c r="J44" s="90">
        <f t="shared" si="0"/>
        <v>0.05458331240000001</v>
      </c>
      <c r="K44" s="88"/>
      <c r="L44" s="88"/>
    </row>
    <row r="45" spans="1:12" ht="15.75">
      <c r="A45" s="3">
        <v>1386</v>
      </c>
      <c r="B45" s="5"/>
      <c r="C45" s="5"/>
      <c r="D45" s="88"/>
      <c r="E45" s="90">
        <v>0.18127298</v>
      </c>
      <c r="F45" s="90">
        <v>0.02400401</v>
      </c>
      <c r="G45" s="90">
        <f t="shared" si="1"/>
        <v>0.17738963389999998</v>
      </c>
      <c r="H45" s="90">
        <v>0.01000167</v>
      </c>
      <c r="I45" s="88">
        <v>7.39</v>
      </c>
      <c r="J45" s="90">
        <f t="shared" si="0"/>
        <v>0.0739123413</v>
      </c>
      <c r="K45" s="88"/>
      <c r="L45" s="88"/>
    </row>
    <row r="46" spans="1:12" ht="15.75">
      <c r="A46" s="3">
        <v>1387</v>
      </c>
      <c r="B46" s="5"/>
      <c r="C46" s="5"/>
      <c r="D46" s="88"/>
      <c r="E46" s="90">
        <v>0.18127298</v>
      </c>
      <c r="F46" s="90">
        <v>0.02357537</v>
      </c>
      <c r="G46" s="90">
        <f t="shared" si="1"/>
        <v>0.1742219843</v>
      </c>
      <c r="H46" s="90">
        <v>0.0091682</v>
      </c>
      <c r="I46" s="89">
        <v>7.39</v>
      </c>
      <c r="J46" s="90">
        <f t="shared" si="0"/>
        <v>0.067752998</v>
      </c>
      <c r="K46" s="88"/>
      <c r="L46" s="88"/>
    </row>
    <row r="47" spans="1:12" ht="15.75">
      <c r="A47" s="3">
        <v>1388</v>
      </c>
      <c r="B47" s="5"/>
      <c r="C47" s="5"/>
      <c r="D47" s="88"/>
      <c r="E47" s="90">
        <v>0.18127298</v>
      </c>
      <c r="F47" s="90">
        <v>0.02357537</v>
      </c>
      <c r="G47" s="90">
        <f t="shared" si="1"/>
        <v>0.1742219843</v>
      </c>
      <c r="H47" s="90">
        <v>0.0091682</v>
      </c>
      <c r="I47" s="89">
        <v>7.39</v>
      </c>
      <c r="J47" s="90">
        <f t="shared" si="0"/>
        <v>0.067752998</v>
      </c>
      <c r="K47" s="88"/>
      <c r="L47" s="88"/>
    </row>
    <row r="48" spans="1:12" ht="15.75">
      <c r="A48" s="3">
        <v>1389</v>
      </c>
      <c r="B48" s="5"/>
      <c r="C48" s="5"/>
      <c r="D48" s="88"/>
      <c r="E48" s="90">
        <v>0.18127298</v>
      </c>
      <c r="F48" s="90">
        <v>0.02357537</v>
      </c>
      <c r="G48" s="90">
        <f t="shared" si="1"/>
        <v>0.1742219843</v>
      </c>
      <c r="H48" s="90">
        <v>0.0091682</v>
      </c>
      <c r="I48" s="89">
        <v>7.39</v>
      </c>
      <c r="J48" s="90">
        <f t="shared" si="0"/>
        <v>0.067752998</v>
      </c>
      <c r="K48" s="88"/>
      <c r="L48" s="88"/>
    </row>
    <row r="49" spans="1:12" ht="15.75">
      <c r="A49" s="3">
        <v>1390</v>
      </c>
      <c r="B49" s="5"/>
      <c r="C49" s="5"/>
      <c r="D49" s="88"/>
      <c r="E49" s="90">
        <v>0.18127298</v>
      </c>
      <c r="F49" s="90">
        <v>0.02357537</v>
      </c>
      <c r="G49" s="90">
        <f t="shared" si="1"/>
        <v>0.1742219843</v>
      </c>
      <c r="H49" s="90">
        <v>0.0091682</v>
      </c>
      <c r="I49" s="89">
        <v>7.39</v>
      </c>
      <c r="J49" s="90">
        <f t="shared" si="0"/>
        <v>0.067752998</v>
      </c>
      <c r="K49" s="88"/>
      <c r="L49" s="88"/>
    </row>
    <row r="50" spans="1:12" ht="15.75">
      <c r="A50" s="3">
        <v>1391</v>
      </c>
      <c r="B50" s="5"/>
      <c r="C50" s="5"/>
      <c r="D50" s="88"/>
      <c r="E50" s="90">
        <v>0.18127298</v>
      </c>
      <c r="F50" s="90">
        <v>0.02256787</v>
      </c>
      <c r="G50" s="90">
        <f t="shared" si="1"/>
        <v>0.1667765593</v>
      </c>
      <c r="H50" s="90">
        <v>0.00880147</v>
      </c>
      <c r="I50" s="89">
        <v>7.39</v>
      </c>
      <c r="J50" s="90">
        <f t="shared" si="0"/>
        <v>0.0650428633</v>
      </c>
      <c r="K50" s="88"/>
      <c r="L50" s="88"/>
    </row>
    <row r="51" spans="1:12" ht="15.75">
      <c r="A51" s="3">
        <v>1392</v>
      </c>
      <c r="B51" s="5"/>
      <c r="C51" s="5"/>
      <c r="D51" s="88"/>
      <c r="E51" s="90">
        <v>0.18127298</v>
      </c>
      <c r="F51" s="90">
        <v>0.02200368</v>
      </c>
      <c r="G51" s="90">
        <f t="shared" si="1"/>
        <v>0.1626071952</v>
      </c>
      <c r="H51" s="90">
        <v>0.00846295</v>
      </c>
      <c r="I51" s="89">
        <v>7.39</v>
      </c>
      <c r="J51" s="90">
        <f t="shared" si="0"/>
        <v>0.0625412005</v>
      </c>
      <c r="K51" s="88"/>
      <c r="L51" s="88"/>
    </row>
    <row r="52" spans="1:12" ht="15.75">
      <c r="A52" s="3">
        <v>1393</v>
      </c>
      <c r="B52" s="5"/>
      <c r="C52" s="5"/>
      <c r="D52" s="88"/>
      <c r="E52" s="90">
        <v>0.18127298</v>
      </c>
      <c r="F52" s="90">
        <v>0.02200368</v>
      </c>
      <c r="G52" s="90">
        <f t="shared" si="1"/>
        <v>0.1626071952</v>
      </c>
      <c r="H52" s="90">
        <v>0.00846295</v>
      </c>
      <c r="I52" s="89">
        <v>7.39</v>
      </c>
      <c r="J52" s="90">
        <f t="shared" si="0"/>
        <v>0.0625412005</v>
      </c>
      <c r="K52" s="88"/>
      <c r="L52" s="88"/>
    </row>
    <row r="53" spans="1:12" ht="15.75">
      <c r="A53" s="3">
        <v>1394</v>
      </c>
      <c r="B53" s="5"/>
      <c r="C53" s="5"/>
      <c r="D53" s="88"/>
      <c r="E53" s="90">
        <v>0.18127298</v>
      </c>
      <c r="F53" s="90">
        <v>0.02200368</v>
      </c>
      <c r="G53" s="90">
        <f t="shared" si="1"/>
        <v>0.1626071952</v>
      </c>
      <c r="H53" s="90">
        <v>0.00846295</v>
      </c>
      <c r="I53" s="89">
        <v>7.39</v>
      </c>
      <c r="J53" s="90">
        <f t="shared" si="0"/>
        <v>0.0625412005</v>
      </c>
      <c r="K53" s="88"/>
      <c r="L53" s="88"/>
    </row>
    <row r="54" spans="1:12" ht="15.75">
      <c r="A54" s="3">
        <v>1395</v>
      </c>
      <c r="B54" s="5"/>
      <c r="C54" s="5"/>
      <c r="D54" s="88"/>
      <c r="E54" s="90">
        <v>0.18127298</v>
      </c>
      <c r="F54" s="90">
        <v>0.02200368</v>
      </c>
      <c r="G54" s="90">
        <f t="shared" si="1"/>
        <v>0.1626071952</v>
      </c>
      <c r="H54" s="90">
        <v>0.00846295</v>
      </c>
      <c r="I54" s="89">
        <v>7.39</v>
      </c>
      <c r="J54" s="90">
        <f t="shared" si="0"/>
        <v>0.0625412005</v>
      </c>
      <c r="K54" s="88"/>
      <c r="L54" s="88"/>
    </row>
    <row r="55" spans="1:12" ht="15.75">
      <c r="A55" s="3">
        <v>1396</v>
      </c>
      <c r="B55" s="5"/>
      <c r="C55" s="5"/>
      <c r="D55" s="88"/>
      <c r="E55" s="90">
        <v>0.18127298</v>
      </c>
      <c r="F55" s="90">
        <v>0.02200368</v>
      </c>
      <c r="G55" s="90">
        <f t="shared" si="1"/>
        <v>0.1626071952</v>
      </c>
      <c r="H55" s="90">
        <v>0.00830327</v>
      </c>
      <c r="I55" s="89">
        <v>7.39</v>
      </c>
      <c r="J55" s="90">
        <f t="shared" si="0"/>
        <v>0.06136116529999999</v>
      </c>
      <c r="K55" s="88"/>
      <c r="L55" s="88"/>
    </row>
    <row r="56" spans="1:12" ht="15.75">
      <c r="A56" s="3">
        <v>1397</v>
      </c>
      <c r="B56" s="5"/>
      <c r="C56" s="5"/>
      <c r="D56" s="88"/>
      <c r="E56" s="90">
        <v>0.18127298</v>
      </c>
      <c r="F56" s="90">
        <v>0.02200368</v>
      </c>
      <c r="G56" s="90">
        <f t="shared" si="1"/>
        <v>0.1626071952</v>
      </c>
      <c r="H56" s="90">
        <v>0.00830327</v>
      </c>
      <c r="I56" s="89">
        <v>7.39</v>
      </c>
      <c r="J56" s="90">
        <f t="shared" si="0"/>
        <v>0.06136116529999999</v>
      </c>
      <c r="K56" s="88"/>
      <c r="L56" s="88"/>
    </row>
    <row r="57" spans="1:12" ht="15.75">
      <c r="A57" s="3">
        <v>1398</v>
      </c>
      <c r="B57" s="5"/>
      <c r="C57" s="5"/>
      <c r="D57" s="88"/>
      <c r="E57" s="90">
        <v>0.18127298</v>
      </c>
      <c r="F57" s="90">
        <v>0.02200368</v>
      </c>
      <c r="G57" s="90">
        <f t="shared" si="1"/>
        <v>0.1626071952</v>
      </c>
      <c r="H57" s="90">
        <v>0.00830327</v>
      </c>
      <c r="I57" s="89">
        <v>7.39</v>
      </c>
      <c r="J57" s="90">
        <f t="shared" si="0"/>
        <v>0.06136116529999999</v>
      </c>
      <c r="K57" s="88"/>
      <c r="L57" s="88"/>
    </row>
    <row r="58" spans="1:12" ht="15.75">
      <c r="A58" s="3">
        <v>1399</v>
      </c>
      <c r="B58" s="5"/>
      <c r="C58" s="5"/>
      <c r="D58" s="88"/>
      <c r="E58" s="90">
        <v>0.18127298</v>
      </c>
      <c r="F58" s="90">
        <v>0.02200368</v>
      </c>
      <c r="G58" s="90">
        <f t="shared" si="1"/>
        <v>0.1626071952</v>
      </c>
      <c r="H58" s="90">
        <v>0.00825138</v>
      </c>
      <c r="I58" s="89">
        <v>7.39</v>
      </c>
      <c r="J58" s="90">
        <f t="shared" si="0"/>
        <v>0.060977698200000006</v>
      </c>
      <c r="K58" s="88"/>
      <c r="L58" s="88"/>
    </row>
    <row r="59" spans="1:12" ht="15.75">
      <c r="A59" s="3">
        <v>1400</v>
      </c>
      <c r="B59" s="5"/>
      <c r="C59" s="5"/>
      <c r="D59" s="88"/>
      <c r="E59" s="90">
        <v>0.18127298</v>
      </c>
      <c r="F59" s="90">
        <v>0.02129388</v>
      </c>
      <c r="G59" s="90">
        <f t="shared" si="1"/>
        <v>0.1573617732</v>
      </c>
      <c r="H59" s="90">
        <v>0.00825138</v>
      </c>
      <c r="I59" s="89">
        <v>7.39</v>
      </c>
      <c r="J59" s="90">
        <f t="shared" si="0"/>
        <v>0.060977698200000006</v>
      </c>
      <c r="K59" s="88"/>
      <c r="L59" s="88"/>
    </row>
    <row r="60" spans="1:12" ht="15.75">
      <c r="A60" s="3">
        <v>1401</v>
      </c>
      <c r="B60" s="5"/>
      <c r="C60" s="5"/>
      <c r="D60" s="88"/>
      <c r="E60" s="90">
        <v>0.18127298</v>
      </c>
      <c r="F60" s="90">
        <v>0.02129388</v>
      </c>
      <c r="G60" s="90">
        <f t="shared" si="1"/>
        <v>0.1573617732</v>
      </c>
      <c r="H60" s="90">
        <v>0.00825138</v>
      </c>
      <c r="I60" s="89">
        <v>7.39</v>
      </c>
      <c r="J60" s="90">
        <f t="shared" si="0"/>
        <v>0.060977698200000006</v>
      </c>
      <c r="K60" s="88"/>
      <c r="L60" s="88"/>
    </row>
    <row r="61" spans="1:12" ht="15.75">
      <c r="A61" s="3">
        <v>1402</v>
      </c>
      <c r="B61" s="5"/>
      <c r="C61" s="5"/>
      <c r="D61" s="88"/>
      <c r="E61" s="90">
        <v>0.18127298</v>
      </c>
      <c r="F61" s="90">
        <v>0.02182183</v>
      </c>
      <c r="G61" s="90">
        <f t="shared" si="1"/>
        <v>0.1612633237</v>
      </c>
      <c r="H61" s="90">
        <v>0.00825138</v>
      </c>
      <c r="I61" s="89">
        <v>7.39</v>
      </c>
      <c r="J61" s="90">
        <f t="shared" si="0"/>
        <v>0.060977698200000006</v>
      </c>
      <c r="K61" s="88"/>
      <c r="L61" s="88"/>
    </row>
    <row r="62" spans="1:12" ht="15.75">
      <c r="A62" s="3">
        <v>1403</v>
      </c>
      <c r="B62" s="5"/>
      <c r="C62" s="5"/>
      <c r="D62" s="88"/>
      <c r="E62" s="90">
        <v>0.18127298</v>
      </c>
      <c r="F62" s="90">
        <v>0.02182183</v>
      </c>
      <c r="G62" s="90">
        <f t="shared" si="1"/>
        <v>0.1612633237</v>
      </c>
      <c r="H62" s="90">
        <v>0.00785846</v>
      </c>
      <c r="I62" s="89">
        <v>7.39</v>
      </c>
      <c r="J62" s="90">
        <f t="shared" si="0"/>
        <v>0.058074019399999996</v>
      </c>
      <c r="K62" s="88"/>
      <c r="L62" s="88"/>
    </row>
    <row r="63" spans="1:12" ht="15.75">
      <c r="A63" s="3">
        <v>1404</v>
      </c>
      <c r="B63" s="5"/>
      <c r="C63" s="5"/>
      <c r="D63" s="88"/>
      <c r="E63" s="90">
        <v>0.18127298</v>
      </c>
      <c r="F63" s="90">
        <v>0.02182183</v>
      </c>
      <c r="G63" s="90">
        <f t="shared" si="1"/>
        <v>0.1612633237</v>
      </c>
      <c r="H63" s="90">
        <v>0.00785846</v>
      </c>
      <c r="I63" s="89">
        <v>7.39</v>
      </c>
      <c r="J63" s="90">
        <f t="shared" si="0"/>
        <v>0.058074019399999996</v>
      </c>
      <c r="K63" s="88"/>
      <c r="L63" s="88"/>
    </row>
    <row r="64" spans="1:12" ht="15.75">
      <c r="A64" s="3">
        <v>1405</v>
      </c>
      <c r="B64" s="5"/>
      <c r="C64" s="5"/>
      <c r="D64" s="88"/>
      <c r="E64" s="90">
        <v>0.18127298</v>
      </c>
      <c r="F64" s="90">
        <v>0.02182183</v>
      </c>
      <c r="G64" s="90">
        <f t="shared" si="1"/>
        <v>0.1612633237</v>
      </c>
      <c r="H64" s="90">
        <v>0.00785846</v>
      </c>
      <c r="I64" s="89">
        <v>7.39</v>
      </c>
      <c r="J64" s="90">
        <f t="shared" si="0"/>
        <v>0.058074019399999996</v>
      </c>
      <c r="K64" s="88"/>
      <c r="L64" s="88"/>
    </row>
    <row r="65" spans="1:12" ht="15.75">
      <c r="A65" s="3">
        <v>1406</v>
      </c>
      <c r="B65" s="5"/>
      <c r="C65" s="5"/>
      <c r="D65" s="88"/>
      <c r="E65" s="90">
        <v>0.18127298</v>
      </c>
      <c r="F65" s="90">
        <v>0.02182183</v>
      </c>
      <c r="G65" s="90">
        <f t="shared" si="1"/>
        <v>0.1612633237</v>
      </c>
      <c r="H65" s="90">
        <v>0.00785846</v>
      </c>
      <c r="I65" s="89">
        <v>7.39</v>
      </c>
      <c r="J65" s="90">
        <f t="shared" si="0"/>
        <v>0.058074019399999996</v>
      </c>
      <c r="K65" s="88"/>
      <c r="L65" s="88"/>
    </row>
    <row r="66" spans="1:12" ht="15.75">
      <c r="A66" s="3">
        <v>1407</v>
      </c>
      <c r="B66" s="5"/>
      <c r="C66" s="5"/>
      <c r="D66" s="88"/>
      <c r="E66" s="90">
        <v>0.17724469</v>
      </c>
      <c r="F66" s="90">
        <v>0.02296036</v>
      </c>
      <c r="G66" s="90">
        <f t="shared" si="1"/>
        <v>0.1696770604</v>
      </c>
      <c r="H66" s="90">
        <v>0.00785846</v>
      </c>
      <c r="I66" s="89">
        <v>7.39</v>
      </c>
      <c r="J66" s="90">
        <f t="shared" si="0"/>
        <v>0.058074019399999996</v>
      </c>
      <c r="K66" s="88"/>
      <c r="L66" s="88"/>
    </row>
    <row r="67" spans="1:12" ht="15.75">
      <c r="A67" s="3">
        <v>1408</v>
      </c>
      <c r="B67" s="5"/>
      <c r="C67" s="5"/>
      <c r="D67" s="88"/>
      <c r="E67" s="90">
        <v>0.17218055</v>
      </c>
      <c r="F67" s="90">
        <v>0.02296036</v>
      </c>
      <c r="G67" s="90">
        <f t="shared" si="1"/>
        <v>0.1696770604</v>
      </c>
      <c r="H67" s="90">
        <v>0.00785846</v>
      </c>
      <c r="I67" s="89">
        <v>7.39</v>
      </c>
      <c r="J67" s="90">
        <f t="shared" si="0"/>
        <v>0.058074019399999996</v>
      </c>
      <c r="K67" s="88"/>
      <c r="L67" s="88"/>
    </row>
    <row r="68" spans="1:12" ht="15.75">
      <c r="A68" s="3">
        <v>1409</v>
      </c>
      <c r="B68" s="5"/>
      <c r="C68" s="5"/>
      <c r="D68" s="88"/>
      <c r="E68" s="90">
        <v>0.17218055</v>
      </c>
      <c r="F68" s="90">
        <v>0.02296036</v>
      </c>
      <c r="G68" s="90">
        <f t="shared" si="1"/>
        <v>0.1696770604</v>
      </c>
      <c r="H68" s="90">
        <v>0.00758748</v>
      </c>
      <c r="I68" s="89">
        <v>7.39</v>
      </c>
      <c r="J68" s="90">
        <f t="shared" si="0"/>
        <v>0.0560714772</v>
      </c>
      <c r="K68" s="88"/>
      <c r="L68" s="88"/>
    </row>
    <row r="69" spans="1:12" ht="15.75">
      <c r="A69" s="3">
        <v>1410</v>
      </c>
      <c r="B69" s="5"/>
      <c r="C69" s="5"/>
      <c r="D69" s="88"/>
      <c r="E69" s="90">
        <v>0.17218055</v>
      </c>
      <c r="F69" s="90">
        <v>0.02296036</v>
      </c>
      <c r="G69" s="90">
        <f t="shared" si="1"/>
        <v>0.1696770604</v>
      </c>
      <c r="H69" s="90">
        <v>0.00758748</v>
      </c>
      <c r="I69" s="89">
        <v>7.39</v>
      </c>
      <c r="J69" s="90">
        <f t="shared" si="0"/>
        <v>0.0560714772</v>
      </c>
      <c r="K69" s="88"/>
      <c r="L69" s="88"/>
    </row>
    <row r="70" spans="1:12" ht="15.75">
      <c r="A70" s="3">
        <v>1411</v>
      </c>
      <c r="B70" s="5"/>
      <c r="C70" s="5"/>
      <c r="D70" s="88"/>
      <c r="E70" s="90">
        <v>0.17218055</v>
      </c>
      <c r="F70" s="90">
        <v>0.02296036</v>
      </c>
      <c r="G70" s="90">
        <f t="shared" si="1"/>
        <v>0.1696770604</v>
      </c>
      <c r="H70" s="90">
        <v>0.00758748</v>
      </c>
      <c r="I70" s="89">
        <v>7.39</v>
      </c>
      <c r="J70" s="90">
        <f t="shared" si="0"/>
        <v>0.0560714772</v>
      </c>
      <c r="K70" s="88"/>
      <c r="L70" s="88"/>
    </row>
    <row r="71" spans="1:12" ht="15.75">
      <c r="A71" s="3">
        <v>1412</v>
      </c>
      <c r="B71" s="5"/>
      <c r="C71" s="5"/>
      <c r="D71" s="88"/>
      <c r="E71" s="90">
        <v>0.17218055</v>
      </c>
      <c r="F71" s="90">
        <v>0.02296036</v>
      </c>
      <c r="G71" s="90">
        <f t="shared" si="1"/>
        <v>0.1696770604</v>
      </c>
      <c r="H71" s="90">
        <v>0.00758748</v>
      </c>
      <c r="I71" s="89">
        <v>7.39</v>
      </c>
      <c r="J71" s="90">
        <f t="shared" si="0"/>
        <v>0.0560714772</v>
      </c>
      <c r="K71" s="88"/>
      <c r="L71" s="88"/>
    </row>
    <row r="72" spans="1:12" ht="15.75">
      <c r="A72" s="3">
        <v>1413</v>
      </c>
      <c r="B72" s="5"/>
      <c r="C72" s="5"/>
      <c r="D72" s="88"/>
      <c r="E72" s="90">
        <v>0.17218055</v>
      </c>
      <c r="F72" s="90">
        <v>0.02296036</v>
      </c>
      <c r="G72" s="90">
        <f t="shared" si="1"/>
        <v>0.1696770604</v>
      </c>
      <c r="H72" s="90">
        <v>0.00758748</v>
      </c>
      <c r="I72" s="89">
        <v>7.39</v>
      </c>
      <c r="J72" s="90">
        <f t="shared" si="0"/>
        <v>0.0560714772</v>
      </c>
      <c r="K72" s="88"/>
      <c r="L72" s="88"/>
    </row>
    <row r="73" spans="1:12" ht="15.75">
      <c r="A73" s="3">
        <v>1414</v>
      </c>
      <c r="B73" s="5"/>
      <c r="C73" s="5"/>
      <c r="D73" s="88"/>
      <c r="E73" s="90">
        <v>0.17218055</v>
      </c>
      <c r="F73" s="90">
        <v>0.02296036</v>
      </c>
      <c r="G73" s="90">
        <f t="shared" si="1"/>
        <v>0.1696770604</v>
      </c>
      <c r="H73" s="90">
        <v>0.00758748</v>
      </c>
      <c r="I73" s="89">
        <v>7.39</v>
      </c>
      <c r="J73" s="90">
        <f t="shared" si="0"/>
        <v>0.0560714772</v>
      </c>
      <c r="K73" s="88"/>
      <c r="L73" s="88"/>
    </row>
    <row r="74" spans="1:12" ht="15.75">
      <c r="A74" s="3">
        <v>1415</v>
      </c>
      <c r="B74" s="5"/>
      <c r="C74" s="5"/>
      <c r="D74" s="88"/>
      <c r="E74" s="90">
        <v>0.17218055</v>
      </c>
      <c r="F74" s="90">
        <v>0.02296036</v>
      </c>
      <c r="G74" s="90">
        <f t="shared" si="1"/>
        <v>0.1696770604</v>
      </c>
      <c r="H74" s="90">
        <v>0.00758748</v>
      </c>
      <c r="I74" s="89">
        <v>7.39</v>
      </c>
      <c r="J74" s="90">
        <f t="shared" si="0"/>
        <v>0.0560714772</v>
      </c>
      <c r="K74" s="88"/>
      <c r="L74" s="88"/>
    </row>
    <row r="75" spans="1:12" ht="15.75">
      <c r="A75" s="3">
        <v>1416</v>
      </c>
      <c r="B75" s="5"/>
      <c r="C75" s="5"/>
      <c r="D75" s="88"/>
      <c r="E75" s="90">
        <v>0.17218055</v>
      </c>
      <c r="F75" s="90">
        <v>0.02200368</v>
      </c>
      <c r="G75" s="90">
        <f t="shared" si="1"/>
        <v>0.1626071952</v>
      </c>
      <c r="H75" s="90">
        <v>0.00758748</v>
      </c>
      <c r="I75" s="89">
        <v>7.39</v>
      </c>
      <c r="J75" s="90">
        <f aca="true" t="shared" si="2" ref="J75:J109">+I75*H75</f>
        <v>0.0560714772</v>
      </c>
      <c r="K75" s="88"/>
      <c r="L75" s="88"/>
    </row>
    <row r="76" spans="1:12" ht="15.75">
      <c r="A76" s="3">
        <v>1417</v>
      </c>
      <c r="B76" s="5"/>
      <c r="C76" s="5"/>
      <c r="D76" s="88"/>
      <c r="E76" s="90">
        <v>0.17218055</v>
      </c>
      <c r="F76" s="90">
        <v>0.02200368</v>
      </c>
      <c r="G76" s="90">
        <f t="shared" si="1"/>
        <v>0.1626071952</v>
      </c>
      <c r="H76" s="90">
        <v>0.00758748</v>
      </c>
      <c r="I76" s="89">
        <v>7.39</v>
      </c>
      <c r="J76" s="90">
        <f t="shared" si="2"/>
        <v>0.0560714772</v>
      </c>
      <c r="K76" s="88"/>
      <c r="L76" s="88"/>
    </row>
    <row r="77" spans="1:12" ht="15.75">
      <c r="A77" s="3">
        <v>1418</v>
      </c>
      <c r="B77" s="5"/>
      <c r="C77" s="5"/>
      <c r="D77" s="88"/>
      <c r="E77" s="90">
        <v>0.17218055</v>
      </c>
      <c r="F77" s="90">
        <v>0.02164296</v>
      </c>
      <c r="G77" s="90">
        <f t="shared" si="1"/>
        <v>0.15994147439999998</v>
      </c>
      <c r="H77" s="90">
        <v>0.00733456</v>
      </c>
      <c r="I77" s="89">
        <v>7.39</v>
      </c>
      <c r="J77" s="90">
        <f t="shared" si="2"/>
        <v>0.0542023984</v>
      </c>
      <c r="K77" s="88"/>
      <c r="L77" s="88"/>
    </row>
    <row r="78" spans="1:12" ht="15.75">
      <c r="A78" s="3">
        <v>1419</v>
      </c>
      <c r="B78" s="5"/>
      <c r="C78" s="5"/>
      <c r="D78" s="88"/>
      <c r="E78" s="90">
        <v>0.17218055</v>
      </c>
      <c r="F78" s="90">
        <v>0.02164296</v>
      </c>
      <c r="G78" s="90">
        <f t="shared" si="1"/>
        <v>0.15994147439999998</v>
      </c>
      <c r="H78" s="90">
        <v>0.00733456</v>
      </c>
      <c r="I78" s="89">
        <v>7.39</v>
      </c>
      <c r="J78" s="90">
        <f t="shared" si="2"/>
        <v>0.0542023984</v>
      </c>
      <c r="K78" s="88"/>
      <c r="L78" s="88"/>
    </row>
    <row r="79" spans="1:12" ht="15.75">
      <c r="A79" s="3">
        <v>1420</v>
      </c>
      <c r="B79" s="5"/>
      <c r="C79" s="5"/>
      <c r="D79" s="88"/>
      <c r="E79" s="90">
        <v>0.17218055</v>
      </c>
      <c r="F79" s="90">
        <v>0.02164296</v>
      </c>
      <c r="G79" s="90">
        <f t="shared" si="1"/>
        <v>0.15994147439999998</v>
      </c>
      <c r="H79" s="90">
        <v>0.00733456</v>
      </c>
      <c r="I79" s="89">
        <v>7.39</v>
      </c>
      <c r="J79" s="90">
        <f t="shared" si="2"/>
        <v>0.0542023984</v>
      </c>
      <c r="K79" s="88"/>
      <c r="L79" s="88"/>
    </row>
    <row r="80" spans="1:12" ht="15.75">
      <c r="A80" s="3">
        <v>1421</v>
      </c>
      <c r="B80" s="5"/>
      <c r="C80" s="5"/>
      <c r="D80" s="88"/>
      <c r="E80" s="90">
        <v>0.17218055</v>
      </c>
      <c r="F80" s="90">
        <v>0.02164296</v>
      </c>
      <c r="G80" s="90">
        <f t="shared" si="1"/>
        <v>0.15994147439999998</v>
      </c>
      <c r="H80" s="90">
        <v>0.00733456</v>
      </c>
      <c r="I80" s="89">
        <v>7.39</v>
      </c>
      <c r="J80" s="90">
        <f t="shared" si="2"/>
        <v>0.0542023984</v>
      </c>
      <c r="K80" s="88"/>
      <c r="L80" s="88"/>
    </row>
    <row r="81" spans="1:12" ht="15.75">
      <c r="A81" s="3">
        <v>1422</v>
      </c>
      <c r="B81" s="5"/>
      <c r="C81" s="5"/>
      <c r="D81" s="88"/>
      <c r="E81" s="90">
        <v>0.17218055</v>
      </c>
      <c r="F81" s="90">
        <v>0.02164296</v>
      </c>
      <c r="G81" s="90">
        <f t="shared" si="1"/>
        <v>0.15994147439999998</v>
      </c>
      <c r="H81" s="90">
        <v>0.00733456</v>
      </c>
      <c r="I81" s="89">
        <v>7.39</v>
      </c>
      <c r="J81" s="90">
        <f t="shared" si="2"/>
        <v>0.0542023984</v>
      </c>
      <c r="K81" s="88"/>
      <c r="L81" s="88"/>
    </row>
    <row r="82" spans="1:12" ht="15.75">
      <c r="A82" s="3">
        <v>1423</v>
      </c>
      <c r="B82" s="5"/>
      <c r="C82" s="5"/>
      <c r="D82" s="88"/>
      <c r="E82" s="90">
        <v>0.17218055</v>
      </c>
      <c r="F82" s="90">
        <v>0.02164296</v>
      </c>
      <c r="G82" s="90">
        <f t="shared" si="1"/>
        <v>0.15994147439999998</v>
      </c>
      <c r="H82" s="90">
        <v>0.00733456</v>
      </c>
      <c r="I82" s="89">
        <v>7.39</v>
      </c>
      <c r="J82" s="90">
        <f t="shared" si="2"/>
        <v>0.0542023984</v>
      </c>
      <c r="K82" s="88"/>
      <c r="L82" s="88"/>
    </row>
    <row r="83" spans="1:12" ht="15.75">
      <c r="A83" s="3">
        <v>1424</v>
      </c>
      <c r="B83" s="5"/>
      <c r="C83" s="5"/>
      <c r="D83" s="88"/>
      <c r="E83" s="90">
        <v>0.17218055</v>
      </c>
      <c r="F83" s="90">
        <v>0.02164296</v>
      </c>
      <c r="G83" s="90">
        <f t="shared" si="1"/>
        <v>0.15994147439999998</v>
      </c>
      <c r="H83" s="90">
        <v>0.00733456</v>
      </c>
      <c r="I83" s="89">
        <v>7.39</v>
      </c>
      <c r="J83" s="90">
        <f t="shared" si="2"/>
        <v>0.0542023984</v>
      </c>
      <c r="K83" s="88"/>
      <c r="L83" s="88"/>
    </row>
    <row r="84" spans="1:12" ht="15.75">
      <c r="A84" s="3">
        <v>1425</v>
      </c>
      <c r="B84" s="5"/>
      <c r="C84" s="5"/>
      <c r="D84" s="88"/>
      <c r="E84" s="90">
        <v>0.17218055</v>
      </c>
      <c r="F84" s="90">
        <v>0.02164296</v>
      </c>
      <c r="G84" s="90">
        <f t="shared" si="1"/>
        <v>0.15994147439999998</v>
      </c>
      <c r="H84" s="90">
        <v>0.00733456</v>
      </c>
      <c r="I84" s="89">
        <v>7.39</v>
      </c>
      <c r="J84" s="90">
        <f t="shared" si="2"/>
        <v>0.0542023984</v>
      </c>
      <c r="K84" s="88"/>
      <c r="L84" s="88"/>
    </row>
    <row r="85" spans="1:12" ht="15.75">
      <c r="A85" s="3">
        <v>1426</v>
      </c>
      <c r="B85" s="5"/>
      <c r="C85" s="5"/>
      <c r="D85" s="88"/>
      <c r="E85" s="90">
        <v>0.17218055</v>
      </c>
      <c r="F85" s="90">
        <v>0.02129388</v>
      </c>
      <c r="G85" s="90">
        <f t="shared" si="1"/>
        <v>0.1573617732</v>
      </c>
      <c r="H85" s="90">
        <v>0.00733456</v>
      </c>
      <c r="I85" s="89">
        <v>7.39</v>
      </c>
      <c r="J85" s="90">
        <f t="shared" si="2"/>
        <v>0.0542023984</v>
      </c>
      <c r="K85" s="88"/>
      <c r="L85" s="88"/>
    </row>
    <row r="86" spans="1:12" ht="15.75">
      <c r="A86" s="3">
        <v>1427</v>
      </c>
      <c r="B86" s="5"/>
      <c r="C86" s="5"/>
      <c r="D86" s="88"/>
      <c r="E86" s="90">
        <v>0.17218055</v>
      </c>
      <c r="F86" s="90">
        <v>0.02129388</v>
      </c>
      <c r="G86" s="90">
        <f t="shared" si="1"/>
        <v>0.1573617732</v>
      </c>
      <c r="H86" s="90">
        <v>0.00733456</v>
      </c>
      <c r="I86" s="89">
        <v>7.39</v>
      </c>
      <c r="J86" s="90">
        <f t="shared" si="2"/>
        <v>0.0542023984</v>
      </c>
      <c r="K86" s="88"/>
      <c r="L86" s="88"/>
    </row>
    <row r="87" spans="1:12" ht="15.75">
      <c r="A87" s="3">
        <v>1428</v>
      </c>
      <c r="B87" s="5"/>
      <c r="C87" s="5"/>
      <c r="D87" s="88"/>
      <c r="E87" s="90">
        <v>0.17218055</v>
      </c>
      <c r="F87" s="90">
        <v>0.02129388</v>
      </c>
      <c r="G87" s="90">
        <f t="shared" si="1"/>
        <v>0.1243562592</v>
      </c>
      <c r="H87" s="90">
        <v>0.00733456</v>
      </c>
      <c r="I87" s="88">
        <v>5.84</v>
      </c>
      <c r="J87" s="90">
        <f t="shared" si="2"/>
        <v>0.0428338304</v>
      </c>
      <c r="K87" s="88"/>
      <c r="L87" s="88"/>
    </row>
    <row r="88" spans="1:12" ht="15.75">
      <c r="A88" s="3">
        <v>1429</v>
      </c>
      <c r="B88" s="5"/>
      <c r="C88" s="5"/>
      <c r="D88" s="88"/>
      <c r="E88" s="90">
        <v>0.17218055</v>
      </c>
      <c r="F88" s="90">
        <v>0.02129388</v>
      </c>
      <c r="G88" s="90">
        <f t="shared" si="1"/>
        <v>0.1243562592</v>
      </c>
      <c r="H88" s="90">
        <v>0.00733456</v>
      </c>
      <c r="I88" s="88">
        <v>5.84</v>
      </c>
      <c r="J88" s="90">
        <f t="shared" si="2"/>
        <v>0.0428338304</v>
      </c>
      <c r="K88" s="88"/>
      <c r="L88" s="88"/>
    </row>
    <row r="89" spans="1:12" ht="15.75">
      <c r="A89" s="3">
        <v>1430</v>
      </c>
      <c r="B89" s="5"/>
      <c r="C89" s="5"/>
      <c r="D89" s="88"/>
      <c r="E89" s="90">
        <v>0.17218055</v>
      </c>
      <c r="F89" s="90">
        <v>0.02129388</v>
      </c>
      <c r="G89" s="90">
        <f t="shared" si="1"/>
        <v>0.1243562592</v>
      </c>
      <c r="H89" s="90">
        <v>0.00647167</v>
      </c>
      <c r="I89" s="89">
        <v>5.84</v>
      </c>
      <c r="J89" s="90">
        <f t="shared" si="2"/>
        <v>0.0377945528</v>
      </c>
      <c r="K89" s="88"/>
      <c r="L89" s="88"/>
    </row>
    <row r="90" spans="1:12" ht="15.75">
      <c r="A90" s="3">
        <v>1431</v>
      </c>
      <c r="B90" s="5"/>
      <c r="C90" s="5"/>
      <c r="D90" s="88"/>
      <c r="E90" s="90">
        <v>0.17218055</v>
      </c>
      <c r="F90" s="90">
        <v>0.02129388</v>
      </c>
      <c r="G90" s="90">
        <f t="shared" si="1"/>
        <v>0.1356420156</v>
      </c>
      <c r="H90" s="90">
        <v>0.00494465</v>
      </c>
      <c r="I90" s="88">
        <v>6.37</v>
      </c>
      <c r="J90" s="90">
        <f t="shared" si="2"/>
        <v>0.0314974205</v>
      </c>
      <c r="K90" s="88"/>
      <c r="L90" s="88"/>
    </row>
    <row r="91" spans="1:12" ht="15.75">
      <c r="A91" s="3">
        <v>1432</v>
      </c>
      <c r="B91" s="5"/>
      <c r="C91" s="5"/>
      <c r="D91" s="88"/>
      <c r="E91" s="90">
        <v>0.17218055</v>
      </c>
      <c r="F91" s="90">
        <v>0.02129388</v>
      </c>
      <c r="G91" s="90">
        <f t="shared" si="1"/>
        <v>0.1356420156</v>
      </c>
      <c r="H91" s="90">
        <v>0.00594694</v>
      </c>
      <c r="I91" s="89">
        <v>6.37</v>
      </c>
      <c r="J91" s="90">
        <f t="shared" si="2"/>
        <v>0.037882007800000006</v>
      </c>
      <c r="K91" s="88"/>
      <c r="L91" s="88"/>
    </row>
    <row r="92" spans="1:12" ht="15.75">
      <c r="A92" s="3">
        <v>1433</v>
      </c>
      <c r="B92" s="5"/>
      <c r="C92" s="5"/>
      <c r="D92" s="88"/>
      <c r="E92" s="90">
        <v>0.17218055</v>
      </c>
      <c r="F92" s="90">
        <v>0.02129388</v>
      </c>
      <c r="G92" s="90">
        <f t="shared" si="1"/>
        <v>0.1356420156</v>
      </c>
      <c r="H92" s="90">
        <v>0.00594694</v>
      </c>
      <c r="I92" s="89">
        <v>6.37</v>
      </c>
      <c r="J92" s="90">
        <f t="shared" si="2"/>
        <v>0.037882007800000006</v>
      </c>
      <c r="K92" s="88"/>
      <c r="L92" s="88"/>
    </row>
    <row r="93" spans="1:12" ht="15.75">
      <c r="A93" s="3">
        <v>1434</v>
      </c>
      <c r="B93" s="5"/>
      <c r="C93" s="5"/>
      <c r="D93" s="88"/>
      <c r="E93" s="90">
        <v>0.17218055</v>
      </c>
      <c r="F93" s="90">
        <v>0.02095588</v>
      </c>
      <c r="G93" s="90">
        <f t="shared" si="1"/>
        <v>0.1334889556</v>
      </c>
      <c r="H93" s="90">
        <v>0.00594694</v>
      </c>
      <c r="I93" s="89">
        <v>6.37</v>
      </c>
      <c r="J93" s="90">
        <f t="shared" si="2"/>
        <v>0.037882007800000006</v>
      </c>
      <c r="K93" s="88"/>
      <c r="L93" s="88"/>
    </row>
    <row r="94" spans="1:12" ht="15.75">
      <c r="A94" s="3">
        <v>1435</v>
      </c>
      <c r="B94" s="5"/>
      <c r="C94" s="5"/>
      <c r="D94" s="88"/>
      <c r="E94" s="90">
        <v>0.17218055</v>
      </c>
      <c r="F94" s="90">
        <v>0.02095588</v>
      </c>
      <c r="G94" s="90">
        <f t="shared" si="1"/>
        <v>0.1334889556</v>
      </c>
      <c r="H94" s="90">
        <v>0.00594694</v>
      </c>
      <c r="I94" s="89">
        <v>6.37</v>
      </c>
      <c r="J94" s="90">
        <f t="shared" si="2"/>
        <v>0.037882007800000006</v>
      </c>
      <c r="K94" s="88"/>
      <c r="L94" s="88"/>
    </row>
    <row r="95" spans="1:12" ht="15.75">
      <c r="A95" s="3">
        <v>1436</v>
      </c>
      <c r="B95" s="5"/>
      <c r="C95" s="5"/>
      <c r="D95" s="88"/>
      <c r="E95" s="90">
        <v>0.17218055</v>
      </c>
      <c r="F95" s="90">
        <v>0.02095588</v>
      </c>
      <c r="G95" s="90">
        <f t="shared" si="1"/>
        <v>0.1334889556</v>
      </c>
      <c r="H95" s="90">
        <v>0.00594694</v>
      </c>
      <c r="I95" s="89">
        <v>6.37</v>
      </c>
      <c r="J95" s="90">
        <f t="shared" si="2"/>
        <v>0.037882007800000006</v>
      </c>
      <c r="K95" s="88"/>
      <c r="L95" s="88"/>
    </row>
    <row r="96" spans="1:12" ht="15.75">
      <c r="A96" s="3">
        <v>1437</v>
      </c>
      <c r="B96" s="5"/>
      <c r="C96" s="5"/>
      <c r="D96" s="88"/>
      <c r="E96" s="90">
        <v>0.17218055</v>
      </c>
      <c r="F96" s="90">
        <v>0.02046854</v>
      </c>
      <c r="G96" s="90">
        <f t="shared" si="1"/>
        <v>0.1303845998</v>
      </c>
      <c r="H96" s="90">
        <v>0.00594694</v>
      </c>
      <c r="I96" s="89">
        <v>6.37</v>
      </c>
      <c r="J96" s="90">
        <f t="shared" si="2"/>
        <v>0.037882007800000006</v>
      </c>
      <c r="K96" s="88"/>
      <c r="L96" s="88"/>
    </row>
    <row r="97" spans="1:12" ht="15.75">
      <c r="A97" s="3">
        <v>1438</v>
      </c>
      <c r="B97" s="5"/>
      <c r="C97" s="5"/>
      <c r="D97" s="88"/>
      <c r="E97" s="90">
        <v>0.17218055</v>
      </c>
      <c r="F97" s="90">
        <v>0.02046854</v>
      </c>
      <c r="G97" s="90">
        <f t="shared" si="1"/>
        <v>0.1303845998</v>
      </c>
      <c r="H97" s="90">
        <v>0.00594694</v>
      </c>
      <c r="I97" s="89">
        <v>6.37</v>
      </c>
      <c r="J97" s="90">
        <f t="shared" si="2"/>
        <v>0.037882007800000006</v>
      </c>
      <c r="K97" s="88"/>
      <c r="L97" s="88"/>
    </row>
    <row r="98" spans="1:12" ht="15.75">
      <c r="A98" s="3">
        <v>1439</v>
      </c>
      <c r="B98" s="5"/>
      <c r="C98" s="5"/>
      <c r="D98" s="88"/>
      <c r="E98" s="90">
        <v>0.17218055</v>
      </c>
      <c r="F98" s="90">
        <v>0.02031109</v>
      </c>
      <c r="G98" s="90">
        <f t="shared" si="1"/>
        <v>0.12938164330000002</v>
      </c>
      <c r="H98" s="90">
        <v>0.00611213</v>
      </c>
      <c r="I98" s="89">
        <v>6.37</v>
      </c>
      <c r="J98" s="90">
        <f t="shared" si="2"/>
        <v>0.0389342681</v>
      </c>
      <c r="K98" s="88"/>
      <c r="L98" s="88"/>
    </row>
    <row r="99" spans="1:12" ht="15.75">
      <c r="A99" s="3">
        <v>1440</v>
      </c>
      <c r="B99" s="5"/>
      <c r="C99" s="5"/>
      <c r="D99" s="88"/>
      <c r="E99" s="90">
        <v>0.17218055</v>
      </c>
      <c r="F99" s="90">
        <v>0.02015604</v>
      </c>
      <c r="G99" s="90">
        <f t="shared" si="1"/>
        <v>0.1283939748</v>
      </c>
      <c r="H99" s="90">
        <v>0.00611213</v>
      </c>
      <c r="I99" s="89">
        <v>6.37</v>
      </c>
      <c r="J99" s="90">
        <f t="shared" si="2"/>
        <v>0.0389342681</v>
      </c>
      <c r="K99" s="88"/>
      <c r="L99" s="88"/>
    </row>
    <row r="100" spans="1:12" ht="15.75">
      <c r="A100" s="3">
        <v>1441</v>
      </c>
      <c r="B100" s="5"/>
      <c r="C100" s="5"/>
      <c r="D100" s="88"/>
      <c r="E100" s="90">
        <v>0.17218055</v>
      </c>
      <c r="F100" s="90">
        <v>0.02000334</v>
      </c>
      <c r="G100" s="90">
        <f t="shared" si="1"/>
        <v>0.1274212758</v>
      </c>
      <c r="H100" s="90">
        <v>0.00594694</v>
      </c>
      <c r="I100" s="89">
        <v>6.37</v>
      </c>
      <c r="J100" s="90">
        <f t="shared" si="2"/>
        <v>0.037882007800000006</v>
      </c>
      <c r="K100" s="88"/>
      <c r="L100" s="88"/>
    </row>
    <row r="101" spans="1:12" ht="15.75">
      <c r="A101" s="3">
        <v>1442</v>
      </c>
      <c r="B101" s="5"/>
      <c r="C101" s="5"/>
      <c r="D101" s="88"/>
      <c r="E101" s="90">
        <v>0.17218055</v>
      </c>
      <c r="F101" s="90">
        <v>0.02000334</v>
      </c>
      <c r="G101" s="90">
        <f t="shared" si="1"/>
        <v>0.1274212758</v>
      </c>
      <c r="H101" s="90">
        <v>0.00594694</v>
      </c>
      <c r="I101" s="89">
        <v>6.37</v>
      </c>
      <c r="J101" s="90">
        <f t="shared" si="2"/>
        <v>0.037882007800000006</v>
      </c>
      <c r="K101" s="88"/>
      <c r="L101" s="88"/>
    </row>
    <row r="102" spans="1:12" ht="15.75">
      <c r="A102" s="3">
        <v>1443</v>
      </c>
      <c r="B102" s="5"/>
      <c r="C102" s="5"/>
      <c r="D102" s="88"/>
      <c r="E102" s="90">
        <v>0.17218055</v>
      </c>
      <c r="F102" s="90">
        <v>0.02200368</v>
      </c>
      <c r="G102" s="90">
        <f t="shared" si="1"/>
        <v>0.14016344160000002</v>
      </c>
      <c r="H102" s="90">
        <v>0.00594694</v>
      </c>
      <c r="I102" s="89">
        <v>6.37</v>
      </c>
      <c r="J102" s="90">
        <f t="shared" si="2"/>
        <v>0.037882007800000006</v>
      </c>
      <c r="K102" s="88"/>
      <c r="L102" s="88"/>
    </row>
    <row r="103" spans="1:12" ht="15.75">
      <c r="A103" s="3">
        <v>1444</v>
      </c>
      <c r="B103" s="5"/>
      <c r="C103" s="5"/>
      <c r="D103" s="88"/>
      <c r="E103" s="90">
        <v>0.17218055</v>
      </c>
      <c r="F103" s="90">
        <v>0.02200368</v>
      </c>
      <c r="G103" s="90">
        <f aca="true" t="shared" si="3" ref="G103:G159">+I103*F103</f>
        <v>0.14016344160000002</v>
      </c>
      <c r="H103" s="90">
        <v>0.00594694</v>
      </c>
      <c r="I103" s="89">
        <v>6.37</v>
      </c>
      <c r="J103" s="90">
        <f t="shared" si="2"/>
        <v>0.037882007800000006</v>
      </c>
      <c r="K103" s="88"/>
      <c r="L103" s="88"/>
    </row>
    <row r="104" spans="1:12" ht="15.75">
      <c r="A104" s="3">
        <v>1445</v>
      </c>
      <c r="B104" s="5"/>
      <c r="C104" s="5"/>
      <c r="D104" s="88"/>
      <c r="E104" s="90">
        <v>0.17218055</v>
      </c>
      <c r="F104" s="90">
        <v>0.02200368</v>
      </c>
      <c r="G104" s="90">
        <f t="shared" si="3"/>
        <v>0.14016344160000002</v>
      </c>
      <c r="H104" s="90">
        <v>0.00594694</v>
      </c>
      <c r="I104" s="89">
        <v>6.37</v>
      </c>
      <c r="J104" s="90">
        <f t="shared" si="2"/>
        <v>0.037882007800000006</v>
      </c>
      <c r="K104" s="88"/>
      <c r="L104" s="88"/>
    </row>
    <row r="105" spans="1:12" ht="15.75">
      <c r="A105" s="3">
        <v>1446</v>
      </c>
      <c r="B105" s="5"/>
      <c r="C105" s="5"/>
      <c r="D105" s="88"/>
      <c r="E105" s="90">
        <v>0.17218055</v>
      </c>
      <c r="F105" s="90">
        <v>0.02200368</v>
      </c>
      <c r="G105" s="90">
        <f t="shared" si="3"/>
        <v>0.14016344160000002</v>
      </c>
      <c r="H105" s="90">
        <v>0.00594694</v>
      </c>
      <c r="I105" s="89">
        <v>6.37</v>
      </c>
      <c r="J105" s="90">
        <f t="shared" si="2"/>
        <v>0.037882007800000006</v>
      </c>
      <c r="K105" s="88"/>
      <c r="L105" s="88"/>
    </row>
    <row r="106" spans="1:12" ht="15.75">
      <c r="A106" s="3">
        <v>1447</v>
      </c>
      <c r="B106" s="5"/>
      <c r="C106" s="5"/>
      <c r="D106" s="88"/>
      <c r="E106" s="90">
        <v>0.17218055</v>
      </c>
      <c r="F106" s="90">
        <v>0.02095588</v>
      </c>
      <c r="G106" s="90">
        <f t="shared" si="3"/>
        <v>0.1334889556</v>
      </c>
      <c r="H106" s="90">
        <v>0.00594694</v>
      </c>
      <c r="I106" s="89">
        <v>6.37</v>
      </c>
      <c r="J106" s="90">
        <f t="shared" si="2"/>
        <v>0.037882007800000006</v>
      </c>
      <c r="K106" s="88"/>
      <c r="L106" s="88"/>
    </row>
    <row r="107" spans="1:12" ht="15.75">
      <c r="A107" s="3">
        <v>1448</v>
      </c>
      <c r="B107" s="5"/>
      <c r="C107" s="5"/>
      <c r="D107" s="88"/>
      <c r="E107" s="90">
        <v>0.17218055</v>
      </c>
      <c r="F107" s="90">
        <v>0.02095588</v>
      </c>
      <c r="G107" s="90">
        <f t="shared" si="3"/>
        <v>0.1334889556</v>
      </c>
      <c r="H107" s="90">
        <v>0.00594694</v>
      </c>
      <c r="I107" s="89">
        <v>6.37</v>
      </c>
      <c r="J107" s="90">
        <f t="shared" si="2"/>
        <v>0.037882007800000006</v>
      </c>
      <c r="K107" s="88"/>
      <c r="L107" s="88"/>
    </row>
    <row r="108" spans="1:12" ht="15.75">
      <c r="A108" s="3">
        <v>1449</v>
      </c>
      <c r="B108" s="5"/>
      <c r="C108" s="5"/>
      <c r="D108" s="88"/>
      <c r="E108" s="90">
        <v>0.16739776</v>
      </c>
      <c r="F108" s="90">
        <v>0.02046854</v>
      </c>
      <c r="G108" s="90">
        <f t="shared" si="3"/>
        <v>0.1303845998</v>
      </c>
      <c r="H108" s="90">
        <v>0.00594694</v>
      </c>
      <c r="I108" s="89">
        <v>6.37</v>
      </c>
      <c r="J108" s="90">
        <f t="shared" si="2"/>
        <v>0.037882007800000006</v>
      </c>
      <c r="K108" s="88"/>
      <c r="L108" s="88"/>
    </row>
    <row r="109" spans="1:12" ht="15.75">
      <c r="A109" s="3">
        <v>1450</v>
      </c>
      <c r="B109" s="5"/>
      <c r="C109" s="5"/>
      <c r="D109" s="88"/>
      <c r="E109" s="90">
        <v>0.16739776</v>
      </c>
      <c r="F109" s="90">
        <v>0.02046854</v>
      </c>
      <c r="G109" s="90">
        <f t="shared" si="3"/>
        <v>0.1303845998</v>
      </c>
      <c r="H109" s="90">
        <v>0.00594694</v>
      </c>
      <c r="I109" s="89">
        <v>6.37</v>
      </c>
      <c r="J109" s="90">
        <f t="shared" si="2"/>
        <v>0.037882007800000006</v>
      </c>
      <c r="K109" s="88"/>
      <c r="L109" s="88"/>
    </row>
    <row r="110" spans="1:12" ht="15.75">
      <c r="A110" s="3">
        <v>1451</v>
      </c>
      <c r="B110" s="5"/>
      <c r="C110" s="5"/>
      <c r="D110" s="88"/>
      <c r="E110" s="90">
        <v>0.16739776</v>
      </c>
      <c r="F110" s="90">
        <v>0.02000334</v>
      </c>
      <c r="G110" s="90">
        <f t="shared" si="3"/>
        <v>0.1274212758</v>
      </c>
      <c r="H110" s="90"/>
      <c r="I110" s="89">
        <v>6.37</v>
      </c>
      <c r="J110" s="90"/>
      <c r="K110" s="88"/>
      <c r="L110" s="88"/>
    </row>
    <row r="111" spans="1:12" ht="15.75">
      <c r="A111" s="3">
        <v>1452</v>
      </c>
      <c r="B111" s="5"/>
      <c r="C111" s="5"/>
      <c r="D111" s="88"/>
      <c r="E111" s="90">
        <v>0.16739776</v>
      </c>
      <c r="F111" s="90">
        <v>0.02000334</v>
      </c>
      <c r="G111" s="90">
        <f t="shared" si="3"/>
        <v>0.1274212758</v>
      </c>
      <c r="H111" s="90"/>
      <c r="I111" s="89">
        <v>6.37</v>
      </c>
      <c r="J111" s="90"/>
      <c r="K111" s="88"/>
      <c r="L111" s="88"/>
    </row>
    <row r="112" spans="1:12" ht="15.75">
      <c r="A112" s="3">
        <v>1453</v>
      </c>
      <c r="B112" s="5"/>
      <c r="C112" s="5"/>
      <c r="D112" s="88"/>
      <c r="E112" s="90">
        <v>0.16739776</v>
      </c>
      <c r="F112" s="90">
        <v>0.02000334</v>
      </c>
      <c r="G112" s="90">
        <f t="shared" si="3"/>
        <v>0.1274212758</v>
      </c>
      <c r="H112" s="90"/>
      <c r="I112" s="89">
        <v>6.37</v>
      </c>
      <c r="J112" s="90"/>
      <c r="K112" s="88"/>
      <c r="L112" s="88"/>
    </row>
    <row r="113" spans="1:12" ht="15.75">
      <c r="A113" s="3">
        <v>1454</v>
      </c>
      <c r="B113" s="5"/>
      <c r="C113" s="5"/>
      <c r="D113" s="88"/>
      <c r="E113" s="90">
        <v>0.16739776</v>
      </c>
      <c r="F113" s="90">
        <v>0.02000334</v>
      </c>
      <c r="G113" s="90">
        <f t="shared" si="3"/>
        <v>0.1274212758</v>
      </c>
      <c r="H113" s="90"/>
      <c r="I113" s="89">
        <v>6.37</v>
      </c>
      <c r="J113" s="90"/>
      <c r="K113" s="88"/>
      <c r="L113" s="88"/>
    </row>
    <row r="114" spans="1:12" ht="15.75">
      <c r="A114" s="3">
        <v>1455</v>
      </c>
      <c r="B114" s="5"/>
      <c r="C114" s="5"/>
      <c r="D114" s="88"/>
      <c r="E114" s="90">
        <v>0.16739776</v>
      </c>
      <c r="F114" s="90">
        <v>0.01886029</v>
      </c>
      <c r="G114" s="90">
        <f t="shared" si="3"/>
        <v>0.1201400473</v>
      </c>
      <c r="H114" s="90"/>
      <c r="I114" s="89">
        <v>6.37</v>
      </c>
      <c r="J114" s="90"/>
      <c r="K114" s="88"/>
      <c r="L114" s="88"/>
    </row>
    <row r="115" spans="1:12" ht="15.75">
      <c r="A115" s="3">
        <v>1456</v>
      </c>
      <c r="B115" s="5"/>
      <c r="C115" s="5"/>
      <c r="D115" s="88"/>
      <c r="E115" s="90">
        <v>0.16739776</v>
      </c>
      <c r="F115" s="90">
        <v>0.01886029</v>
      </c>
      <c r="G115" s="90">
        <f t="shared" si="3"/>
        <v>0.1201400473</v>
      </c>
      <c r="H115" s="90"/>
      <c r="I115" s="89">
        <v>6.37</v>
      </c>
      <c r="J115" s="90"/>
      <c r="K115" s="88"/>
      <c r="L115" s="88"/>
    </row>
    <row r="116" spans="1:12" ht="15.75">
      <c r="A116" s="3">
        <v>1457</v>
      </c>
      <c r="B116" s="5"/>
      <c r="C116" s="5"/>
      <c r="D116" s="88"/>
      <c r="E116" s="90">
        <v>0.16739776</v>
      </c>
      <c r="F116" s="90">
        <v>0.01886029</v>
      </c>
      <c r="G116" s="90">
        <f t="shared" si="3"/>
        <v>0.1201400473</v>
      </c>
      <c r="H116" s="90"/>
      <c r="I116" s="89">
        <v>6.37</v>
      </c>
      <c r="J116" s="90"/>
      <c r="K116" s="88"/>
      <c r="L116" s="88"/>
    </row>
    <row r="117" spans="1:12" ht="15.75">
      <c r="A117" s="3">
        <v>1458</v>
      </c>
      <c r="B117" s="5"/>
      <c r="C117" s="5"/>
      <c r="D117" s="88"/>
      <c r="E117" s="90">
        <v>0.16739776</v>
      </c>
      <c r="F117" s="90">
        <v>0.01784082</v>
      </c>
      <c r="G117" s="90">
        <f t="shared" si="3"/>
        <v>0.1136460234</v>
      </c>
      <c r="H117" s="90"/>
      <c r="I117" s="89">
        <v>6.37</v>
      </c>
      <c r="J117" s="90"/>
      <c r="K117" s="88"/>
      <c r="L117" s="88"/>
    </row>
    <row r="118" spans="1:12" ht="15.75">
      <c r="A118" s="3">
        <v>1459</v>
      </c>
      <c r="B118" s="5"/>
      <c r="C118" s="5"/>
      <c r="D118" s="88"/>
      <c r="E118" s="90">
        <v>0.16739776</v>
      </c>
      <c r="F118" s="90">
        <v>0.10784082</v>
      </c>
      <c r="G118" s="90">
        <f t="shared" si="3"/>
        <v>0.6869460234</v>
      </c>
      <c r="H118" s="90"/>
      <c r="I118" s="89">
        <v>6.37</v>
      </c>
      <c r="J118" s="90"/>
      <c r="K118" s="88"/>
      <c r="L118" s="88"/>
    </row>
    <row r="119" spans="1:12" ht="15.75">
      <c r="A119" s="3">
        <v>1460</v>
      </c>
      <c r="B119" s="5"/>
      <c r="C119" s="5"/>
      <c r="D119" s="88"/>
      <c r="E119" s="90">
        <v>0.16739776</v>
      </c>
      <c r="F119" s="90">
        <v>0.10784082</v>
      </c>
      <c r="G119" s="90">
        <f t="shared" si="3"/>
        <v>0.6869460234</v>
      </c>
      <c r="H119" s="90"/>
      <c r="I119" s="89">
        <v>6.37</v>
      </c>
      <c r="J119" s="90"/>
      <c r="K119" s="88"/>
      <c r="L119" s="88"/>
    </row>
    <row r="120" spans="1:12" ht="15.75">
      <c r="A120" s="3">
        <v>1461</v>
      </c>
      <c r="B120" s="5"/>
      <c r="C120" s="5"/>
      <c r="D120" s="88"/>
      <c r="E120" s="90">
        <v>0.16739776</v>
      </c>
      <c r="F120" s="90">
        <v>0.10784082</v>
      </c>
      <c r="G120" s="90">
        <f t="shared" si="3"/>
        <v>0.6869460234</v>
      </c>
      <c r="H120" s="90"/>
      <c r="I120" s="89">
        <v>6.37</v>
      </c>
      <c r="J120" s="90"/>
      <c r="K120" s="88"/>
      <c r="L120" s="88"/>
    </row>
    <row r="121" spans="1:12" ht="15.75">
      <c r="A121" s="3">
        <v>1462</v>
      </c>
      <c r="B121" s="5"/>
      <c r="C121" s="5"/>
      <c r="D121" s="88"/>
      <c r="E121" s="90">
        <v>0.16739776</v>
      </c>
      <c r="F121" s="90">
        <v>0.01760294</v>
      </c>
      <c r="G121" s="90">
        <f t="shared" si="3"/>
        <v>0.11213072780000001</v>
      </c>
      <c r="H121" s="90"/>
      <c r="I121" s="89">
        <v>6.37</v>
      </c>
      <c r="J121" s="90"/>
      <c r="K121" s="88"/>
      <c r="L121" s="88"/>
    </row>
    <row r="122" spans="1:12" ht="15.75">
      <c r="A122" s="3">
        <v>1463</v>
      </c>
      <c r="B122" s="5"/>
      <c r="C122" s="5"/>
      <c r="D122" s="88"/>
      <c r="E122" s="90">
        <v>0.16739776</v>
      </c>
      <c r="F122" s="90">
        <v>0.01737132</v>
      </c>
      <c r="G122" s="90">
        <f t="shared" si="3"/>
        <v>0.1106553084</v>
      </c>
      <c r="H122" s="90"/>
      <c r="I122" s="89">
        <v>6.37</v>
      </c>
      <c r="J122" s="90"/>
      <c r="K122" s="88"/>
      <c r="L122" s="88"/>
    </row>
    <row r="123" spans="1:12" ht="15.75">
      <c r="A123" s="3">
        <v>1464</v>
      </c>
      <c r="B123" s="5"/>
      <c r="C123" s="5"/>
      <c r="D123" s="88"/>
      <c r="E123" s="90">
        <v>0.16739776</v>
      </c>
      <c r="F123" s="90">
        <v>0.01650276</v>
      </c>
      <c r="G123" s="90">
        <f t="shared" si="3"/>
        <v>0.10512258120000001</v>
      </c>
      <c r="H123" s="90"/>
      <c r="I123" s="89">
        <v>6.37</v>
      </c>
      <c r="J123" s="90"/>
      <c r="K123" s="88"/>
      <c r="L123" s="88"/>
    </row>
    <row r="124" spans="1:12" ht="15.75">
      <c r="A124" s="3">
        <v>1465</v>
      </c>
      <c r="B124" s="5"/>
      <c r="C124" s="5"/>
      <c r="D124" s="88"/>
      <c r="E124" s="90">
        <v>0.16739776</v>
      </c>
      <c r="F124" s="90">
        <v>0.01650276</v>
      </c>
      <c r="G124" s="90">
        <f t="shared" si="3"/>
        <v>0.10512258120000001</v>
      </c>
      <c r="H124" s="90"/>
      <c r="I124" s="89">
        <v>6.37</v>
      </c>
      <c r="J124" s="90"/>
      <c r="K124" s="88"/>
      <c r="L124" s="88"/>
    </row>
    <row r="125" spans="1:12" ht="15.75">
      <c r="A125" s="3">
        <v>1466</v>
      </c>
      <c r="B125" s="5"/>
      <c r="C125" s="5"/>
      <c r="D125" s="88"/>
      <c r="E125" s="90">
        <v>0.16739776</v>
      </c>
      <c r="F125" s="90">
        <v>0.01571691</v>
      </c>
      <c r="G125" s="90">
        <f t="shared" si="3"/>
        <v>0.10011671670000001</v>
      </c>
      <c r="H125" s="90"/>
      <c r="I125" s="89">
        <v>6.37</v>
      </c>
      <c r="J125" s="90"/>
      <c r="K125" s="88"/>
      <c r="L125" s="88"/>
    </row>
    <row r="126" spans="1:12" ht="15.75">
      <c r="A126" s="3">
        <v>1467</v>
      </c>
      <c r="B126" s="5"/>
      <c r="C126" s="5"/>
      <c r="D126" s="88"/>
      <c r="E126" s="90">
        <v>0.16739776</v>
      </c>
      <c r="F126" s="90">
        <v>0.01571691</v>
      </c>
      <c r="G126" s="90">
        <f t="shared" si="3"/>
        <v>0.10011671670000001</v>
      </c>
      <c r="H126" s="90"/>
      <c r="I126" s="89">
        <v>6.37</v>
      </c>
      <c r="J126" s="90"/>
      <c r="K126" s="88"/>
      <c r="L126" s="88"/>
    </row>
    <row r="127" spans="1:12" ht="15.75">
      <c r="A127" s="3">
        <v>1468</v>
      </c>
      <c r="B127" s="5"/>
      <c r="C127" s="5"/>
      <c r="D127" s="88"/>
      <c r="E127" s="90">
        <v>0.16739776</v>
      </c>
      <c r="F127" s="90">
        <v>0.01571691</v>
      </c>
      <c r="G127" s="90">
        <f t="shared" si="3"/>
        <v>0.10011671670000001</v>
      </c>
      <c r="H127" s="90"/>
      <c r="I127" s="89">
        <v>6.37</v>
      </c>
      <c r="J127" s="90"/>
      <c r="K127" s="88"/>
      <c r="L127" s="88"/>
    </row>
    <row r="128" spans="1:12" ht="15.75">
      <c r="A128" s="3">
        <v>1469</v>
      </c>
      <c r="B128" s="5"/>
      <c r="C128" s="5"/>
      <c r="D128" s="88"/>
      <c r="E128" s="90">
        <v>0.16739776</v>
      </c>
      <c r="F128" s="90">
        <v>0.01571691</v>
      </c>
      <c r="G128" s="90">
        <f t="shared" si="3"/>
        <v>0.10011671670000001</v>
      </c>
      <c r="H128" s="90"/>
      <c r="I128" s="89">
        <v>6.37</v>
      </c>
      <c r="J128" s="90"/>
      <c r="K128" s="88"/>
      <c r="L128" s="88"/>
    </row>
    <row r="129" spans="1:12" ht="15.75">
      <c r="A129" s="3">
        <v>1470</v>
      </c>
      <c r="B129" s="5"/>
      <c r="C129" s="5"/>
      <c r="D129" s="88"/>
      <c r="E129" s="90">
        <v>0.16739776</v>
      </c>
      <c r="F129" s="90">
        <v>0.01571691</v>
      </c>
      <c r="G129" s="90">
        <f t="shared" si="3"/>
        <v>0.10011671670000001</v>
      </c>
      <c r="H129" s="90"/>
      <c r="I129" s="89">
        <v>6.37</v>
      </c>
      <c r="J129" s="90"/>
      <c r="K129" s="88"/>
      <c r="L129" s="88"/>
    </row>
    <row r="130" spans="1:12" ht="15.75">
      <c r="A130" s="3">
        <v>1471</v>
      </c>
      <c r="B130" s="5"/>
      <c r="C130" s="5"/>
      <c r="D130" s="88"/>
      <c r="E130" s="90">
        <v>0.16739776</v>
      </c>
      <c r="F130" s="90">
        <v>0.01571691</v>
      </c>
      <c r="G130" s="90">
        <f t="shared" si="3"/>
        <v>0.10011671670000001</v>
      </c>
      <c r="H130" s="90"/>
      <c r="I130" s="89">
        <v>6.37</v>
      </c>
      <c r="J130" s="90"/>
      <c r="K130" s="88"/>
      <c r="L130" s="88"/>
    </row>
    <row r="131" spans="1:12" ht="15.75">
      <c r="A131" s="3">
        <v>1472</v>
      </c>
      <c r="B131" s="5"/>
      <c r="C131" s="5"/>
      <c r="D131" s="88"/>
      <c r="E131" s="90">
        <v>0.16739776</v>
      </c>
      <c r="F131" s="90">
        <v>0.01571691</v>
      </c>
      <c r="G131" s="90">
        <f t="shared" si="3"/>
        <v>0.10011671670000001</v>
      </c>
      <c r="H131" s="90"/>
      <c r="I131" s="89">
        <v>6.37</v>
      </c>
      <c r="J131" s="90"/>
      <c r="K131" s="88"/>
      <c r="L131" s="88"/>
    </row>
    <row r="132" spans="1:12" ht="15.75">
      <c r="A132" s="3">
        <v>1473</v>
      </c>
      <c r="B132" s="5"/>
      <c r="C132" s="5"/>
      <c r="D132" s="88"/>
      <c r="E132" s="90">
        <v>0.16739776</v>
      </c>
      <c r="F132" s="90">
        <v>0.01571691</v>
      </c>
      <c r="G132" s="90">
        <f t="shared" si="3"/>
        <v>0.10011671670000001</v>
      </c>
      <c r="H132" s="90"/>
      <c r="I132" s="89">
        <v>6.37</v>
      </c>
      <c r="J132" s="90"/>
      <c r="K132" s="88"/>
      <c r="L132" s="88"/>
    </row>
    <row r="133" spans="1:12" ht="15.75">
      <c r="A133" s="3">
        <v>1474</v>
      </c>
      <c r="B133" s="5"/>
      <c r="C133" s="5"/>
      <c r="D133" s="88"/>
      <c r="E133" s="90">
        <v>0.16739776</v>
      </c>
      <c r="F133" s="90">
        <v>0.01571691</v>
      </c>
      <c r="G133" s="90">
        <f t="shared" si="3"/>
        <v>0.10011671670000001</v>
      </c>
      <c r="H133" s="90"/>
      <c r="I133" s="89">
        <v>6.37</v>
      </c>
      <c r="J133" s="90"/>
      <c r="K133" s="88"/>
      <c r="L133" s="88"/>
    </row>
    <row r="134" spans="1:12" ht="15.75">
      <c r="A134" s="3">
        <v>1475</v>
      </c>
      <c r="B134" s="5"/>
      <c r="C134" s="5"/>
      <c r="D134" s="88"/>
      <c r="E134" s="90">
        <v>0.16739776</v>
      </c>
      <c r="F134" s="90">
        <v>0.01571691</v>
      </c>
      <c r="G134" s="90">
        <f t="shared" si="3"/>
        <v>0.10011671670000001</v>
      </c>
      <c r="H134" s="90"/>
      <c r="I134" s="89">
        <v>6.37</v>
      </c>
      <c r="J134" s="90"/>
      <c r="K134" s="88"/>
      <c r="L134" s="88"/>
    </row>
    <row r="135" spans="1:12" ht="15.75">
      <c r="A135" s="3">
        <v>1476</v>
      </c>
      <c r="B135" s="5"/>
      <c r="C135" s="5"/>
      <c r="D135" s="88"/>
      <c r="E135" s="90">
        <v>0.16739776</v>
      </c>
      <c r="F135" s="90">
        <v>0.01571691</v>
      </c>
      <c r="G135" s="90">
        <f t="shared" si="3"/>
        <v>0.10011671670000001</v>
      </c>
      <c r="H135" s="90"/>
      <c r="I135" s="89">
        <v>6.37</v>
      </c>
      <c r="J135" s="90"/>
      <c r="K135" s="88"/>
      <c r="L135" s="88"/>
    </row>
    <row r="136" spans="1:12" ht="15.75">
      <c r="A136" s="3">
        <v>1477</v>
      </c>
      <c r="B136" s="5"/>
      <c r="C136" s="5"/>
      <c r="D136" s="88"/>
      <c r="E136" s="90">
        <v>0.16739776</v>
      </c>
      <c r="F136" s="90">
        <v>0.01466912</v>
      </c>
      <c r="G136" s="90">
        <f t="shared" si="3"/>
        <v>0.0934422944</v>
      </c>
      <c r="H136" s="90"/>
      <c r="I136" s="89">
        <v>6.37</v>
      </c>
      <c r="J136" s="90"/>
      <c r="K136" s="88"/>
      <c r="L136" s="88"/>
    </row>
    <row r="137" spans="1:12" ht="15.75">
      <c r="A137" s="3">
        <v>1478</v>
      </c>
      <c r="B137" s="5"/>
      <c r="C137" s="5"/>
      <c r="D137" s="88"/>
      <c r="E137" s="90">
        <v>0.16739776</v>
      </c>
      <c r="F137" s="90">
        <v>0.01466912</v>
      </c>
      <c r="G137" s="90">
        <f t="shared" si="3"/>
        <v>0.0934422944</v>
      </c>
      <c r="H137" s="90"/>
      <c r="I137" s="89">
        <v>6.37</v>
      </c>
      <c r="J137" s="90"/>
      <c r="K137" s="88"/>
      <c r="L137" s="88"/>
    </row>
    <row r="138" spans="1:12" ht="15.75">
      <c r="A138" s="3">
        <v>1479</v>
      </c>
      <c r="B138" s="5"/>
      <c r="C138" s="5"/>
      <c r="D138" s="88"/>
      <c r="E138" s="90">
        <v>0.16739776</v>
      </c>
      <c r="F138" s="90">
        <v>0.01466912</v>
      </c>
      <c r="G138" s="90">
        <f t="shared" si="3"/>
        <v>0.0934422944</v>
      </c>
      <c r="H138" s="90"/>
      <c r="I138" s="89">
        <v>6.37</v>
      </c>
      <c r="J138" s="90"/>
      <c r="K138" s="88"/>
      <c r="L138" s="88"/>
    </row>
    <row r="139" spans="1:12" ht="15.75">
      <c r="A139" s="3">
        <v>1480</v>
      </c>
      <c r="B139" s="5"/>
      <c r="C139" s="5"/>
      <c r="D139" s="88"/>
      <c r="E139" s="90">
        <v>0.16739776</v>
      </c>
      <c r="F139" s="90">
        <v>0.01466912</v>
      </c>
      <c r="G139" s="90">
        <f t="shared" si="3"/>
        <v>0.0934422944</v>
      </c>
      <c r="H139" s="90"/>
      <c r="I139" s="89">
        <v>6.37</v>
      </c>
      <c r="J139" s="90"/>
      <c r="K139" s="88"/>
      <c r="L139" s="88"/>
    </row>
    <row r="140" spans="1:12" ht="15.75">
      <c r="A140" s="3">
        <v>1481</v>
      </c>
      <c r="B140" s="5"/>
      <c r="C140" s="5"/>
      <c r="D140" s="88"/>
      <c r="E140" s="90">
        <v>0.16739776</v>
      </c>
      <c r="F140" s="90">
        <v>0.0137523</v>
      </c>
      <c r="G140" s="90">
        <f t="shared" si="3"/>
        <v>0.139310799</v>
      </c>
      <c r="H140" s="90"/>
      <c r="I140" s="88">
        <v>10.13</v>
      </c>
      <c r="J140" s="90"/>
      <c r="K140" s="88"/>
      <c r="L140" s="88"/>
    </row>
    <row r="141" spans="1:12" ht="15.75">
      <c r="A141" s="3">
        <v>1482</v>
      </c>
      <c r="B141" s="5"/>
      <c r="C141" s="5"/>
      <c r="D141" s="88"/>
      <c r="E141" s="90">
        <v>0.16739776</v>
      </c>
      <c r="F141" s="90">
        <v>0.0137523</v>
      </c>
      <c r="G141" s="90">
        <f t="shared" si="3"/>
        <v>0.139310799</v>
      </c>
      <c r="H141" s="90"/>
      <c r="I141" s="88">
        <v>10.13</v>
      </c>
      <c r="J141" s="90"/>
      <c r="K141" s="88"/>
      <c r="L141" s="88"/>
    </row>
    <row r="142" spans="1:12" ht="15.75">
      <c r="A142" s="3">
        <v>1483</v>
      </c>
      <c r="B142" s="5"/>
      <c r="C142" s="5"/>
      <c r="D142" s="88"/>
      <c r="E142" s="90">
        <v>0.16739776</v>
      </c>
      <c r="F142" s="90">
        <v>0.0137523</v>
      </c>
      <c r="G142" s="90">
        <f t="shared" si="3"/>
        <v>0.139310799</v>
      </c>
      <c r="H142" s="90"/>
      <c r="I142" s="88">
        <v>10.13</v>
      </c>
      <c r="J142" s="90"/>
      <c r="K142" s="88"/>
      <c r="L142" s="88"/>
    </row>
    <row r="143" spans="1:12" ht="15.75">
      <c r="A143" s="3">
        <v>1484</v>
      </c>
      <c r="B143" s="5"/>
      <c r="C143" s="5"/>
      <c r="D143" s="88"/>
      <c r="E143" s="90">
        <v>0.16739776</v>
      </c>
      <c r="F143" s="90">
        <v>0.0137523</v>
      </c>
      <c r="G143" s="90">
        <f t="shared" si="3"/>
        <v>0.142336305</v>
      </c>
      <c r="H143" s="90"/>
      <c r="I143" s="88">
        <v>10.35</v>
      </c>
      <c r="J143" s="90"/>
      <c r="K143" s="88"/>
      <c r="L143" s="88"/>
    </row>
    <row r="144" spans="1:12" ht="15.75">
      <c r="A144" s="3">
        <v>1485</v>
      </c>
      <c r="B144" s="5"/>
      <c r="C144" s="5"/>
      <c r="D144" s="88"/>
      <c r="E144" s="90">
        <v>0.16739776</v>
      </c>
      <c r="F144" s="90">
        <v>0.0137523</v>
      </c>
      <c r="G144" s="90">
        <f t="shared" si="3"/>
        <v>0.142336305</v>
      </c>
      <c r="H144" s="90"/>
      <c r="I144" s="88">
        <v>10.35</v>
      </c>
      <c r="J144" s="90"/>
      <c r="K144" s="88"/>
      <c r="L144" s="88"/>
    </row>
    <row r="145" spans="1:12" ht="15.75">
      <c r="A145" s="3">
        <v>1486</v>
      </c>
      <c r="B145" s="5"/>
      <c r="C145" s="5"/>
      <c r="D145" s="88"/>
      <c r="E145" s="90">
        <v>0.16739776</v>
      </c>
      <c r="F145" s="90">
        <v>0.0137523</v>
      </c>
      <c r="G145" s="90">
        <f t="shared" si="3"/>
        <v>0.145361811</v>
      </c>
      <c r="H145" s="90"/>
      <c r="I145" s="88">
        <v>10.57</v>
      </c>
      <c r="J145" s="90"/>
      <c r="K145" s="88"/>
      <c r="L145" s="88"/>
    </row>
    <row r="146" spans="1:12" ht="15.75">
      <c r="A146" s="3">
        <v>1487</v>
      </c>
      <c r="B146" s="5"/>
      <c r="C146" s="5"/>
      <c r="D146" s="88"/>
      <c r="E146" s="90">
        <v>0.16739776</v>
      </c>
      <c r="F146" s="90">
        <v>0.0137523</v>
      </c>
      <c r="G146" s="90">
        <f t="shared" si="3"/>
        <v>0.164064939</v>
      </c>
      <c r="H146" s="90"/>
      <c r="I146" s="88">
        <v>11.93</v>
      </c>
      <c r="J146" s="90"/>
      <c r="K146" s="88"/>
      <c r="L146" s="88"/>
    </row>
    <row r="147" spans="1:12" ht="15.75">
      <c r="A147" s="3">
        <v>1488</v>
      </c>
      <c r="B147" s="5"/>
      <c r="C147" s="5"/>
      <c r="D147" s="88"/>
      <c r="E147" s="90">
        <v>0.16739776</v>
      </c>
      <c r="F147" s="90">
        <v>0.0137523</v>
      </c>
      <c r="G147" s="90">
        <f t="shared" si="3"/>
        <v>0.164064939</v>
      </c>
      <c r="H147" s="90"/>
      <c r="I147" s="89">
        <v>11.93</v>
      </c>
      <c r="J147" s="90"/>
      <c r="K147" s="88"/>
      <c r="L147" s="88"/>
    </row>
    <row r="148" spans="1:12" ht="15.75">
      <c r="A148" s="3">
        <v>1489</v>
      </c>
      <c r="B148" s="5"/>
      <c r="C148" s="5"/>
      <c r="D148" s="88"/>
      <c r="E148" s="90">
        <v>0.16739776</v>
      </c>
      <c r="F148" s="90">
        <v>0.0137523</v>
      </c>
      <c r="G148" s="90">
        <f t="shared" si="3"/>
        <v>0.164064939</v>
      </c>
      <c r="H148" s="90"/>
      <c r="I148" s="89">
        <v>11.93</v>
      </c>
      <c r="J148" s="90"/>
      <c r="K148" s="88"/>
      <c r="L148" s="88"/>
    </row>
    <row r="149" spans="1:12" ht="15.75">
      <c r="A149" s="3">
        <v>1490</v>
      </c>
      <c r="B149" s="5"/>
      <c r="C149" s="5"/>
      <c r="D149" s="88"/>
      <c r="E149" s="90">
        <v>0.16739776</v>
      </c>
      <c r="F149" s="90">
        <v>0.0137523</v>
      </c>
      <c r="G149" s="90">
        <f t="shared" si="3"/>
        <v>0.164064939</v>
      </c>
      <c r="H149" s="90"/>
      <c r="I149" s="89">
        <v>11.93</v>
      </c>
      <c r="J149" s="90"/>
      <c r="K149" s="88"/>
      <c r="L149" s="88"/>
    </row>
    <row r="150" spans="1:12" ht="15.75">
      <c r="A150" s="3">
        <v>1491</v>
      </c>
      <c r="B150" s="5"/>
      <c r="C150" s="5"/>
      <c r="D150" s="88"/>
      <c r="E150" s="90">
        <v>0.16739776</v>
      </c>
      <c r="F150" s="90">
        <v>0.0137523</v>
      </c>
      <c r="G150" s="90">
        <f t="shared" si="3"/>
        <v>0.164064939</v>
      </c>
      <c r="H150" s="90"/>
      <c r="I150" s="89">
        <v>11.93</v>
      </c>
      <c r="J150" s="90"/>
      <c r="K150" s="88"/>
      <c r="L150" s="88"/>
    </row>
    <row r="151" spans="1:12" ht="15.75">
      <c r="A151" s="3">
        <v>1492</v>
      </c>
      <c r="B151" s="5"/>
      <c r="C151" s="5"/>
      <c r="D151" s="88"/>
      <c r="E151" s="90">
        <v>0.16739776</v>
      </c>
      <c r="F151" s="90">
        <v>0.0137523</v>
      </c>
      <c r="G151" s="90">
        <f t="shared" si="3"/>
        <v>0.164064939</v>
      </c>
      <c r="H151" s="90"/>
      <c r="I151" s="89">
        <v>11.93</v>
      </c>
      <c r="J151" s="90"/>
      <c r="K151" s="88"/>
      <c r="L151" s="88"/>
    </row>
    <row r="152" spans="1:12" ht="15.75">
      <c r="A152" s="3">
        <v>1493</v>
      </c>
      <c r="B152" s="5"/>
      <c r="C152" s="5"/>
      <c r="D152" s="88"/>
      <c r="E152" s="90">
        <v>0.16739776</v>
      </c>
      <c r="F152" s="90">
        <v>0.0137523</v>
      </c>
      <c r="G152" s="90">
        <f t="shared" si="3"/>
        <v>0.164064939</v>
      </c>
      <c r="H152" s="90"/>
      <c r="I152" s="89">
        <v>11.93</v>
      </c>
      <c r="J152" s="90"/>
      <c r="K152" s="88"/>
      <c r="L152" s="88"/>
    </row>
    <row r="153" spans="1:12" ht="15.75">
      <c r="A153" s="3">
        <v>1494</v>
      </c>
      <c r="B153" s="5"/>
      <c r="C153" s="5"/>
      <c r="D153" s="88"/>
      <c r="E153" s="90">
        <v>0.16739776</v>
      </c>
      <c r="F153" s="90">
        <v>0.0137523</v>
      </c>
      <c r="G153" s="90">
        <f t="shared" si="3"/>
        <v>0.164064939</v>
      </c>
      <c r="H153" s="90"/>
      <c r="I153" s="89">
        <v>11.93</v>
      </c>
      <c r="J153" s="90"/>
      <c r="K153" s="88"/>
      <c r="L153" s="88"/>
    </row>
    <row r="154" spans="1:12" ht="15.75">
      <c r="A154" s="3">
        <v>1495</v>
      </c>
      <c r="B154" s="5"/>
      <c r="C154" s="5"/>
      <c r="D154" s="88"/>
      <c r="E154" s="90">
        <v>0.16739776</v>
      </c>
      <c r="F154" s="90">
        <v>0.0137523</v>
      </c>
      <c r="G154" s="90">
        <f t="shared" si="3"/>
        <v>0.164064939</v>
      </c>
      <c r="H154" s="90"/>
      <c r="I154" s="89">
        <v>11.93</v>
      </c>
      <c r="J154" s="90"/>
      <c r="K154" s="88"/>
      <c r="L154" s="88"/>
    </row>
    <row r="155" spans="1:12" ht="15.75">
      <c r="A155" s="3">
        <v>1496</v>
      </c>
      <c r="B155" s="5"/>
      <c r="C155" s="5"/>
      <c r="D155" s="88"/>
      <c r="E155" s="90">
        <v>0.16739776</v>
      </c>
      <c r="F155" s="90">
        <v>0.0137523</v>
      </c>
      <c r="G155" s="90">
        <f t="shared" si="3"/>
        <v>0.164064939</v>
      </c>
      <c r="H155" s="90"/>
      <c r="I155" s="89">
        <v>11.93</v>
      </c>
      <c r="J155" s="90"/>
      <c r="K155" s="88"/>
      <c r="L155" s="88"/>
    </row>
    <row r="156" spans="1:12" ht="15.75">
      <c r="A156" s="3">
        <v>1497</v>
      </c>
      <c r="B156" s="5"/>
      <c r="C156" s="5"/>
      <c r="D156" s="88"/>
      <c r="E156" s="90">
        <v>0.16739776</v>
      </c>
      <c r="F156" s="90">
        <v>0.0137523</v>
      </c>
      <c r="G156" s="90">
        <f t="shared" si="3"/>
        <v>0.164064939</v>
      </c>
      <c r="H156" s="90"/>
      <c r="I156" s="89">
        <v>11.93</v>
      </c>
      <c r="J156" s="90"/>
      <c r="K156" s="88"/>
      <c r="L156" s="88"/>
    </row>
    <row r="157" spans="1:12" ht="15.75">
      <c r="A157" s="3">
        <v>1498</v>
      </c>
      <c r="B157" s="5"/>
      <c r="C157" s="5"/>
      <c r="D157" s="88"/>
      <c r="E157" s="90">
        <v>0.16739776</v>
      </c>
      <c r="F157" s="90">
        <v>0.0137523</v>
      </c>
      <c r="G157" s="90">
        <f t="shared" si="3"/>
        <v>0.164064939</v>
      </c>
      <c r="H157" s="90"/>
      <c r="I157" s="89">
        <v>11.93</v>
      </c>
      <c r="J157" s="90"/>
      <c r="K157" s="88"/>
      <c r="L157" s="88"/>
    </row>
    <row r="158" spans="1:12" ht="15.75">
      <c r="A158" s="3">
        <v>1499</v>
      </c>
      <c r="B158" s="5"/>
      <c r="C158" s="5"/>
      <c r="D158" s="88"/>
      <c r="E158" s="90">
        <v>0.16739776</v>
      </c>
      <c r="F158" s="90">
        <v>0.0137523</v>
      </c>
      <c r="G158" s="90">
        <f t="shared" si="3"/>
        <v>0.164064939</v>
      </c>
      <c r="H158" s="90"/>
      <c r="I158" s="89">
        <v>11.93</v>
      </c>
      <c r="J158" s="90"/>
      <c r="K158" s="88"/>
      <c r="L158" s="88"/>
    </row>
    <row r="159" spans="1:12" ht="15.75">
      <c r="A159" s="3">
        <v>1500</v>
      </c>
      <c r="B159" s="5"/>
      <c r="C159" s="5"/>
      <c r="D159" s="88"/>
      <c r="E159" s="90">
        <v>0.16739776</v>
      </c>
      <c r="F159" s="90">
        <v>0.0137523</v>
      </c>
      <c r="G159" s="90">
        <f t="shared" si="3"/>
        <v>0.164064939</v>
      </c>
      <c r="H159" s="90"/>
      <c r="I159" s="89">
        <v>11.93</v>
      </c>
      <c r="J159" s="90"/>
      <c r="K159" s="88"/>
      <c r="L159" s="88"/>
    </row>
    <row r="160" spans="1:12" ht="15.75">
      <c r="A160" s="3">
        <v>1501</v>
      </c>
      <c r="B160" s="64">
        <v>0.094</v>
      </c>
      <c r="D160" s="88">
        <v>0.1389</v>
      </c>
      <c r="E160" s="90"/>
      <c r="F160" s="90"/>
      <c r="G160" s="90"/>
      <c r="H160" s="90"/>
      <c r="I160" s="88"/>
      <c r="J160" s="90"/>
      <c r="K160" s="88"/>
      <c r="L160" s="88"/>
    </row>
    <row r="161" spans="1:12" ht="15.75">
      <c r="A161" s="3">
        <v>1502</v>
      </c>
      <c r="B161" s="64">
        <v>0.094</v>
      </c>
      <c r="D161" s="88">
        <v>0.1389</v>
      </c>
      <c r="E161" s="90"/>
      <c r="F161" s="90"/>
      <c r="G161" s="90"/>
      <c r="H161" s="90"/>
      <c r="I161" s="88"/>
      <c r="J161" s="90"/>
      <c r="K161" s="88"/>
      <c r="L161" s="88"/>
    </row>
    <row r="162" spans="1:12" ht="15.75">
      <c r="A162" s="3">
        <v>1503</v>
      </c>
      <c r="B162" s="64">
        <v>0.094</v>
      </c>
      <c r="D162" s="88">
        <v>0.1389</v>
      </c>
      <c r="E162" s="90"/>
      <c r="F162" s="90"/>
      <c r="G162" s="90"/>
      <c r="H162" s="90"/>
      <c r="I162" s="88"/>
      <c r="J162" s="90"/>
      <c r="K162" s="88"/>
      <c r="L162" s="88"/>
    </row>
    <row r="163" spans="1:12" ht="15.75">
      <c r="A163" s="3">
        <v>1504</v>
      </c>
      <c r="B163" s="64">
        <v>0.094</v>
      </c>
      <c r="D163" s="88">
        <v>0.1389</v>
      </c>
      <c r="E163" s="90"/>
      <c r="F163" s="90"/>
      <c r="G163" s="90"/>
      <c r="H163" s="90"/>
      <c r="I163" s="88"/>
      <c r="J163" s="90"/>
      <c r="K163" s="88"/>
      <c r="L163" s="88"/>
    </row>
    <row r="164" spans="1:12" ht="15.75">
      <c r="A164" s="3">
        <v>1505</v>
      </c>
      <c r="B164" s="64">
        <v>0.094</v>
      </c>
      <c r="D164" s="88">
        <v>0.1389</v>
      </c>
      <c r="E164" s="90"/>
      <c r="F164" s="90"/>
      <c r="G164" s="90"/>
      <c r="H164" s="90"/>
      <c r="I164" s="88"/>
      <c r="J164" s="90"/>
      <c r="K164" s="88"/>
      <c r="L164" s="88"/>
    </row>
    <row r="165" spans="1:12" ht="15.75">
      <c r="A165" s="3">
        <v>1506</v>
      </c>
      <c r="B165" s="64">
        <v>0.094</v>
      </c>
      <c r="D165" s="88">
        <v>0.1389</v>
      </c>
      <c r="E165" s="90"/>
      <c r="F165" s="90"/>
      <c r="G165" s="90"/>
      <c r="H165" s="90"/>
      <c r="I165" s="88"/>
      <c r="J165" s="90"/>
      <c r="K165" s="88"/>
      <c r="L165" s="88"/>
    </row>
    <row r="166" spans="1:12" ht="15.75">
      <c r="A166" s="3">
        <v>1507</v>
      </c>
      <c r="B166" s="64">
        <v>0.094</v>
      </c>
      <c r="D166" s="88">
        <v>0.1389</v>
      </c>
      <c r="E166" s="90"/>
      <c r="F166" s="90"/>
      <c r="G166" s="90"/>
      <c r="H166" s="90"/>
      <c r="I166" s="88"/>
      <c r="J166" s="90"/>
      <c r="K166" s="88"/>
      <c r="L166" s="88"/>
    </row>
    <row r="167" spans="1:12" ht="15.75">
      <c r="A167" s="3">
        <v>1508</v>
      </c>
      <c r="B167" s="64">
        <v>0.094</v>
      </c>
      <c r="D167" s="88">
        <v>0.1389</v>
      </c>
      <c r="E167" s="90"/>
      <c r="F167" s="90"/>
      <c r="G167" s="90"/>
      <c r="H167" s="90"/>
      <c r="I167" s="88"/>
      <c r="J167" s="90"/>
      <c r="K167" s="88"/>
      <c r="L167" s="88"/>
    </row>
    <row r="168" spans="1:12" ht="15.75">
      <c r="A168" s="3">
        <v>1509</v>
      </c>
      <c r="B168" s="64">
        <v>0.094</v>
      </c>
      <c r="D168" s="88">
        <v>0.1389</v>
      </c>
      <c r="E168" s="90"/>
      <c r="F168" s="90"/>
      <c r="G168" s="90"/>
      <c r="H168" s="90"/>
      <c r="I168" s="88"/>
      <c r="J168" s="90"/>
      <c r="K168" s="88"/>
      <c r="L168" s="88"/>
    </row>
    <row r="169" spans="1:12" ht="15.75">
      <c r="A169" s="3">
        <v>1510</v>
      </c>
      <c r="B169" s="64">
        <v>0.094</v>
      </c>
      <c r="D169" s="88">
        <v>0.1389</v>
      </c>
      <c r="E169" s="90"/>
      <c r="F169" s="90"/>
      <c r="G169" s="90"/>
      <c r="H169" s="90"/>
      <c r="I169" s="88"/>
      <c r="J169" s="90"/>
      <c r="K169" s="88"/>
      <c r="L169" s="88"/>
    </row>
    <row r="170" spans="1:12" ht="15.75">
      <c r="A170" s="3">
        <v>1511</v>
      </c>
      <c r="B170" s="64">
        <v>0.094</v>
      </c>
      <c r="D170" s="88">
        <v>0.1389</v>
      </c>
      <c r="E170" s="90"/>
      <c r="F170" s="90"/>
      <c r="G170" s="90"/>
      <c r="H170" s="90"/>
      <c r="I170" s="88"/>
      <c r="J170" s="90"/>
      <c r="K170" s="88"/>
      <c r="L170" s="88"/>
    </row>
    <row r="171" spans="1:12" ht="15.75">
      <c r="A171" s="3">
        <v>1512</v>
      </c>
      <c r="B171" s="64">
        <v>0.094</v>
      </c>
      <c r="D171" s="88">
        <v>0.1389</v>
      </c>
      <c r="E171" s="90"/>
      <c r="F171" s="90"/>
      <c r="G171" s="90"/>
      <c r="H171" s="90"/>
      <c r="I171" s="88"/>
      <c r="J171" s="90"/>
      <c r="K171" s="88"/>
      <c r="L171" s="88"/>
    </row>
    <row r="172" spans="1:12" ht="15.75">
      <c r="A172" s="3">
        <v>1513</v>
      </c>
      <c r="B172" s="64">
        <v>0.094</v>
      </c>
      <c r="D172" s="88">
        <v>0.1389</v>
      </c>
      <c r="E172" s="90"/>
      <c r="F172" s="90"/>
      <c r="G172" s="90"/>
      <c r="H172" s="90"/>
      <c r="I172" s="88"/>
      <c r="J172" s="90"/>
      <c r="K172" s="88"/>
      <c r="L172" s="88"/>
    </row>
    <row r="173" spans="1:12" ht="15.75">
      <c r="A173" s="3">
        <v>1514</v>
      </c>
      <c r="B173" s="64">
        <v>0.094</v>
      </c>
      <c r="D173" s="88">
        <v>0.1389</v>
      </c>
      <c r="E173" s="90"/>
      <c r="F173" s="90"/>
      <c r="G173" s="90"/>
      <c r="H173" s="90"/>
      <c r="I173" s="88"/>
      <c r="J173" s="90"/>
      <c r="K173" s="88"/>
      <c r="L173" s="88"/>
    </row>
    <row r="174" spans="1:12" ht="15.75">
      <c r="A174" s="3">
        <v>1515</v>
      </c>
      <c r="B174" s="64">
        <v>0.094</v>
      </c>
      <c r="D174" s="88">
        <v>0.1389</v>
      </c>
      <c r="E174" s="90"/>
      <c r="F174" s="90"/>
      <c r="G174" s="90"/>
      <c r="H174" s="90"/>
      <c r="I174" s="88"/>
      <c r="J174" s="90"/>
      <c r="K174" s="88"/>
      <c r="L174" s="88"/>
    </row>
    <row r="175" spans="1:12" ht="15.75">
      <c r="A175" s="3">
        <v>1516</v>
      </c>
      <c r="B175" s="64">
        <v>0.094</v>
      </c>
      <c r="D175" s="88">
        <v>0.1389</v>
      </c>
      <c r="E175" s="90"/>
      <c r="F175" s="90"/>
      <c r="G175" s="90"/>
      <c r="H175" s="90"/>
      <c r="I175" s="88"/>
      <c r="J175" s="90"/>
      <c r="K175" s="88"/>
      <c r="L175" s="88"/>
    </row>
    <row r="176" spans="1:12" ht="15.75">
      <c r="A176" s="3">
        <v>1517</v>
      </c>
      <c r="B176" s="64">
        <v>0.094</v>
      </c>
      <c r="D176" s="88">
        <v>0.1389</v>
      </c>
      <c r="E176" s="90"/>
      <c r="F176" s="90"/>
      <c r="G176" s="90"/>
      <c r="H176" s="90"/>
      <c r="I176" s="88"/>
      <c r="J176" s="90"/>
      <c r="K176" s="88"/>
      <c r="L176" s="88"/>
    </row>
    <row r="177" spans="1:12" ht="15.75">
      <c r="A177" s="3">
        <v>1518</v>
      </c>
      <c r="B177" s="64">
        <v>0.094</v>
      </c>
      <c r="D177" s="88">
        <v>0.1389</v>
      </c>
      <c r="E177" s="90"/>
      <c r="F177" s="90"/>
      <c r="G177" s="90"/>
      <c r="H177" s="90"/>
      <c r="I177" s="88"/>
      <c r="J177" s="90"/>
      <c r="K177" s="88"/>
      <c r="L177" s="88"/>
    </row>
    <row r="178" spans="1:12" ht="15.75">
      <c r="A178" s="3">
        <v>1519</v>
      </c>
      <c r="B178" s="64">
        <v>0.094</v>
      </c>
      <c r="D178" s="88">
        <v>0.1389</v>
      </c>
      <c r="E178" s="90"/>
      <c r="F178" s="90"/>
      <c r="G178" s="90"/>
      <c r="H178" s="90"/>
      <c r="I178" s="88"/>
      <c r="J178" s="90"/>
      <c r="K178" s="88"/>
      <c r="L178" s="88"/>
    </row>
    <row r="179" spans="1:12" ht="15.75">
      <c r="A179" s="3">
        <v>1520</v>
      </c>
      <c r="B179" s="64">
        <v>0.094</v>
      </c>
      <c r="D179" s="88">
        <v>0.1389</v>
      </c>
      <c r="E179" s="90"/>
      <c r="F179" s="90"/>
      <c r="G179" s="90"/>
      <c r="H179" s="90"/>
      <c r="I179" s="88"/>
      <c r="J179" s="90"/>
      <c r="K179" s="88"/>
      <c r="L179" s="88"/>
    </row>
    <row r="180" spans="1:12" ht="15.75">
      <c r="A180" s="3">
        <v>1521</v>
      </c>
      <c r="B180" s="64">
        <v>0.094</v>
      </c>
      <c r="D180" s="88">
        <v>0.1389</v>
      </c>
      <c r="E180" s="90"/>
      <c r="F180" s="90"/>
      <c r="G180" s="90"/>
      <c r="H180" s="90"/>
      <c r="I180" s="88"/>
      <c r="J180" s="90"/>
      <c r="K180" s="88"/>
      <c r="L180" s="88"/>
    </row>
    <row r="181" spans="1:12" ht="15.75">
      <c r="A181" s="3">
        <v>1522</v>
      </c>
      <c r="B181" s="64">
        <v>0.094</v>
      </c>
      <c r="D181" s="88">
        <v>0.1389</v>
      </c>
      <c r="E181" s="90"/>
      <c r="F181" s="90"/>
      <c r="G181" s="90"/>
      <c r="H181" s="90"/>
      <c r="I181" s="88"/>
      <c r="J181" s="90"/>
      <c r="K181" s="88"/>
      <c r="L181" s="88"/>
    </row>
    <row r="182" spans="1:12" ht="15.75">
      <c r="A182" s="3">
        <v>1523</v>
      </c>
      <c r="B182" s="64">
        <v>0.094</v>
      </c>
      <c r="D182" s="88">
        <v>0.1389</v>
      </c>
      <c r="E182" s="90"/>
      <c r="F182" s="90"/>
      <c r="G182" s="90"/>
      <c r="H182" s="90"/>
      <c r="I182" s="88"/>
      <c r="J182" s="90"/>
      <c r="K182" s="88"/>
      <c r="L182" s="88"/>
    </row>
    <row r="183" spans="1:12" ht="15.75">
      <c r="A183" s="3">
        <v>1524</v>
      </c>
      <c r="B183" s="64">
        <v>0.094</v>
      </c>
      <c r="D183" s="88">
        <v>0.1389</v>
      </c>
      <c r="E183" s="90"/>
      <c r="F183" s="90"/>
      <c r="G183" s="90"/>
      <c r="H183" s="90"/>
      <c r="I183" s="88"/>
      <c r="J183" s="90"/>
      <c r="K183" s="88"/>
      <c r="L183" s="88"/>
    </row>
    <row r="184" spans="1:12" ht="15.75">
      <c r="A184" s="3">
        <v>1525</v>
      </c>
      <c r="B184" s="64">
        <v>0.094</v>
      </c>
      <c r="D184" s="88">
        <v>0.1389</v>
      </c>
      <c r="E184" s="90"/>
      <c r="F184" s="90"/>
      <c r="G184" s="90"/>
      <c r="H184" s="90"/>
      <c r="I184" s="88"/>
      <c r="J184" s="90"/>
      <c r="K184" s="88"/>
      <c r="L184" s="88"/>
    </row>
    <row r="185" spans="1:12" ht="15.75">
      <c r="A185" s="3">
        <v>1526</v>
      </c>
      <c r="B185" s="64">
        <v>0.094</v>
      </c>
      <c r="D185" s="88">
        <v>0.1389</v>
      </c>
      <c r="E185" s="90"/>
      <c r="F185" s="90"/>
      <c r="G185" s="90"/>
      <c r="H185" s="90"/>
      <c r="I185" s="88"/>
      <c r="J185" s="90"/>
      <c r="K185" s="88"/>
      <c r="L185" s="88"/>
    </row>
    <row r="186" spans="1:12" ht="15.75">
      <c r="A186" s="3">
        <v>1527</v>
      </c>
      <c r="B186" s="64">
        <v>0.094</v>
      </c>
      <c r="D186" s="88">
        <v>0.1389</v>
      </c>
      <c r="E186" s="90"/>
      <c r="F186" s="90"/>
      <c r="G186" s="90"/>
      <c r="H186" s="90"/>
      <c r="I186" s="88"/>
      <c r="J186" s="90"/>
      <c r="K186" s="88"/>
      <c r="L186" s="88"/>
    </row>
    <row r="187" spans="1:12" ht="15.75">
      <c r="A187" s="3">
        <v>1528</v>
      </c>
      <c r="B187" s="64">
        <v>0.094</v>
      </c>
      <c r="D187" s="88">
        <v>0.1389</v>
      </c>
      <c r="E187" s="90"/>
      <c r="F187" s="90"/>
      <c r="G187" s="90"/>
      <c r="H187" s="90"/>
      <c r="I187" s="88"/>
      <c r="J187" s="90"/>
      <c r="K187" s="88"/>
      <c r="L187" s="88"/>
    </row>
    <row r="188" spans="1:12" ht="15.75">
      <c r="A188" s="3">
        <v>1529</v>
      </c>
      <c r="B188" s="64">
        <v>0.094</v>
      </c>
      <c r="D188" s="88">
        <v>0.1389</v>
      </c>
      <c r="E188" s="90"/>
      <c r="F188" s="90"/>
      <c r="G188" s="90"/>
      <c r="H188" s="90"/>
      <c r="I188" s="88"/>
      <c r="J188" s="90"/>
      <c r="K188" s="88"/>
      <c r="L188" s="88"/>
    </row>
    <row r="189" spans="1:12" ht="15.75">
      <c r="A189" s="3">
        <v>1530</v>
      </c>
      <c r="B189" s="64">
        <v>0.094</v>
      </c>
      <c r="D189" s="88">
        <v>0.1389</v>
      </c>
      <c r="E189" s="90"/>
      <c r="F189" s="90"/>
      <c r="G189" s="90"/>
      <c r="H189" s="90"/>
      <c r="I189" s="88"/>
      <c r="J189" s="90"/>
      <c r="K189" s="88"/>
      <c r="L189" s="88"/>
    </row>
    <row r="190" spans="1:12" ht="15.75">
      <c r="A190" s="3">
        <v>1531</v>
      </c>
      <c r="B190" s="64">
        <v>0.094</v>
      </c>
      <c r="D190" s="88">
        <v>0.1389</v>
      </c>
      <c r="E190" s="90"/>
      <c r="F190" s="90"/>
      <c r="G190" s="90"/>
      <c r="H190" s="90"/>
      <c r="I190" s="88"/>
      <c r="J190" s="90"/>
      <c r="K190" s="88"/>
      <c r="L190" s="88"/>
    </row>
    <row r="191" spans="1:12" ht="15.75">
      <c r="A191" s="3">
        <v>1532</v>
      </c>
      <c r="B191" s="64">
        <v>0.094</v>
      </c>
      <c r="D191" s="88">
        <v>0.1389</v>
      </c>
      <c r="E191" s="90"/>
      <c r="F191" s="90"/>
      <c r="G191" s="90"/>
      <c r="H191" s="90"/>
      <c r="I191" s="88"/>
      <c r="J191" s="90"/>
      <c r="K191" s="88"/>
      <c r="L191" s="88"/>
    </row>
    <row r="192" spans="1:12" ht="15.75">
      <c r="A192" s="3">
        <v>1533</v>
      </c>
      <c r="B192" s="64">
        <v>0.094</v>
      </c>
      <c r="D192" s="88">
        <v>0.1389</v>
      </c>
      <c r="E192" s="90"/>
      <c r="F192" s="90"/>
      <c r="G192" s="90"/>
      <c r="H192" s="90"/>
      <c r="I192" s="88"/>
      <c r="J192" s="90"/>
      <c r="K192" s="88"/>
      <c r="L192" s="88"/>
    </row>
    <row r="193" spans="1:12" ht="15.75">
      <c r="A193" s="3">
        <v>1534</v>
      </c>
      <c r="B193" s="64">
        <v>0.094</v>
      </c>
      <c r="D193" s="88">
        <v>0.1389</v>
      </c>
      <c r="E193" s="90"/>
      <c r="F193" s="90"/>
      <c r="G193" s="90"/>
      <c r="H193" s="90"/>
      <c r="I193" s="88"/>
      <c r="J193" s="90"/>
      <c r="K193" s="88"/>
      <c r="L193" s="88"/>
    </row>
    <row r="194" spans="1:12" ht="15.75">
      <c r="A194" s="3">
        <v>1535</v>
      </c>
      <c r="B194" s="64">
        <v>0.094</v>
      </c>
      <c r="D194" s="88">
        <v>0.1389</v>
      </c>
      <c r="E194" s="90"/>
      <c r="F194" s="90"/>
      <c r="G194" s="90"/>
      <c r="H194" s="90"/>
      <c r="I194" s="88"/>
      <c r="J194" s="90"/>
      <c r="K194" s="88"/>
      <c r="L194" s="88"/>
    </row>
    <row r="195" spans="1:12" ht="15.75">
      <c r="A195" s="3">
        <v>1536</v>
      </c>
      <c r="B195" s="64">
        <v>0.094</v>
      </c>
      <c r="D195" s="88">
        <v>0.1389</v>
      </c>
      <c r="E195" s="90"/>
      <c r="F195" s="90"/>
      <c r="G195" s="90"/>
      <c r="H195" s="90"/>
      <c r="I195" s="88"/>
      <c r="J195" s="90"/>
      <c r="K195" s="88"/>
      <c r="L195" s="88"/>
    </row>
    <row r="196" spans="1:12" ht="15.75">
      <c r="A196" s="3">
        <v>1537</v>
      </c>
      <c r="B196" s="64">
        <v>0.094</v>
      </c>
      <c r="D196" s="88">
        <v>0.1389</v>
      </c>
      <c r="E196" s="90"/>
      <c r="F196" s="90"/>
      <c r="G196" s="90"/>
      <c r="H196" s="90"/>
      <c r="I196" s="88"/>
      <c r="J196" s="90"/>
      <c r="K196" s="88"/>
      <c r="L196" s="88"/>
    </row>
    <row r="197" spans="1:12" ht="15.75">
      <c r="A197" s="3">
        <v>1538</v>
      </c>
      <c r="B197" s="64">
        <v>0.094</v>
      </c>
      <c r="D197" s="88">
        <v>0.1389</v>
      </c>
      <c r="E197" s="90"/>
      <c r="F197" s="90"/>
      <c r="G197" s="90"/>
      <c r="H197" s="90"/>
      <c r="I197" s="88"/>
      <c r="J197" s="90"/>
      <c r="K197" s="88"/>
      <c r="L197" s="88"/>
    </row>
    <row r="198" spans="1:12" ht="15.75">
      <c r="A198" s="3">
        <v>1539</v>
      </c>
      <c r="B198" s="64">
        <v>0.094</v>
      </c>
      <c r="D198" s="88">
        <v>0.1389</v>
      </c>
      <c r="E198" s="90"/>
      <c r="F198" s="90"/>
      <c r="G198" s="90"/>
      <c r="H198" s="90"/>
      <c r="I198" s="88"/>
      <c r="J198" s="90"/>
      <c r="K198" s="88"/>
      <c r="L198" s="88"/>
    </row>
    <row r="199" spans="1:12" ht="15.75">
      <c r="A199" s="3">
        <v>1540</v>
      </c>
      <c r="B199" s="64">
        <v>0.094</v>
      </c>
      <c r="D199" s="88">
        <v>0.1389</v>
      </c>
      <c r="E199" s="90"/>
      <c r="F199" s="90"/>
      <c r="G199" s="90"/>
      <c r="H199" s="90"/>
      <c r="I199" s="88"/>
      <c r="J199" s="90"/>
      <c r="K199" s="88"/>
      <c r="L199" s="88"/>
    </row>
    <row r="200" spans="1:12" ht="15.75">
      <c r="A200" s="3">
        <v>1541</v>
      </c>
      <c r="B200" s="64">
        <v>0.094</v>
      </c>
      <c r="D200" s="88">
        <v>0.1389</v>
      </c>
      <c r="E200" s="90"/>
      <c r="F200" s="90"/>
      <c r="G200" s="90"/>
      <c r="H200" s="90"/>
      <c r="I200" s="88"/>
      <c r="J200" s="90"/>
      <c r="K200" s="88"/>
      <c r="L200" s="88"/>
    </row>
    <row r="201" spans="1:12" ht="15.75">
      <c r="A201" s="3">
        <v>1542</v>
      </c>
      <c r="B201" s="64">
        <v>0.094</v>
      </c>
      <c r="D201" s="88">
        <v>0.1389</v>
      </c>
      <c r="E201" s="90"/>
      <c r="F201" s="90"/>
      <c r="G201" s="90"/>
      <c r="H201" s="90"/>
      <c r="I201" s="88"/>
      <c r="J201" s="90"/>
      <c r="K201" s="88"/>
      <c r="L201" s="88"/>
    </row>
    <row r="202" spans="1:12" ht="15.75">
      <c r="A202" s="3">
        <v>1543</v>
      </c>
      <c r="B202" s="64">
        <v>0.094</v>
      </c>
      <c r="D202" s="88">
        <v>0.1389</v>
      </c>
      <c r="E202" s="90"/>
      <c r="F202" s="90"/>
      <c r="G202" s="90"/>
      <c r="H202" s="90"/>
      <c r="I202" s="88"/>
      <c r="J202" s="90"/>
      <c r="K202" s="88"/>
      <c r="L202" s="88"/>
    </row>
    <row r="203" spans="1:12" ht="15.75">
      <c r="A203" s="3">
        <v>1544</v>
      </c>
      <c r="B203" s="64">
        <v>0.094</v>
      </c>
      <c r="D203" s="88">
        <v>0.1389</v>
      </c>
      <c r="E203" s="90"/>
      <c r="F203" s="90"/>
      <c r="G203" s="90"/>
      <c r="H203" s="90"/>
      <c r="I203" s="88"/>
      <c r="J203" s="90"/>
      <c r="K203" s="88"/>
      <c r="L203" s="88"/>
    </row>
    <row r="204" spans="1:12" ht="15.75">
      <c r="A204" s="3">
        <v>1545</v>
      </c>
      <c r="B204" s="64">
        <v>0.094</v>
      </c>
      <c r="D204" s="88">
        <v>0.1389</v>
      </c>
      <c r="E204" s="90"/>
      <c r="F204" s="90"/>
      <c r="G204" s="90"/>
      <c r="H204" s="90"/>
      <c r="I204" s="88"/>
      <c r="J204" s="90"/>
      <c r="K204" s="88"/>
      <c r="L204" s="88"/>
    </row>
    <row r="205" spans="1:12" ht="15.75">
      <c r="A205" s="3">
        <v>1546</v>
      </c>
      <c r="B205" s="64">
        <v>0.094</v>
      </c>
      <c r="D205" s="88">
        <v>0.1389</v>
      </c>
      <c r="E205" s="90"/>
      <c r="F205" s="90"/>
      <c r="G205" s="90"/>
      <c r="H205" s="90"/>
      <c r="I205" s="88"/>
      <c r="J205" s="90"/>
      <c r="K205" s="88"/>
      <c r="L205" s="88"/>
    </row>
    <row r="206" spans="1:12" ht="15.75">
      <c r="A206" s="3">
        <v>1547</v>
      </c>
      <c r="B206" s="64">
        <v>0.094</v>
      </c>
      <c r="D206" s="88">
        <v>0.1389</v>
      </c>
      <c r="E206" s="90"/>
      <c r="F206" s="90"/>
      <c r="G206" s="90"/>
      <c r="H206" s="90"/>
      <c r="I206" s="88"/>
      <c r="J206" s="90"/>
      <c r="K206" s="88"/>
      <c r="L206" s="88"/>
    </row>
    <row r="207" spans="1:12" ht="15.75">
      <c r="A207" s="3">
        <v>1548</v>
      </c>
      <c r="B207" s="64">
        <v>0.094</v>
      </c>
      <c r="D207" s="88">
        <v>0.1389</v>
      </c>
      <c r="E207" s="90"/>
      <c r="F207" s="90"/>
      <c r="G207" s="90"/>
      <c r="H207" s="90"/>
      <c r="I207" s="88"/>
      <c r="J207" s="90"/>
      <c r="K207" s="88"/>
      <c r="L207" s="88"/>
    </row>
    <row r="208" spans="1:12" ht="15.75">
      <c r="A208" s="3">
        <v>1549</v>
      </c>
      <c r="B208" s="64">
        <v>0.094</v>
      </c>
      <c r="D208" s="88">
        <v>0.1389</v>
      </c>
      <c r="E208" s="90"/>
      <c r="F208" s="90"/>
      <c r="G208" s="90"/>
      <c r="H208" s="90"/>
      <c r="I208" s="88"/>
      <c r="J208" s="90"/>
      <c r="K208" s="88"/>
      <c r="L208" s="88"/>
    </row>
    <row r="209" spans="1:12" ht="15.75">
      <c r="A209" s="3">
        <v>1550</v>
      </c>
      <c r="B209" s="64">
        <v>0.094</v>
      </c>
      <c r="D209" s="88">
        <v>0.1389</v>
      </c>
      <c r="E209" s="90"/>
      <c r="F209" s="90"/>
      <c r="G209" s="90"/>
      <c r="H209" s="90"/>
      <c r="I209" s="88"/>
      <c r="J209" s="90"/>
      <c r="K209" s="88"/>
      <c r="L209" s="88"/>
    </row>
    <row r="210" spans="1:12" ht="15.75">
      <c r="A210" s="3">
        <v>1551</v>
      </c>
      <c r="B210" s="64">
        <v>0.094</v>
      </c>
      <c r="D210" s="88">
        <v>0.1389</v>
      </c>
      <c r="E210" s="90"/>
      <c r="F210" s="90"/>
      <c r="G210" s="90"/>
      <c r="H210" s="90"/>
      <c r="I210" s="88"/>
      <c r="J210" s="90"/>
      <c r="K210" s="88"/>
      <c r="L210" s="88"/>
    </row>
    <row r="211" spans="1:12" ht="15.75">
      <c r="A211" s="3">
        <v>1552</v>
      </c>
      <c r="B211" s="64">
        <v>0.094</v>
      </c>
      <c r="D211" s="88">
        <v>0.1389</v>
      </c>
      <c r="E211" s="90"/>
      <c r="F211" s="90"/>
      <c r="G211" s="90"/>
      <c r="H211" s="90"/>
      <c r="I211" s="88"/>
      <c r="J211" s="90"/>
      <c r="K211" s="88"/>
      <c r="L211" s="88"/>
    </row>
    <row r="212" spans="1:12" ht="15.75">
      <c r="A212" s="3">
        <v>1553</v>
      </c>
      <c r="B212" s="64">
        <v>0.094</v>
      </c>
      <c r="D212" s="88">
        <v>0.1389</v>
      </c>
      <c r="E212" s="90"/>
      <c r="F212" s="90"/>
      <c r="G212" s="90"/>
      <c r="H212" s="90"/>
      <c r="I212" s="88"/>
      <c r="J212" s="90"/>
      <c r="K212" s="88"/>
      <c r="L212" s="88"/>
    </row>
    <row r="213" spans="1:12" ht="15.75">
      <c r="A213" s="3">
        <v>1554</v>
      </c>
      <c r="B213" s="64">
        <v>0.094</v>
      </c>
      <c r="D213" s="88">
        <v>0.1389</v>
      </c>
      <c r="E213" s="90"/>
      <c r="F213" s="90"/>
      <c r="G213" s="90"/>
      <c r="H213" s="90"/>
      <c r="I213" s="88"/>
      <c r="J213" s="90"/>
      <c r="K213" s="88"/>
      <c r="L213" s="88"/>
    </row>
    <row r="214" spans="1:12" ht="15.75">
      <c r="A214" s="3">
        <v>1555</v>
      </c>
      <c r="B214" s="64">
        <v>0.094</v>
      </c>
      <c r="D214" s="88">
        <v>0.1389</v>
      </c>
      <c r="E214" s="90"/>
      <c r="F214" s="90"/>
      <c r="G214" s="90"/>
      <c r="H214" s="90"/>
      <c r="I214" s="88"/>
      <c r="J214" s="90"/>
      <c r="K214" s="88"/>
      <c r="L214" s="88"/>
    </row>
    <row r="215" spans="1:12" ht="15.75">
      <c r="A215" s="3">
        <v>1556</v>
      </c>
      <c r="B215" s="64">
        <v>0.094</v>
      </c>
      <c r="D215" s="88">
        <v>0.1389</v>
      </c>
      <c r="E215" s="90"/>
      <c r="F215" s="90"/>
      <c r="G215" s="90"/>
      <c r="H215" s="90"/>
      <c r="I215" s="88"/>
      <c r="J215" s="90"/>
      <c r="K215" s="88"/>
      <c r="L215" s="88"/>
    </row>
    <row r="216" spans="1:12" ht="15.75">
      <c r="A216" s="3">
        <v>1557</v>
      </c>
      <c r="B216" s="64">
        <v>0.094</v>
      </c>
      <c r="D216" s="88">
        <v>0.1389</v>
      </c>
      <c r="E216" s="90"/>
      <c r="F216" s="90"/>
      <c r="G216" s="90"/>
      <c r="H216" s="90"/>
      <c r="I216" s="88"/>
      <c r="J216" s="90"/>
      <c r="K216" s="88"/>
      <c r="L216" s="88"/>
    </row>
    <row r="217" spans="1:12" ht="15.75">
      <c r="A217" s="3">
        <v>1558</v>
      </c>
      <c r="B217" s="64">
        <v>0.094</v>
      </c>
      <c r="D217" s="88">
        <v>0.1389</v>
      </c>
      <c r="E217" s="90"/>
      <c r="F217" s="90"/>
      <c r="G217" s="90"/>
      <c r="H217" s="90"/>
      <c r="I217" s="88"/>
      <c r="J217" s="90"/>
      <c r="K217" s="88"/>
      <c r="L217" s="88"/>
    </row>
    <row r="218" spans="1:12" ht="15.75">
      <c r="A218" s="3">
        <v>1559</v>
      </c>
      <c r="B218" s="64">
        <v>0.094</v>
      </c>
      <c r="D218" s="88">
        <v>0.1389</v>
      </c>
      <c r="E218" s="90"/>
      <c r="F218" s="90"/>
      <c r="G218" s="90"/>
      <c r="H218" s="90"/>
      <c r="I218" s="88"/>
      <c r="J218" s="90"/>
      <c r="K218" s="88"/>
      <c r="L218" s="88"/>
    </row>
    <row r="219" spans="1:12" ht="15.75">
      <c r="A219" s="3">
        <v>1560</v>
      </c>
      <c r="B219" s="64">
        <v>0.094</v>
      </c>
      <c r="D219" s="88">
        <v>0.1389</v>
      </c>
      <c r="E219" s="90"/>
      <c r="F219" s="90"/>
      <c r="G219" s="90"/>
      <c r="H219" s="90"/>
      <c r="I219" s="88"/>
      <c r="J219" s="90"/>
      <c r="K219" s="88"/>
      <c r="L219" s="88"/>
    </row>
    <row r="220" spans="1:12" ht="15.75">
      <c r="A220" s="3">
        <v>1561</v>
      </c>
      <c r="B220" s="64">
        <v>0.094</v>
      </c>
      <c r="D220" s="88">
        <v>0.1389</v>
      </c>
      <c r="E220" s="90"/>
      <c r="F220" s="90"/>
      <c r="G220" s="90"/>
      <c r="H220" s="90"/>
      <c r="I220" s="88"/>
      <c r="J220" s="90"/>
      <c r="K220" s="88"/>
      <c r="L220" s="88"/>
    </row>
    <row r="221" spans="1:12" ht="15.75">
      <c r="A221" s="3">
        <v>1562</v>
      </c>
      <c r="B221" s="64">
        <v>0.094</v>
      </c>
      <c r="D221" s="88">
        <v>0.1389</v>
      </c>
      <c r="E221" s="90"/>
      <c r="F221" s="90"/>
      <c r="G221" s="90"/>
      <c r="H221" s="90"/>
      <c r="I221" s="88"/>
      <c r="J221" s="90"/>
      <c r="K221" s="88"/>
      <c r="L221" s="88"/>
    </row>
    <row r="222" spans="1:12" ht="15.75">
      <c r="A222" s="3">
        <v>1563</v>
      </c>
      <c r="B222" s="64">
        <v>0.094</v>
      </c>
      <c r="D222" s="88">
        <v>0.1389</v>
      </c>
      <c r="E222" s="90"/>
      <c r="F222" s="90"/>
      <c r="G222" s="90"/>
      <c r="H222" s="90"/>
      <c r="I222" s="88"/>
      <c r="J222" s="90"/>
      <c r="K222" s="88"/>
      <c r="L222" s="88"/>
    </row>
    <row r="223" spans="1:12" ht="15.75">
      <c r="A223" s="3">
        <v>1564</v>
      </c>
      <c r="B223" s="64">
        <v>0.094</v>
      </c>
      <c r="D223" s="88">
        <v>0.1389</v>
      </c>
      <c r="E223" s="90"/>
      <c r="F223" s="90"/>
      <c r="G223" s="90"/>
      <c r="H223" s="90"/>
      <c r="I223" s="88"/>
      <c r="J223" s="90"/>
      <c r="K223" s="88"/>
      <c r="L223" s="88"/>
    </row>
    <row r="224" spans="1:12" ht="15.75">
      <c r="A224" s="3">
        <v>1565</v>
      </c>
      <c r="B224" s="64">
        <v>0.094</v>
      </c>
      <c r="D224" s="88">
        <v>0.1389</v>
      </c>
      <c r="E224" s="90"/>
      <c r="F224" s="90"/>
      <c r="G224" s="90"/>
      <c r="H224" s="90"/>
      <c r="I224" s="88"/>
      <c r="J224" s="90"/>
      <c r="K224" s="88"/>
      <c r="L224" s="88"/>
    </row>
    <row r="225" spans="1:12" ht="15.75">
      <c r="A225" s="3">
        <v>1566</v>
      </c>
      <c r="B225" s="64">
        <v>0.094</v>
      </c>
      <c r="D225" s="88">
        <v>0.1389</v>
      </c>
      <c r="E225" s="90"/>
      <c r="F225" s="90"/>
      <c r="G225" s="90"/>
      <c r="H225" s="90"/>
      <c r="I225" s="88"/>
      <c r="J225" s="90"/>
      <c r="K225" s="88"/>
      <c r="L225" s="88"/>
    </row>
    <row r="226" spans="1:12" ht="15.75">
      <c r="A226" s="3">
        <v>1567</v>
      </c>
      <c r="B226" s="64">
        <v>0.094</v>
      </c>
      <c r="D226" s="88">
        <v>0.1389</v>
      </c>
      <c r="E226" s="90"/>
      <c r="F226" s="90"/>
      <c r="G226" s="90"/>
      <c r="H226" s="90"/>
      <c r="I226" s="88"/>
      <c r="J226" s="90"/>
      <c r="K226" s="88"/>
      <c r="L226" s="88"/>
    </row>
    <row r="227" spans="1:12" ht="15.75">
      <c r="A227" s="3">
        <v>1568</v>
      </c>
      <c r="B227" s="64">
        <v>0.094</v>
      </c>
      <c r="D227" s="88">
        <v>0.1389</v>
      </c>
      <c r="E227" s="90"/>
      <c r="F227" s="90"/>
      <c r="G227" s="90"/>
      <c r="H227" s="90"/>
      <c r="I227" s="88"/>
      <c r="J227" s="90"/>
      <c r="K227" s="88"/>
      <c r="L227" s="88"/>
    </row>
    <row r="228" spans="1:12" ht="15.75">
      <c r="A228" s="3">
        <v>1569</v>
      </c>
      <c r="B228" s="64">
        <v>0.094</v>
      </c>
      <c r="D228" s="88">
        <v>0.1389</v>
      </c>
      <c r="E228" s="90"/>
      <c r="F228" s="90"/>
      <c r="G228" s="90"/>
      <c r="H228" s="90"/>
      <c r="I228" s="88"/>
      <c r="J228" s="90"/>
      <c r="K228" s="88"/>
      <c r="L228" s="88"/>
    </row>
    <row r="229" spans="1:12" ht="15.75">
      <c r="A229" s="3">
        <v>1570</v>
      </c>
      <c r="B229" s="64">
        <v>0.094</v>
      </c>
      <c r="D229" s="88">
        <v>0.1389</v>
      </c>
      <c r="E229" s="90"/>
      <c r="F229" s="90"/>
      <c r="G229" s="90"/>
      <c r="H229" s="90"/>
      <c r="I229" s="88"/>
      <c r="J229" s="90"/>
      <c r="K229" s="88"/>
      <c r="L229" s="88"/>
    </row>
    <row r="230" spans="1:12" ht="15.75">
      <c r="A230" s="3">
        <v>1571</v>
      </c>
      <c r="B230" s="64">
        <v>0.094</v>
      </c>
      <c r="D230" s="88">
        <v>0.1389</v>
      </c>
      <c r="E230" s="90"/>
      <c r="F230" s="90"/>
      <c r="G230" s="90"/>
      <c r="H230" s="90"/>
      <c r="I230" s="88"/>
      <c r="J230" s="90"/>
      <c r="K230" s="88"/>
      <c r="L230" s="88"/>
    </row>
    <row r="231" spans="1:12" ht="15.75">
      <c r="A231" s="3">
        <v>1572</v>
      </c>
      <c r="B231" s="64">
        <v>0.094</v>
      </c>
      <c r="D231" s="88">
        <v>0.1389</v>
      </c>
      <c r="E231" s="90"/>
      <c r="F231" s="90"/>
      <c r="G231" s="90"/>
      <c r="H231" s="90"/>
      <c r="I231" s="88"/>
      <c r="J231" s="90"/>
      <c r="K231" s="88"/>
      <c r="L231" s="88"/>
    </row>
    <row r="232" spans="1:12" ht="15.75">
      <c r="A232" s="3">
        <v>1573</v>
      </c>
      <c r="B232" s="64">
        <v>0.094</v>
      </c>
      <c r="D232" s="88">
        <v>0.1389</v>
      </c>
      <c r="E232" s="90"/>
      <c r="F232" s="90"/>
      <c r="G232" s="90"/>
      <c r="H232" s="90"/>
      <c r="I232" s="88"/>
      <c r="J232" s="90"/>
      <c r="K232" s="88"/>
      <c r="L232" s="88"/>
    </row>
    <row r="233" spans="1:12" ht="15.75">
      <c r="A233" s="3">
        <v>1574</v>
      </c>
      <c r="B233" s="64">
        <v>0.094</v>
      </c>
      <c r="D233" s="88">
        <v>0.1389</v>
      </c>
      <c r="E233" s="90"/>
      <c r="F233" s="90"/>
      <c r="G233" s="90"/>
      <c r="H233" s="90"/>
      <c r="I233" s="88"/>
      <c r="J233" s="90"/>
      <c r="K233" s="88"/>
      <c r="L233" s="88"/>
    </row>
    <row r="234" spans="1:12" ht="15.75">
      <c r="A234" s="3">
        <v>1575</v>
      </c>
      <c r="B234" s="64">
        <v>0.094</v>
      </c>
      <c r="D234" s="88">
        <v>0.1389</v>
      </c>
      <c r="E234" s="90"/>
      <c r="F234" s="90"/>
      <c r="G234" s="90"/>
      <c r="H234" s="90"/>
      <c r="I234" s="88"/>
      <c r="J234" s="90"/>
      <c r="K234" s="88"/>
      <c r="L234" s="88"/>
    </row>
    <row r="235" spans="1:12" ht="15.75">
      <c r="A235" s="3">
        <v>1576</v>
      </c>
      <c r="B235" s="64">
        <v>0.094</v>
      </c>
      <c r="D235" s="88">
        <v>0.1389</v>
      </c>
      <c r="E235" s="90"/>
      <c r="F235" s="90"/>
      <c r="G235" s="90"/>
      <c r="H235" s="90"/>
      <c r="I235" s="88"/>
      <c r="J235" s="90"/>
      <c r="K235" s="88"/>
      <c r="L235" s="88"/>
    </row>
    <row r="236" spans="1:12" ht="15.75">
      <c r="A236" s="3">
        <v>1577</v>
      </c>
      <c r="B236" s="64">
        <v>0.094</v>
      </c>
      <c r="D236" s="88">
        <v>0.1389</v>
      </c>
      <c r="E236" s="90"/>
      <c r="F236" s="90"/>
      <c r="G236" s="90"/>
      <c r="H236" s="90"/>
      <c r="I236" s="88"/>
      <c r="J236" s="90"/>
      <c r="K236" s="88"/>
      <c r="L236" s="88"/>
    </row>
    <row r="237" spans="1:12" ht="15.75">
      <c r="A237" s="3">
        <v>1578</v>
      </c>
      <c r="B237" s="64">
        <v>0.094</v>
      </c>
      <c r="D237" s="88">
        <v>0.1389</v>
      </c>
      <c r="E237" s="90"/>
      <c r="F237" s="90"/>
      <c r="G237" s="90"/>
      <c r="H237" s="90"/>
      <c r="I237" s="88"/>
      <c r="J237" s="90"/>
      <c r="K237" s="88"/>
      <c r="L237" s="88"/>
    </row>
    <row r="238" spans="1:12" ht="15.75">
      <c r="A238" s="3">
        <v>1579</v>
      </c>
      <c r="B238" s="64">
        <v>0.094</v>
      </c>
      <c r="D238" s="88">
        <v>0.1389</v>
      </c>
      <c r="E238" s="90"/>
      <c r="F238" s="90"/>
      <c r="G238" s="90"/>
      <c r="H238" s="90"/>
      <c r="I238" s="88"/>
      <c r="J238" s="90"/>
      <c r="K238" s="88"/>
      <c r="L238" s="88"/>
    </row>
    <row r="239" spans="1:12" ht="15.75">
      <c r="A239" s="3">
        <v>1580</v>
      </c>
      <c r="B239" s="64">
        <v>0.094</v>
      </c>
      <c r="D239" s="88">
        <v>0.1389</v>
      </c>
      <c r="E239" s="90"/>
      <c r="F239" s="90"/>
      <c r="G239" s="90"/>
      <c r="H239" s="90"/>
      <c r="I239" s="88"/>
      <c r="J239" s="90"/>
      <c r="K239" s="88"/>
      <c r="L239" s="88"/>
    </row>
    <row r="240" spans="1:12" ht="15.75">
      <c r="A240" s="3">
        <v>1581</v>
      </c>
      <c r="B240" s="64">
        <v>0.094</v>
      </c>
      <c r="D240" s="88">
        <v>0.1389</v>
      </c>
      <c r="E240" s="90"/>
      <c r="F240" s="90"/>
      <c r="G240" s="90"/>
      <c r="H240" s="90"/>
      <c r="I240" s="88"/>
      <c r="J240" s="90"/>
      <c r="K240" s="88"/>
      <c r="L240" s="88"/>
    </row>
    <row r="241" spans="1:12" ht="15.75">
      <c r="A241" s="3">
        <v>1582</v>
      </c>
      <c r="B241" s="64">
        <v>0.094</v>
      </c>
      <c r="D241" s="88">
        <v>0.1389</v>
      </c>
      <c r="E241" s="90"/>
      <c r="F241" s="90"/>
      <c r="G241" s="90"/>
      <c r="H241" s="90"/>
      <c r="I241" s="88"/>
      <c r="J241" s="90"/>
      <c r="K241" s="88"/>
      <c r="L241" s="88"/>
    </row>
    <row r="242" spans="1:12" ht="15.75">
      <c r="A242" s="3">
        <v>1583</v>
      </c>
      <c r="B242" s="64">
        <v>0.094</v>
      </c>
      <c r="D242" s="88">
        <v>0.1389</v>
      </c>
      <c r="E242" s="90"/>
      <c r="F242" s="90"/>
      <c r="G242" s="90"/>
      <c r="H242" s="90"/>
      <c r="I242" s="88"/>
      <c r="J242" s="90"/>
      <c r="K242" s="88"/>
      <c r="L242" s="88"/>
    </row>
    <row r="243" spans="1:12" ht="15.75">
      <c r="A243" s="3">
        <v>1584</v>
      </c>
      <c r="B243" s="64">
        <v>0.094</v>
      </c>
      <c r="D243" s="88">
        <v>0.1389</v>
      </c>
      <c r="E243" s="90"/>
      <c r="F243" s="90"/>
      <c r="G243" s="90"/>
      <c r="H243" s="90"/>
      <c r="I243" s="88"/>
      <c r="J243" s="90"/>
      <c r="K243" s="88"/>
      <c r="L243" s="88"/>
    </row>
    <row r="244" spans="1:12" ht="15.75">
      <c r="A244" s="3">
        <v>1585</v>
      </c>
      <c r="B244" s="64">
        <v>0.094</v>
      </c>
      <c r="D244" s="88">
        <v>0.1389</v>
      </c>
      <c r="E244" s="90"/>
      <c r="F244" s="90"/>
      <c r="G244" s="90"/>
      <c r="H244" s="90"/>
      <c r="I244" s="88"/>
      <c r="J244" s="90"/>
      <c r="K244" s="88"/>
      <c r="L244" s="88"/>
    </row>
    <row r="245" spans="1:12" ht="15.75">
      <c r="A245" s="3">
        <v>1586</v>
      </c>
      <c r="B245" s="64">
        <v>0.094</v>
      </c>
      <c r="D245" s="88">
        <v>0.1389</v>
      </c>
      <c r="E245" s="90"/>
      <c r="F245" s="90"/>
      <c r="G245" s="90"/>
      <c r="H245" s="90"/>
      <c r="I245" s="88"/>
      <c r="J245" s="90"/>
      <c r="K245" s="88"/>
      <c r="L245" s="88"/>
    </row>
    <row r="246" spans="1:12" ht="15.75">
      <c r="A246" s="3">
        <v>1587</v>
      </c>
      <c r="B246" s="64">
        <v>0.094</v>
      </c>
      <c r="D246" s="88">
        <v>0.1389</v>
      </c>
      <c r="E246" s="90"/>
      <c r="F246" s="90"/>
      <c r="G246" s="90"/>
      <c r="H246" s="90"/>
      <c r="I246" s="88"/>
      <c r="J246" s="90"/>
      <c r="K246" s="88"/>
      <c r="L246" s="88"/>
    </row>
    <row r="247" spans="1:12" ht="15.75">
      <c r="A247" s="3">
        <v>1588</v>
      </c>
      <c r="B247" s="64">
        <v>0.094</v>
      </c>
      <c r="D247" s="88">
        <v>0.1389</v>
      </c>
      <c r="E247" s="90"/>
      <c r="F247" s="90"/>
      <c r="G247" s="90"/>
      <c r="H247" s="90"/>
      <c r="I247" s="88"/>
      <c r="J247" s="90"/>
      <c r="K247" s="88"/>
      <c r="L247" s="88"/>
    </row>
    <row r="248" spans="1:12" ht="15.75">
      <c r="A248" s="3">
        <v>1589</v>
      </c>
      <c r="B248" s="64">
        <v>0.094</v>
      </c>
      <c r="D248" s="88">
        <v>0.1389</v>
      </c>
      <c r="E248" s="90"/>
      <c r="F248" s="90"/>
      <c r="G248" s="90"/>
      <c r="H248" s="90"/>
      <c r="I248" s="88"/>
      <c r="J248" s="90"/>
      <c r="K248" s="88"/>
      <c r="L248" s="88"/>
    </row>
    <row r="249" spans="1:12" ht="15.75">
      <c r="A249" s="3">
        <v>1590</v>
      </c>
      <c r="B249" s="64">
        <v>0.094</v>
      </c>
      <c r="D249" s="88">
        <v>0.1389</v>
      </c>
      <c r="E249" s="90"/>
      <c r="F249" s="90"/>
      <c r="G249" s="90"/>
      <c r="H249" s="90"/>
      <c r="I249" s="88"/>
      <c r="J249" s="90"/>
      <c r="K249" s="88"/>
      <c r="L249" s="88"/>
    </row>
    <row r="250" spans="1:12" ht="15.75">
      <c r="A250" s="3">
        <v>1591</v>
      </c>
      <c r="B250" s="64">
        <v>0.094</v>
      </c>
      <c r="D250" s="88">
        <v>0.1389</v>
      </c>
      <c r="E250" s="90"/>
      <c r="F250" s="90"/>
      <c r="G250" s="90"/>
      <c r="H250" s="90"/>
      <c r="I250" s="88"/>
      <c r="J250" s="90"/>
      <c r="K250" s="88"/>
      <c r="L250" s="88"/>
    </row>
    <row r="251" spans="1:12" ht="15.75">
      <c r="A251" s="3">
        <v>1592</v>
      </c>
      <c r="B251" s="64">
        <v>0.094</v>
      </c>
      <c r="D251" s="88">
        <v>0.1389</v>
      </c>
      <c r="E251" s="90"/>
      <c r="F251" s="90"/>
      <c r="G251" s="90"/>
      <c r="H251" s="90"/>
      <c r="I251" s="88"/>
      <c r="J251" s="90"/>
      <c r="K251" s="88"/>
      <c r="L251" s="88"/>
    </row>
    <row r="252" spans="1:12" ht="15.75">
      <c r="A252" s="3">
        <v>1593</v>
      </c>
      <c r="B252" s="64">
        <v>0.094</v>
      </c>
      <c r="D252" s="88">
        <v>0.1389</v>
      </c>
      <c r="E252" s="90"/>
      <c r="F252" s="90"/>
      <c r="G252" s="90"/>
      <c r="H252" s="90"/>
      <c r="I252" s="88"/>
      <c r="J252" s="90"/>
      <c r="K252" s="88"/>
      <c r="L252" s="88"/>
    </row>
    <row r="253" spans="1:12" ht="15.75">
      <c r="A253" s="3">
        <v>1594</v>
      </c>
      <c r="B253" s="64">
        <v>0.094</v>
      </c>
      <c r="D253" s="88">
        <v>0.1389</v>
      </c>
      <c r="E253" s="90"/>
      <c r="F253" s="90"/>
      <c r="G253" s="90"/>
      <c r="H253" s="90"/>
      <c r="I253" s="88"/>
      <c r="J253" s="90"/>
      <c r="K253" s="88"/>
      <c r="L253" s="88"/>
    </row>
    <row r="254" spans="1:12" ht="15.75">
      <c r="A254" s="3">
        <v>1595</v>
      </c>
      <c r="B254" s="64">
        <v>0.094</v>
      </c>
      <c r="D254" s="88">
        <v>0.1389</v>
      </c>
      <c r="E254" s="90"/>
      <c r="F254" s="90"/>
      <c r="G254" s="90"/>
      <c r="H254" s="90"/>
      <c r="I254" s="88"/>
      <c r="J254" s="90"/>
      <c r="K254" s="88"/>
      <c r="L254" s="88"/>
    </row>
    <row r="255" spans="1:12" ht="15.75">
      <c r="A255" s="3">
        <v>1596</v>
      </c>
      <c r="B255" s="64">
        <v>0.094</v>
      </c>
      <c r="D255" s="88">
        <v>0.1389</v>
      </c>
      <c r="E255" s="90"/>
      <c r="F255" s="90"/>
      <c r="G255" s="90"/>
      <c r="H255" s="90"/>
      <c r="I255" s="88"/>
      <c r="J255" s="90"/>
      <c r="K255" s="88"/>
      <c r="L255" s="88"/>
    </row>
    <row r="256" spans="1:12" ht="15.75">
      <c r="A256" s="3">
        <v>1597</v>
      </c>
      <c r="B256" s="64">
        <v>0.094</v>
      </c>
      <c r="D256" s="88">
        <v>0.1389</v>
      </c>
      <c r="E256" s="90"/>
      <c r="F256" s="90"/>
      <c r="G256" s="90"/>
      <c r="H256" s="90"/>
      <c r="I256" s="88"/>
      <c r="J256" s="90"/>
      <c r="K256" s="88"/>
      <c r="L256" s="88"/>
    </row>
    <row r="257" spans="1:12" ht="15.75">
      <c r="A257" s="3">
        <v>1598</v>
      </c>
      <c r="B257" s="64">
        <v>0.094</v>
      </c>
      <c r="D257" s="88">
        <v>0.1389</v>
      </c>
      <c r="E257" s="90"/>
      <c r="F257" s="90"/>
      <c r="G257" s="90"/>
      <c r="H257" s="90"/>
      <c r="I257" s="88"/>
      <c r="J257" s="90"/>
      <c r="K257" s="88"/>
      <c r="L257" s="88"/>
    </row>
    <row r="258" spans="1:12" ht="15.75">
      <c r="A258" s="3">
        <v>1599</v>
      </c>
      <c r="B258" s="64">
        <v>0.094</v>
      </c>
      <c r="D258" s="88">
        <v>0.1389</v>
      </c>
      <c r="E258" s="90"/>
      <c r="F258" s="90"/>
      <c r="G258" s="90"/>
      <c r="H258" s="90"/>
      <c r="I258" s="88"/>
      <c r="J258" s="90"/>
      <c r="K258" s="88"/>
      <c r="L258" s="88"/>
    </row>
    <row r="259" spans="1:12" ht="15.75">
      <c r="A259" s="3">
        <v>1600</v>
      </c>
      <c r="B259" s="64">
        <v>0.094</v>
      </c>
      <c r="D259" s="88">
        <v>0.1389</v>
      </c>
      <c r="E259" s="90"/>
      <c r="F259" s="90"/>
      <c r="G259" s="90"/>
      <c r="H259" s="90"/>
      <c r="I259" s="88"/>
      <c r="J259" s="90"/>
      <c r="K259" s="88"/>
      <c r="L259" s="88"/>
    </row>
    <row r="260" spans="1:12" ht="15.75">
      <c r="A260" s="3">
        <v>1601</v>
      </c>
      <c r="B260" s="64">
        <v>0.094</v>
      </c>
      <c r="D260" s="88">
        <v>0.1389</v>
      </c>
      <c r="E260" s="90"/>
      <c r="F260" s="90"/>
      <c r="G260" s="90"/>
      <c r="H260" s="90"/>
      <c r="I260" s="88"/>
      <c r="J260" s="90"/>
      <c r="K260" s="88"/>
      <c r="L260" s="88"/>
    </row>
    <row r="261" spans="1:12" ht="15.75">
      <c r="A261" s="3">
        <v>1602</v>
      </c>
      <c r="B261" s="64">
        <v>0.094</v>
      </c>
      <c r="D261" s="88">
        <v>0.1389</v>
      </c>
      <c r="E261" s="90"/>
      <c r="F261" s="90"/>
      <c r="G261" s="90"/>
      <c r="H261" s="90"/>
      <c r="I261" s="88"/>
      <c r="J261" s="90"/>
      <c r="K261" s="88"/>
      <c r="L261" s="88"/>
    </row>
    <row r="262" spans="1:12" ht="15.75">
      <c r="A262" s="3">
        <v>1603</v>
      </c>
      <c r="B262" s="64">
        <v>0.09306930693069307</v>
      </c>
      <c r="D262" s="88">
        <v>0.1389</v>
      </c>
      <c r="E262" s="90"/>
      <c r="F262" s="90"/>
      <c r="G262" s="90"/>
      <c r="H262" s="90"/>
      <c r="I262" s="88"/>
      <c r="J262" s="90"/>
      <c r="K262" s="88"/>
      <c r="L262" s="88"/>
    </row>
    <row r="263" spans="1:12" ht="15.75">
      <c r="A263" s="3">
        <v>1604</v>
      </c>
      <c r="B263" s="64">
        <v>0.09215686274509803</v>
      </c>
      <c r="D263" s="88">
        <v>0.1389</v>
      </c>
      <c r="E263" s="90"/>
      <c r="F263" s="90"/>
      <c r="G263" s="90"/>
      <c r="H263" s="90"/>
      <c r="I263" s="88"/>
      <c r="J263" s="90"/>
      <c r="K263" s="88"/>
      <c r="L263" s="88"/>
    </row>
    <row r="264" spans="1:12" ht="15.75">
      <c r="A264" s="3">
        <v>1605</v>
      </c>
      <c r="B264" s="64">
        <v>0.09215686274509803</v>
      </c>
      <c r="D264" s="88">
        <v>0.1389</v>
      </c>
      <c r="E264" s="90"/>
      <c r="F264" s="90"/>
      <c r="G264" s="90"/>
      <c r="H264" s="90"/>
      <c r="I264" s="88"/>
      <c r="J264" s="90"/>
      <c r="K264" s="88"/>
      <c r="L264" s="88"/>
    </row>
    <row r="265" spans="1:12" ht="15.75">
      <c r="A265" s="3">
        <v>1606</v>
      </c>
      <c r="B265" s="64">
        <v>0.09215686274509803</v>
      </c>
      <c r="D265" s="88">
        <v>0.1389</v>
      </c>
      <c r="E265" s="90"/>
      <c r="F265" s="90"/>
      <c r="G265" s="90"/>
      <c r="H265" s="90"/>
      <c r="I265" s="88"/>
      <c r="J265" s="90"/>
      <c r="K265" s="88"/>
      <c r="L265" s="88"/>
    </row>
    <row r="266" spans="1:12" ht="15.75">
      <c r="A266" s="3">
        <v>1607</v>
      </c>
      <c r="B266" s="64">
        <v>0.09215686274509803</v>
      </c>
      <c r="D266" s="88">
        <v>0.1389</v>
      </c>
      <c r="E266" s="90"/>
      <c r="F266" s="90"/>
      <c r="G266" s="90"/>
      <c r="H266" s="90"/>
      <c r="I266" s="88"/>
      <c r="J266" s="90"/>
      <c r="K266" s="88"/>
      <c r="L266" s="88"/>
    </row>
    <row r="267" spans="1:12" ht="15.75">
      <c r="A267" s="3">
        <v>1608</v>
      </c>
      <c r="B267" s="64">
        <v>0.09215686274509803</v>
      </c>
      <c r="D267" s="88">
        <v>0.1389</v>
      </c>
      <c r="E267" s="90"/>
      <c r="F267" s="90"/>
      <c r="G267" s="90"/>
      <c r="H267" s="90"/>
      <c r="I267" s="88"/>
      <c r="J267" s="90"/>
      <c r="K267" s="88"/>
      <c r="L267" s="88"/>
    </row>
    <row r="268" spans="1:12" ht="15.75">
      <c r="A268" s="3">
        <v>1609</v>
      </c>
      <c r="B268" s="64">
        <v>0.09215686274509803</v>
      </c>
      <c r="D268" s="88">
        <v>0.1389</v>
      </c>
      <c r="E268" s="90"/>
      <c r="F268" s="90"/>
      <c r="G268" s="90"/>
      <c r="H268" s="90"/>
      <c r="I268" s="88"/>
      <c r="J268" s="90"/>
      <c r="K268" s="88"/>
      <c r="L268" s="88"/>
    </row>
    <row r="269" spans="1:12" ht="15.75">
      <c r="A269" s="3">
        <v>1610</v>
      </c>
      <c r="B269" s="64">
        <v>0.09215686274509803</v>
      </c>
      <c r="D269" s="90">
        <f>+D268*(1-F269/100)</f>
        <v>0.1389</v>
      </c>
      <c r="E269" s="90"/>
      <c r="F269" s="90"/>
      <c r="G269" s="90"/>
      <c r="H269" s="90"/>
      <c r="I269" s="88"/>
      <c r="J269" s="90"/>
      <c r="K269" s="88"/>
      <c r="L269" s="88"/>
    </row>
    <row r="270" spans="1:12" ht="15.75">
      <c r="A270" s="3">
        <v>1611</v>
      </c>
      <c r="B270" s="64">
        <v>0.09215686274509803</v>
      </c>
      <c r="D270" s="90">
        <f aca="true" t="shared" si="4" ref="D270:D309">+D269*(1-F270/100)</f>
        <v>0.1389</v>
      </c>
      <c r="E270" s="90"/>
      <c r="F270" s="90"/>
      <c r="G270" s="90"/>
      <c r="H270" s="90"/>
      <c r="I270" s="88"/>
      <c r="J270" s="90"/>
      <c r="K270" s="88"/>
      <c r="L270" s="88"/>
    </row>
    <row r="271" spans="1:12" ht="15.75">
      <c r="A271" s="3">
        <v>1612</v>
      </c>
      <c r="B271" s="64">
        <v>0.09215686274509803</v>
      </c>
      <c r="D271" s="90">
        <f t="shared" si="4"/>
        <v>0.1389</v>
      </c>
      <c r="E271" s="90"/>
      <c r="F271" s="90"/>
      <c r="G271" s="90"/>
      <c r="H271" s="90"/>
      <c r="I271" s="88"/>
      <c r="J271" s="90"/>
      <c r="K271" s="88"/>
      <c r="L271" s="88"/>
    </row>
    <row r="272" spans="1:12" ht="15.75">
      <c r="A272" s="3">
        <v>1613</v>
      </c>
      <c r="B272" s="64">
        <v>0.09215686274509803</v>
      </c>
      <c r="D272" s="90">
        <f t="shared" si="4"/>
        <v>0.1389</v>
      </c>
      <c r="E272" s="90"/>
      <c r="F272" s="90"/>
      <c r="G272" s="90"/>
      <c r="H272" s="90"/>
      <c r="I272" s="88"/>
      <c r="J272" s="90"/>
      <c r="K272" s="88"/>
      <c r="L272" s="88"/>
    </row>
    <row r="273" spans="1:12" ht="15.75">
      <c r="A273" s="3">
        <v>1614</v>
      </c>
      <c r="B273" s="64">
        <v>0.09215686274509803</v>
      </c>
      <c r="D273" s="90">
        <f t="shared" si="4"/>
        <v>0.1389</v>
      </c>
      <c r="E273" s="90"/>
      <c r="F273" s="90"/>
      <c r="G273" s="90"/>
      <c r="H273" s="90"/>
      <c r="I273" s="88"/>
      <c r="J273" s="90"/>
      <c r="K273" s="88"/>
      <c r="L273" s="88"/>
    </row>
    <row r="274" spans="1:12" ht="15.75">
      <c r="A274" s="3">
        <v>1615</v>
      </c>
      <c r="B274" s="64">
        <v>0.09215686274509803</v>
      </c>
      <c r="D274" s="90">
        <f t="shared" si="4"/>
        <v>0.1389</v>
      </c>
      <c r="E274" s="90"/>
      <c r="F274" s="90"/>
      <c r="G274" s="90"/>
      <c r="H274" s="90"/>
      <c r="I274" s="88"/>
      <c r="J274" s="90"/>
      <c r="K274" s="88"/>
      <c r="L274" s="88"/>
    </row>
    <row r="275" spans="1:12" ht="15.75">
      <c r="A275" s="3">
        <v>1616</v>
      </c>
      <c r="B275" s="64">
        <v>0.09306930693069307</v>
      </c>
      <c r="D275" s="90">
        <f t="shared" si="4"/>
        <v>0.1389</v>
      </c>
      <c r="E275" s="90"/>
      <c r="F275" s="90"/>
      <c r="G275" s="90"/>
      <c r="H275" s="90"/>
      <c r="I275" s="88"/>
      <c r="J275" s="90"/>
      <c r="K275" s="88"/>
      <c r="L275" s="88"/>
    </row>
    <row r="276" spans="1:12" ht="15.75">
      <c r="A276" s="3">
        <v>1617</v>
      </c>
      <c r="B276" s="64">
        <v>0.09215686274509803</v>
      </c>
      <c r="D276" s="90">
        <f t="shared" si="4"/>
        <v>0.1389</v>
      </c>
      <c r="E276" s="90"/>
      <c r="F276" s="90"/>
      <c r="G276" s="90"/>
      <c r="H276" s="90"/>
      <c r="I276" s="88"/>
      <c r="J276" s="90"/>
      <c r="K276" s="88"/>
      <c r="L276" s="88"/>
    </row>
    <row r="277" spans="1:12" ht="15.75">
      <c r="A277" s="3">
        <v>1618</v>
      </c>
      <c r="B277" s="64">
        <v>0.09215686274509803</v>
      </c>
      <c r="D277" s="90">
        <f t="shared" si="4"/>
        <v>0.1389</v>
      </c>
      <c r="E277" s="90"/>
      <c r="F277" s="90"/>
      <c r="G277" s="90"/>
      <c r="H277" s="90"/>
      <c r="I277" s="88"/>
      <c r="J277" s="90"/>
      <c r="K277" s="88"/>
      <c r="L277" s="88"/>
    </row>
    <row r="278" spans="1:12" ht="15.75">
      <c r="A278" s="3">
        <v>1619</v>
      </c>
      <c r="B278" s="64">
        <v>0.0912621359223301</v>
      </c>
      <c r="D278" s="90">
        <f t="shared" si="4"/>
        <v>0.1389</v>
      </c>
      <c r="E278" s="90"/>
      <c r="F278" s="90"/>
      <c r="G278" s="90"/>
      <c r="H278" s="90"/>
      <c r="I278" s="88"/>
      <c r="J278" s="90"/>
      <c r="K278" s="88"/>
      <c r="L278" s="88"/>
    </row>
    <row r="279" spans="1:12" ht="15.75">
      <c r="A279" s="3">
        <v>1620</v>
      </c>
      <c r="B279" s="64">
        <v>0.09055004334842501</v>
      </c>
      <c r="D279" s="90">
        <f t="shared" si="4"/>
        <v>0.1389</v>
      </c>
      <c r="E279" s="90"/>
      <c r="F279" s="90"/>
      <c r="G279" s="90"/>
      <c r="H279" s="90"/>
      <c r="I279" s="88"/>
      <c r="J279" s="90"/>
      <c r="K279" s="88"/>
      <c r="L279" s="88"/>
    </row>
    <row r="280" spans="1:12" ht="15.75">
      <c r="A280" s="3">
        <v>1621</v>
      </c>
      <c r="B280" s="64">
        <v>0.08955792682926829</v>
      </c>
      <c r="D280" s="90">
        <f t="shared" si="4"/>
        <v>0.1389</v>
      </c>
      <c r="E280" s="90"/>
      <c r="F280" s="90"/>
      <c r="G280" s="90"/>
      <c r="H280" s="90"/>
      <c r="I280" s="88"/>
      <c r="J280" s="90"/>
      <c r="K280" s="88"/>
      <c r="L280" s="88"/>
    </row>
    <row r="281" spans="1:12" ht="15.75">
      <c r="A281" s="3">
        <v>1622</v>
      </c>
      <c r="B281" s="64">
        <v>0.08885527932696852</v>
      </c>
      <c r="D281" s="90">
        <f t="shared" si="4"/>
        <v>0.1389</v>
      </c>
      <c r="E281" s="90"/>
      <c r="F281" s="90"/>
      <c r="G281" s="90"/>
      <c r="H281" s="90"/>
      <c r="I281" s="88"/>
      <c r="J281" s="90"/>
      <c r="K281" s="88"/>
      <c r="L281" s="88"/>
    </row>
    <row r="282" spans="1:12" ht="15.75">
      <c r="A282" s="3">
        <v>1623</v>
      </c>
      <c r="B282" s="64">
        <v>0.08533817521561507</v>
      </c>
      <c r="D282" s="90">
        <f t="shared" si="4"/>
        <v>0.1389</v>
      </c>
      <c r="E282" s="90"/>
      <c r="F282" s="90"/>
      <c r="G282" s="90"/>
      <c r="H282" s="90"/>
      <c r="I282" s="88"/>
      <c r="J282" s="90"/>
      <c r="K282" s="88"/>
      <c r="L282" s="88"/>
    </row>
    <row r="283" spans="1:12" ht="15.75">
      <c r="A283" s="3">
        <v>1624</v>
      </c>
      <c r="B283" s="64">
        <v>0.0837789661319073</v>
      </c>
      <c r="D283" s="90">
        <f t="shared" si="4"/>
        <v>0.1389</v>
      </c>
      <c r="E283" s="90"/>
      <c r="F283" s="90"/>
      <c r="G283" s="90"/>
      <c r="H283" s="90"/>
      <c r="I283" s="88"/>
      <c r="J283" s="90"/>
      <c r="K283" s="88"/>
      <c r="L283" s="88"/>
    </row>
    <row r="284" spans="1:12" ht="15.75">
      <c r="A284" s="3">
        <v>1625</v>
      </c>
      <c r="B284" s="64">
        <v>0.07624300429880768</v>
      </c>
      <c r="D284" s="90">
        <f t="shared" si="4"/>
        <v>0.1389</v>
      </c>
      <c r="E284" s="90"/>
      <c r="F284" s="90"/>
      <c r="G284" s="90"/>
      <c r="H284" s="90"/>
      <c r="I284" s="88"/>
      <c r="J284" s="90"/>
      <c r="K284" s="88"/>
      <c r="L284" s="88"/>
    </row>
    <row r="285" spans="1:12" ht="15.75">
      <c r="A285" s="3">
        <v>1626</v>
      </c>
      <c r="B285" s="64">
        <v>0.0630703166935051</v>
      </c>
      <c r="D285" s="90">
        <f t="shared" si="4"/>
        <v>0.1389</v>
      </c>
      <c r="E285" s="90"/>
      <c r="F285" s="90"/>
      <c r="G285" s="90"/>
      <c r="H285" s="90"/>
      <c r="I285" s="88"/>
      <c r="J285" s="90"/>
      <c r="K285" s="88"/>
      <c r="L285" s="88"/>
    </row>
    <row r="286" spans="1:12" ht="15.75">
      <c r="A286" s="3">
        <v>1627</v>
      </c>
      <c r="B286" s="64">
        <v>0.06613663547456554</v>
      </c>
      <c r="D286" s="90">
        <f t="shared" si="4"/>
        <v>0.1389</v>
      </c>
      <c r="E286" s="90"/>
      <c r="F286" s="90"/>
      <c r="G286" s="90"/>
      <c r="H286" s="90"/>
      <c r="I286" s="88"/>
      <c r="J286" s="90"/>
      <c r="K286" s="88"/>
      <c r="L286" s="88"/>
    </row>
    <row r="287" spans="1:12" ht="15.75">
      <c r="A287" s="3">
        <v>1628</v>
      </c>
      <c r="B287" s="64">
        <v>0.06843331391962726</v>
      </c>
      <c r="D287" s="90">
        <f t="shared" si="4"/>
        <v>0.1389</v>
      </c>
      <c r="E287" s="90"/>
      <c r="F287" s="90"/>
      <c r="G287" s="90"/>
      <c r="H287" s="90"/>
      <c r="I287" s="88"/>
      <c r="J287" s="90"/>
      <c r="K287" s="88"/>
      <c r="L287" s="88"/>
    </row>
    <row r="288" spans="1:12" ht="15.75">
      <c r="A288" s="3">
        <v>1629</v>
      </c>
      <c r="B288" s="64">
        <v>0.07952622673434856</v>
      </c>
      <c r="D288" s="90">
        <f t="shared" si="4"/>
        <v>0.1389</v>
      </c>
      <c r="E288" s="90"/>
      <c r="F288" s="90"/>
      <c r="G288" s="90"/>
      <c r="H288" s="90"/>
      <c r="I288" s="88"/>
      <c r="J288" s="90"/>
      <c r="K288" s="88"/>
      <c r="L288" s="88"/>
    </row>
    <row r="289" spans="1:12" ht="15.75">
      <c r="A289" s="3">
        <v>1630</v>
      </c>
      <c r="B289" s="64">
        <v>0.0779436152570481</v>
      </c>
      <c r="D289" s="90">
        <f t="shared" si="4"/>
        <v>0.1389</v>
      </c>
      <c r="E289" s="90"/>
      <c r="F289" s="90"/>
      <c r="G289" s="90"/>
      <c r="H289" s="90"/>
      <c r="I289" s="88"/>
      <c r="J289" s="90"/>
      <c r="K289" s="88"/>
      <c r="L289" s="88"/>
    </row>
    <row r="290" spans="1:12" ht="15.75">
      <c r="A290" s="3">
        <v>1631</v>
      </c>
      <c r="B290" s="64">
        <v>0.07933828494260635</v>
      </c>
      <c r="D290" s="90">
        <f t="shared" si="4"/>
        <v>0.1389</v>
      </c>
      <c r="E290" s="90"/>
      <c r="F290" s="90"/>
      <c r="G290" s="90"/>
      <c r="H290" s="90"/>
      <c r="I290" s="88"/>
      <c r="J290" s="90"/>
      <c r="K290" s="88"/>
      <c r="L290" s="88"/>
    </row>
    <row r="291" spans="1:12" ht="15.75">
      <c r="A291" s="3">
        <v>1632</v>
      </c>
      <c r="B291" s="64">
        <v>0.0794053049501605</v>
      </c>
      <c r="D291" s="90">
        <f t="shared" si="4"/>
        <v>0.1389</v>
      </c>
      <c r="E291" s="90"/>
      <c r="F291" s="90"/>
      <c r="G291" s="90"/>
      <c r="H291" s="90"/>
      <c r="I291" s="88"/>
      <c r="J291" s="90"/>
      <c r="K291" s="88"/>
      <c r="L291" s="88"/>
    </row>
    <row r="292" spans="1:12" ht="15.75">
      <c r="A292" s="3">
        <v>1633</v>
      </c>
      <c r="B292" s="64">
        <v>0.07575147070674511</v>
      </c>
      <c r="D292" s="90">
        <f t="shared" si="4"/>
        <v>0.1389</v>
      </c>
      <c r="E292" s="90"/>
      <c r="F292" s="90"/>
      <c r="G292" s="90"/>
      <c r="H292" s="90"/>
      <c r="I292" s="88"/>
      <c r="J292" s="90"/>
      <c r="K292" s="88"/>
      <c r="L292" s="88"/>
    </row>
    <row r="293" spans="1:12" ht="15.75">
      <c r="A293" s="3">
        <v>1634</v>
      </c>
      <c r="B293" s="64">
        <v>0.07436708860759493</v>
      </c>
      <c r="D293" s="90">
        <f t="shared" si="4"/>
        <v>0.1389</v>
      </c>
      <c r="E293" s="90"/>
      <c r="F293" s="90"/>
      <c r="G293" s="90"/>
      <c r="H293" s="90"/>
      <c r="I293" s="88"/>
      <c r="J293" s="90"/>
      <c r="K293" s="88"/>
      <c r="L293" s="88"/>
    </row>
    <row r="294" spans="1:12" ht="15.75">
      <c r="A294" s="3">
        <v>1635</v>
      </c>
      <c r="B294" s="64">
        <v>0.07354091691441089</v>
      </c>
      <c r="D294" s="90">
        <f t="shared" si="4"/>
        <v>0.1389</v>
      </c>
      <c r="E294" s="90"/>
      <c r="F294" s="90"/>
      <c r="G294" s="90"/>
      <c r="H294" s="90"/>
      <c r="I294" s="88"/>
      <c r="J294" s="90"/>
      <c r="K294" s="88"/>
      <c r="L294" s="88"/>
    </row>
    <row r="295" spans="1:12" ht="15.75">
      <c r="A295" s="3">
        <v>1636</v>
      </c>
      <c r="B295" s="64">
        <v>0.07364462550924475</v>
      </c>
      <c r="D295" s="90">
        <f t="shared" si="4"/>
        <v>0.1389</v>
      </c>
      <c r="E295" s="90"/>
      <c r="F295" s="90"/>
      <c r="G295" s="90"/>
      <c r="H295" s="90"/>
      <c r="I295" s="88"/>
      <c r="J295" s="90"/>
      <c r="K295" s="88"/>
      <c r="L295" s="88"/>
    </row>
    <row r="296" spans="1:12" ht="15.75">
      <c r="A296" s="3">
        <v>1637</v>
      </c>
      <c r="B296" s="64">
        <v>0.07306078035131354</v>
      </c>
      <c r="D296" s="90">
        <f t="shared" si="4"/>
        <v>0.1389</v>
      </c>
      <c r="E296" s="90"/>
      <c r="F296" s="90"/>
      <c r="G296" s="90"/>
      <c r="H296" s="90"/>
      <c r="I296" s="88"/>
      <c r="J296" s="90"/>
      <c r="K296" s="88"/>
      <c r="L296" s="88"/>
    </row>
    <row r="297" spans="1:12" ht="15.75">
      <c r="A297" s="3">
        <v>1638</v>
      </c>
      <c r="B297" s="64">
        <v>0.07136349832979047</v>
      </c>
      <c r="D297" s="90">
        <f t="shared" si="4"/>
        <v>0.1389</v>
      </c>
      <c r="E297" s="90"/>
      <c r="F297" s="90"/>
      <c r="G297" s="90"/>
      <c r="H297" s="90"/>
      <c r="I297" s="88"/>
      <c r="J297" s="90"/>
      <c r="K297" s="88"/>
      <c r="L297" s="88"/>
    </row>
    <row r="298" spans="1:12" ht="15.75">
      <c r="A298" s="3">
        <v>1639</v>
      </c>
      <c r="B298" s="64">
        <v>0.0696709160984287</v>
      </c>
      <c r="D298" s="90">
        <f t="shared" si="4"/>
        <v>0.1389</v>
      </c>
      <c r="E298" s="90"/>
      <c r="F298" s="90"/>
      <c r="G298" s="90"/>
      <c r="H298" s="90"/>
      <c r="I298" s="88"/>
      <c r="J298" s="90"/>
      <c r="K298" s="88"/>
      <c r="L298" s="88"/>
    </row>
    <row r="299" spans="1:12" ht="15.75">
      <c r="A299" s="3">
        <v>1640</v>
      </c>
      <c r="B299" s="64">
        <v>0.06402833594441795</v>
      </c>
      <c r="D299" s="90">
        <f t="shared" si="4"/>
        <v>0.1389</v>
      </c>
      <c r="E299" s="90"/>
      <c r="F299" s="90"/>
      <c r="G299" s="90"/>
      <c r="H299" s="90"/>
      <c r="I299" s="88"/>
      <c r="J299" s="90"/>
      <c r="K299" s="88"/>
      <c r="L299" s="88"/>
    </row>
    <row r="300" spans="1:12" ht="15.75">
      <c r="A300" s="3">
        <v>1641</v>
      </c>
      <c r="B300" s="64">
        <v>0.05707346690953248</v>
      </c>
      <c r="D300" s="90">
        <f t="shared" si="4"/>
        <v>0.1389</v>
      </c>
      <c r="E300" s="90"/>
      <c r="F300" s="90"/>
      <c r="G300" s="90"/>
      <c r="H300" s="90"/>
      <c r="I300" s="88"/>
      <c r="J300" s="90"/>
      <c r="K300" s="88"/>
      <c r="L300" s="88"/>
    </row>
    <row r="301" spans="1:12" ht="15.75">
      <c r="A301" s="3">
        <v>1642</v>
      </c>
      <c r="B301" s="64">
        <v>0.042630385487528344</v>
      </c>
      <c r="D301" s="90">
        <f t="shared" si="4"/>
        <v>0.1389</v>
      </c>
      <c r="E301" s="90"/>
      <c r="F301" s="90"/>
      <c r="G301" s="90"/>
      <c r="H301" s="90"/>
      <c r="I301" s="88"/>
      <c r="J301" s="90"/>
      <c r="K301" s="88"/>
      <c r="L301" s="88"/>
    </row>
    <row r="302" spans="1:12" ht="15.75">
      <c r="A302" s="3">
        <v>1643</v>
      </c>
      <c r="B302" s="64">
        <v>0.07445544554455445</v>
      </c>
      <c r="D302" s="90">
        <f t="shared" si="4"/>
        <v>0.1389</v>
      </c>
      <c r="E302" s="90"/>
      <c r="F302" s="90"/>
      <c r="G302" s="90"/>
      <c r="H302" s="90"/>
      <c r="I302" s="88"/>
      <c r="J302" s="90"/>
      <c r="K302" s="88"/>
      <c r="L302" s="88"/>
    </row>
    <row r="303" spans="1:12" ht="15.75">
      <c r="A303" s="3">
        <v>1644</v>
      </c>
      <c r="B303" s="64">
        <v>0.07236335642802155</v>
      </c>
      <c r="D303" s="90">
        <f t="shared" si="4"/>
        <v>0.1389</v>
      </c>
      <c r="E303" s="90"/>
      <c r="F303" s="90"/>
      <c r="G303" s="90"/>
      <c r="H303" s="90"/>
      <c r="I303" s="88"/>
      <c r="J303" s="90"/>
      <c r="K303" s="88"/>
      <c r="L303" s="88"/>
    </row>
    <row r="304" spans="1:12" ht="15.75">
      <c r="A304" s="3">
        <v>1645</v>
      </c>
      <c r="B304" s="64">
        <v>0.06943418525631556</v>
      </c>
      <c r="D304" s="90">
        <f t="shared" si="4"/>
        <v>0.1389</v>
      </c>
      <c r="E304" s="90"/>
      <c r="F304" s="90"/>
      <c r="G304" s="90"/>
      <c r="H304" s="90"/>
      <c r="I304" s="88"/>
      <c r="J304" s="90"/>
      <c r="K304" s="88"/>
      <c r="L304" s="88"/>
    </row>
    <row r="305" spans="1:12" ht="15.75">
      <c r="A305" s="3">
        <v>1646</v>
      </c>
      <c r="B305" s="64">
        <v>0.06722448687692197</v>
      </c>
      <c r="D305" s="90">
        <f t="shared" si="4"/>
        <v>0.1389</v>
      </c>
      <c r="E305" s="90"/>
      <c r="F305" s="90"/>
      <c r="G305" s="90"/>
      <c r="H305" s="90"/>
      <c r="I305" s="88"/>
      <c r="J305" s="90"/>
      <c r="K305" s="88"/>
      <c r="L305" s="88"/>
    </row>
    <row r="306" spans="1:12" ht="15.75">
      <c r="A306" s="3">
        <v>1647</v>
      </c>
      <c r="B306" s="64">
        <v>0.06984174158555613</v>
      </c>
      <c r="D306" s="90">
        <f t="shared" si="4"/>
        <v>0.1389</v>
      </c>
      <c r="E306" s="90"/>
      <c r="F306" s="90"/>
      <c r="G306" s="90"/>
      <c r="H306" s="90"/>
      <c r="I306" s="88"/>
      <c r="J306" s="90"/>
      <c r="K306" s="88"/>
      <c r="L306" s="88"/>
    </row>
    <row r="307" spans="1:12" ht="15.75">
      <c r="A307" s="3">
        <v>1648</v>
      </c>
      <c r="B307" s="64">
        <v>0.06721006721006721</v>
      </c>
      <c r="D307" s="90">
        <f t="shared" si="4"/>
        <v>0.1389</v>
      </c>
      <c r="E307" s="90"/>
      <c r="F307" s="90"/>
      <c r="G307" s="90"/>
      <c r="H307" s="90"/>
      <c r="I307" s="88"/>
      <c r="J307" s="90"/>
      <c r="K307" s="88"/>
      <c r="L307" s="88"/>
    </row>
    <row r="308" spans="1:12" ht="15.75">
      <c r="A308" s="3">
        <v>1649</v>
      </c>
      <c r="B308" s="64">
        <v>0.06545049436011698</v>
      </c>
      <c r="D308" s="90">
        <f t="shared" si="4"/>
        <v>0.1389</v>
      </c>
      <c r="E308" s="90"/>
      <c r="F308" s="90"/>
      <c r="G308" s="90"/>
      <c r="H308" s="90"/>
      <c r="I308" s="88"/>
      <c r="J308" s="90"/>
      <c r="K308" s="88"/>
      <c r="L308" s="88"/>
    </row>
    <row r="309" spans="1:12" ht="15.75">
      <c r="A309" s="3">
        <v>1650</v>
      </c>
      <c r="B309" s="64">
        <v>0.06178925918622231</v>
      </c>
      <c r="D309" s="90">
        <f t="shared" si="4"/>
        <v>0.1389</v>
      </c>
      <c r="E309" s="90"/>
      <c r="F309" s="90"/>
      <c r="G309" s="90"/>
      <c r="H309" s="90"/>
      <c r="I309" s="88"/>
      <c r="J309" s="90"/>
      <c r="K309" s="88"/>
      <c r="L309" s="88"/>
    </row>
    <row r="310" spans="1:12" ht="15.75">
      <c r="A310" s="3">
        <v>1651</v>
      </c>
      <c r="B310" s="57">
        <v>0.06142</v>
      </c>
      <c r="D310" s="88"/>
      <c r="E310" s="90"/>
      <c r="F310" s="90"/>
      <c r="G310" s="90"/>
      <c r="H310" s="90"/>
      <c r="I310" s="88"/>
      <c r="J310" s="90"/>
      <c r="K310" s="88"/>
      <c r="L310" s="88"/>
    </row>
    <row r="311" spans="1:12" ht="15.75">
      <c r="A311" s="3">
        <v>1652</v>
      </c>
      <c r="B311" s="57">
        <v>0.06254</v>
      </c>
      <c r="D311" s="88"/>
      <c r="E311" s="90"/>
      <c r="F311" s="90"/>
      <c r="G311" s="90"/>
      <c r="H311" s="90"/>
      <c r="I311" s="88"/>
      <c r="J311" s="90"/>
      <c r="K311" s="88"/>
      <c r="L311" s="88"/>
    </row>
    <row r="312" spans="1:12" ht="15.75">
      <c r="A312" s="3">
        <v>1653</v>
      </c>
      <c r="B312" s="57">
        <v>0.06265</v>
      </c>
      <c r="D312" s="88"/>
      <c r="E312" s="90"/>
      <c r="F312" s="90"/>
      <c r="G312" s="90"/>
      <c r="H312" s="90"/>
      <c r="I312" s="88"/>
      <c r="J312" s="90"/>
      <c r="K312" s="88"/>
      <c r="L312" s="88"/>
    </row>
    <row r="313" spans="1:12" ht="15.75">
      <c r="A313" s="3">
        <v>1654</v>
      </c>
      <c r="B313" s="57">
        <v>0.06244</v>
      </c>
      <c r="D313" s="88"/>
      <c r="E313" s="90"/>
      <c r="F313" s="90"/>
      <c r="G313" s="90"/>
      <c r="H313" s="90"/>
      <c r="I313" s="88"/>
      <c r="J313" s="90"/>
      <c r="K313" s="88"/>
      <c r="L313" s="88"/>
    </row>
    <row r="314" spans="1:12" ht="15.75">
      <c r="A314" s="3">
        <v>1655</v>
      </c>
      <c r="B314" s="57">
        <v>0.06265</v>
      </c>
      <c r="D314" s="88"/>
      <c r="E314" s="90"/>
      <c r="F314" s="90"/>
      <c r="G314" s="90"/>
      <c r="H314" s="90"/>
      <c r="I314" s="88"/>
      <c r="J314" s="90"/>
      <c r="K314" s="88"/>
      <c r="L314" s="88"/>
    </row>
    <row r="315" spans="1:12" ht="15.75">
      <c r="A315" s="3">
        <v>1656</v>
      </c>
      <c r="B315" s="57">
        <v>0.06265</v>
      </c>
      <c r="D315" s="88"/>
      <c r="E315" s="90"/>
      <c r="F315" s="90"/>
      <c r="G315" s="90"/>
      <c r="H315" s="90"/>
      <c r="I315" s="88"/>
      <c r="J315" s="90"/>
      <c r="K315" s="88"/>
      <c r="L315" s="88"/>
    </row>
    <row r="316" spans="1:12" ht="15.75">
      <c r="A316" s="3">
        <v>1657</v>
      </c>
      <c r="B316" s="57">
        <v>0.06014</v>
      </c>
      <c r="D316" s="88"/>
      <c r="E316" s="90"/>
      <c r="F316" s="90"/>
      <c r="G316" s="90"/>
      <c r="H316" s="90"/>
      <c r="I316" s="88"/>
      <c r="J316" s="90"/>
      <c r="K316" s="88"/>
      <c r="L316" s="88"/>
    </row>
    <row r="317" spans="1:12" ht="15.75">
      <c r="A317" s="3">
        <v>1658</v>
      </c>
      <c r="B317" s="57">
        <v>0.0571</v>
      </c>
      <c r="D317" s="88"/>
      <c r="E317" s="90"/>
      <c r="F317" s="90"/>
      <c r="G317" s="90"/>
      <c r="H317" s="90"/>
      <c r="I317" s="88"/>
      <c r="J317" s="90"/>
      <c r="K317" s="88"/>
      <c r="L317" s="88"/>
    </row>
    <row r="318" spans="1:12" ht="15.75">
      <c r="A318" s="3">
        <v>1659</v>
      </c>
      <c r="B318" s="57">
        <v>0.05802</v>
      </c>
      <c r="D318" s="88"/>
      <c r="E318" s="90"/>
      <c r="F318" s="90"/>
      <c r="G318" s="90"/>
      <c r="H318" s="90"/>
      <c r="I318" s="88"/>
      <c r="J318" s="90"/>
      <c r="K318" s="88"/>
      <c r="L318" s="88"/>
    </row>
    <row r="319" spans="1:12" ht="15.75">
      <c r="A319" s="3">
        <v>1660</v>
      </c>
      <c r="B319" s="57">
        <v>0.05955</v>
      </c>
      <c r="D319" s="88"/>
      <c r="E319" s="90"/>
      <c r="F319" s="90"/>
      <c r="G319" s="90"/>
      <c r="H319" s="90"/>
      <c r="I319" s="88"/>
      <c r="J319" s="90"/>
      <c r="K319" s="88"/>
      <c r="L319" s="88"/>
    </row>
    <row r="320" spans="1:12" ht="15.75">
      <c r="A320" s="3">
        <v>1661</v>
      </c>
      <c r="B320" s="57">
        <v>0.05674</v>
      </c>
      <c r="D320" s="88"/>
      <c r="E320" s="90"/>
      <c r="F320" s="90"/>
      <c r="G320" s="90"/>
      <c r="H320" s="90"/>
      <c r="I320" s="88"/>
      <c r="J320" s="90"/>
      <c r="K320" s="88"/>
      <c r="L320" s="88"/>
    </row>
    <row r="321" spans="1:12" ht="15.75">
      <c r="A321" s="3">
        <v>1662</v>
      </c>
      <c r="B321" s="57">
        <v>0.05192</v>
      </c>
      <c r="D321" s="88"/>
      <c r="E321" s="90"/>
      <c r="F321" s="90"/>
      <c r="G321" s="90"/>
      <c r="H321" s="90"/>
      <c r="I321" s="88"/>
      <c r="J321" s="90"/>
      <c r="K321" s="88"/>
      <c r="L321" s="88"/>
    </row>
    <row r="322" spans="1:12" ht="15.75">
      <c r="A322" s="3">
        <v>1663</v>
      </c>
      <c r="B322" s="57">
        <v>0.04773</v>
      </c>
      <c r="D322" s="88"/>
      <c r="E322" s="90"/>
      <c r="F322" s="90"/>
      <c r="G322" s="90"/>
      <c r="H322" s="90"/>
      <c r="I322" s="88"/>
      <c r="J322" s="90"/>
      <c r="K322" s="88"/>
      <c r="L322" s="88"/>
    </row>
    <row r="323" spans="1:12" ht="15.75">
      <c r="A323" s="3">
        <v>1664</v>
      </c>
      <c r="B323" s="57">
        <v>0.04522</v>
      </c>
      <c r="D323" s="88"/>
      <c r="E323" s="90"/>
      <c r="F323" s="90"/>
      <c r="G323" s="90"/>
      <c r="H323" s="90"/>
      <c r="I323" s="88"/>
      <c r="J323" s="90"/>
      <c r="K323" s="88"/>
      <c r="L323" s="88"/>
    </row>
    <row r="324" spans="1:12" ht="15.75">
      <c r="A324" s="3">
        <v>1665</v>
      </c>
      <c r="B324" s="57">
        <v>0.04694</v>
      </c>
      <c r="D324" s="88"/>
      <c r="E324" s="90"/>
      <c r="F324" s="90"/>
      <c r="G324" s="90"/>
      <c r="H324" s="90"/>
      <c r="I324" s="88"/>
      <c r="J324" s="90"/>
      <c r="K324" s="88"/>
      <c r="L324" s="88"/>
    </row>
    <row r="325" spans="1:12" ht="15.75">
      <c r="A325" s="3">
        <v>1666</v>
      </c>
      <c r="B325" s="57">
        <v>0.04091</v>
      </c>
      <c r="D325" s="88"/>
      <c r="E325" s="90"/>
      <c r="F325" s="90"/>
      <c r="G325" s="90"/>
      <c r="H325" s="90"/>
      <c r="I325" s="88"/>
      <c r="J325" s="90"/>
      <c r="K325" s="88"/>
      <c r="L325" s="88"/>
    </row>
    <row r="326" spans="1:12" ht="15.75">
      <c r="A326" s="3">
        <v>1667</v>
      </c>
      <c r="B326" s="57">
        <v>0.03872</v>
      </c>
      <c r="D326" s="88"/>
      <c r="E326" s="90"/>
      <c r="F326" s="90"/>
      <c r="G326" s="90"/>
      <c r="H326" s="90"/>
      <c r="I326" s="88"/>
      <c r="J326" s="90"/>
      <c r="K326" s="88"/>
      <c r="L326" s="88"/>
    </row>
    <row r="327" spans="1:12" ht="15.75">
      <c r="A327" s="3">
        <v>1668</v>
      </c>
      <c r="B327" s="57">
        <v>0.03712</v>
      </c>
      <c r="D327" s="88"/>
      <c r="E327" s="90"/>
      <c r="F327" s="90"/>
      <c r="G327" s="90"/>
      <c r="H327" s="90"/>
      <c r="I327" s="88"/>
      <c r="J327" s="90"/>
      <c r="K327" s="88"/>
      <c r="L327" s="88"/>
    </row>
    <row r="328" spans="1:12" ht="15.75">
      <c r="A328" s="3">
        <v>1669</v>
      </c>
      <c r="B328" s="57">
        <v>0.03443</v>
      </c>
      <c r="D328" s="88"/>
      <c r="E328" s="90"/>
      <c r="F328" s="90"/>
      <c r="G328" s="90"/>
      <c r="H328" s="90"/>
      <c r="I328" s="88"/>
      <c r="J328" s="90"/>
      <c r="K328" s="88"/>
      <c r="L328" s="88"/>
    </row>
    <row r="329" spans="1:12" ht="15.75">
      <c r="A329" s="3">
        <v>1670</v>
      </c>
      <c r="B329" s="57">
        <v>0.03417</v>
      </c>
      <c r="D329" s="88"/>
      <c r="E329" s="90"/>
      <c r="F329" s="90"/>
      <c r="G329" s="90"/>
      <c r="H329" s="90"/>
      <c r="I329" s="88"/>
      <c r="J329" s="90"/>
      <c r="K329" s="88"/>
      <c r="L329" s="88"/>
    </row>
    <row r="330" spans="1:12" ht="15.75">
      <c r="A330" s="3">
        <v>1671</v>
      </c>
      <c r="B330" s="57">
        <v>0.03298</v>
      </c>
      <c r="D330" s="88"/>
      <c r="E330" s="90"/>
      <c r="F330" s="90"/>
      <c r="G330" s="90"/>
      <c r="H330" s="90"/>
      <c r="I330" s="88"/>
      <c r="J330" s="90"/>
      <c r="K330" s="88"/>
      <c r="L330" s="88"/>
    </row>
    <row r="331" spans="1:12" ht="15.75">
      <c r="A331" s="3">
        <v>1672</v>
      </c>
      <c r="B331" s="57">
        <v>0.03269</v>
      </c>
      <c r="D331" s="88"/>
      <c r="E331" s="90"/>
      <c r="F331" s="90"/>
      <c r="G331" s="90"/>
      <c r="H331" s="90"/>
      <c r="I331" s="88"/>
      <c r="J331" s="90"/>
      <c r="K331" s="88"/>
      <c r="L331" s="88"/>
    </row>
    <row r="332" spans="1:12" ht="15.75">
      <c r="A332" s="3">
        <v>1673</v>
      </c>
      <c r="B332" s="57">
        <v>0.03269</v>
      </c>
      <c r="D332" s="88"/>
      <c r="E332" s="90"/>
      <c r="F332" s="90"/>
      <c r="G332" s="90"/>
      <c r="H332" s="90"/>
      <c r="I332" s="88"/>
      <c r="J332" s="90"/>
      <c r="K332" s="88"/>
      <c r="L332" s="88"/>
    </row>
    <row r="333" spans="1:12" ht="15.75">
      <c r="A333" s="3">
        <v>1674</v>
      </c>
      <c r="B333" s="57">
        <v>0.03247</v>
      </c>
      <c r="D333" s="88"/>
      <c r="E333" s="90"/>
      <c r="F333" s="90"/>
      <c r="G333" s="90"/>
      <c r="H333" s="90"/>
      <c r="I333" s="88"/>
      <c r="J333" s="90"/>
      <c r="K333" s="88"/>
      <c r="L333" s="88"/>
    </row>
    <row r="334" spans="1:12" ht="15.75">
      <c r="A334" s="3">
        <v>1675</v>
      </c>
      <c r="B334" s="57">
        <v>0.03127</v>
      </c>
      <c r="D334" s="88"/>
      <c r="E334" s="90"/>
      <c r="F334" s="90"/>
      <c r="G334" s="90"/>
      <c r="H334" s="90"/>
      <c r="I334" s="88"/>
      <c r="J334" s="90"/>
      <c r="K334" s="88"/>
      <c r="L334" s="88"/>
    </row>
    <row r="335" spans="1:12" ht="15.75">
      <c r="A335" s="3">
        <v>1676</v>
      </c>
      <c r="B335" s="57">
        <v>0.03043</v>
      </c>
      <c r="D335" s="88"/>
      <c r="E335" s="90"/>
      <c r="F335" s="90"/>
      <c r="G335" s="90"/>
      <c r="H335" s="90"/>
      <c r="I335" s="88"/>
      <c r="J335" s="90"/>
      <c r="K335" s="88"/>
      <c r="L335" s="88"/>
    </row>
    <row r="336" spans="1:12" ht="15.75">
      <c r="A336" s="3">
        <v>1677</v>
      </c>
      <c r="B336" s="57">
        <v>0.03007</v>
      </c>
      <c r="D336" s="88"/>
      <c r="E336" s="90"/>
      <c r="F336" s="90"/>
      <c r="G336" s="90"/>
      <c r="H336" s="90"/>
      <c r="I336" s="88"/>
      <c r="J336" s="90"/>
      <c r="K336" s="88"/>
      <c r="L336" s="88"/>
    </row>
    <row r="337" spans="1:12" ht="15.75">
      <c r="A337" s="3">
        <v>1678</v>
      </c>
      <c r="B337" s="57">
        <v>0.02948</v>
      </c>
      <c r="D337" s="88"/>
      <c r="E337" s="90"/>
      <c r="F337" s="90"/>
      <c r="G337" s="90"/>
      <c r="H337" s="90"/>
      <c r="I337" s="88"/>
      <c r="J337" s="90"/>
      <c r="K337" s="88"/>
      <c r="L337" s="88"/>
    </row>
    <row r="338" spans="1:12" ht="15.75">
      <c r="A338" s="3">
        <v>1679</v>
      </c>
      <c r="B338" s="57">
        <v>0.02837</v>
      </c>
      <c r="D338" s="88"/>
      <c r="E338" s="90"/>
      <c r="F338" s="90"/>
      <c r="G338" s="90"/>
      <c r="H338" s="90"/>
      <c r="I338" s="88"/>
      <c r="J338" s="90"/>
      <c r="K338" s="88"/>
      <c r="L338" s="88"/>
    </row>
    <row r="339" spans="1:12" ht="15.75">
      <c r="A339" s="3">
        <v>1680</v>
      </c>
      <c r="B339" s="57">
        <v>0.05068</v>
      </c>
      <c r="D339" s="88"/>
      <c r="E339" s="90"/>
      <c r="F339" s="90"/>
      <c r="G339" s="90"/>
      <c r="H339" s="90"/>
      <c r="I339" s="88"/>
      <c r="J339" s="90"/>
      <c r="K339" s="88"/>
      <c r="L339" s="88"/>
    </row>
    <row r="340" spans="1:12" ht="15.75">
      <c r="A340" s="3">
        <v>1681</v>
      </c>
      <c r="B340" s="57">
        <v>0.06265</v>
      </c>
      <c r="D340" s="88"/>
      <c r="E340" s="90"/>
      <c r="F340" s="90"/>
      <c r="G340" s="90"/>
      <c r="H340" s="90"/>
      <c r="I340" s="88"/>
      <c r="J340" s="90"/>
      <c r="K340" s="88"/>
      <c r="L340" s="88"/>
    </row>
    <row r="341" spans="1:12" ht="15.75">
      <c r="A341" s="3">
        <v>1682</v>
      </c>
      <c r="B341" s="57">
        <v>0.06265</v>
      </c>
      <c r="D341" s="88"/>
      <c r="E341" s="90"/>
      <c r="F341" s="90"/>
      <c r="G341" s="90"/>
      <c r="H341" s="90"/>
      <c r="I341" s="88"/>
      <c r="J341" s="90"/>
      <c r="K341" s="88"/>
      <c r="L341" s="88"/>
    </row>
    <row r="342" spans="1:12" ht="15.75">
      <c r="A342" s="3">
        <v>1683</v>
      </c>
      <c r="B342" s="57">
        <v>0.06265</v>
      </c>
      <c r="D342" s="88"/>
      <c r="E342" s="90"/>
      <c r="F342" s="90"/>
      <c r="G342" s="90"/>
      <c r="H342" s="90"/>
      <c r="I342" s="88"/>
      <c r="J342" s="90"/>
      <c r="K342" s="88"/>
      <c r="L342" s="88"/>
    </row>
    <row r="343" spans="1:12" ht="15.75">
      <c r="A343" s="3">
        <v>1684</v>
      </c>
      <c r="B343" s="57">
        <v>0.06265</v>
      </c>
      <c r="D343" s="88"/>
      <c r="E343" s="90"/>
      <c r="F343" s="90"/>
      <c r="G343" s="90"/>
      <c r="H343" s="90"/>
      <c r="I343" s="88"/>
      <c r="J343" s="90"/>
      <c r="K343" s="88"/>
      <c r="L343" s="88"/>
    </row>
    <row r="344" spans="1:12" ht="15.75">
      <c r="A344" s="3">
        <v>1685</v>
      </c>
      <c r="B344" s="57">
        <v>0.06265</v>
      </c>
      <c r="D344" s="88"/>
      <c r="E344" s="90"/>
      <c r="F344" s="90"/>
      <c r="G344" s="90"/>
      <c r="H344" s="90"/>
      <c r="I344" s="88"/>
      <c r="J344" s="90"/>
      <c r="K344" s="88"/>
      <c r="L344" s="88"/>
    </row>
    <row r="345" spans="1:12" ht="15.75">
      <c r="A345" s="3">
        <v>1686</v>
      </c>
      <c r="B345" s="57">
        <v>0.05951</v>
      </c>
      <c r="D345" s="88"/>
      <c r="E345" s="90"/>
      <c r="F345" s="90"/>
      <c r="G345" s="90"/>
      <c r="H345" s="90"/>
      <c r="I345" s="88"/>
      <c r="J345" s="90"/>
      <c r="K345" s="88"/>
      <c r="L345" s="88"/>
    </row>
    <row r="346" spans="1:12" ht="15.75">
      <c r="A346" s="3">
        <v>1687</v>
      </c>
      <c r="B346" s="57">
        <v>0.04997</v>
      </c>
      <c r="D346" s="88"/>
      <c r="E346" s="90"/>
      <c r="F346" s="90"/>
      <c r="G346" s="90"/>
      <c r="H346" s="90"/>
      <c r="I346" s="88"/>
      <c r="J346" s="90"/>
      <c r="K346" s="88"/>
      <c r="L346" s="88"/>
    </row>
    <row r="347" spans="1:12" ht="15.75">
      <c r="A347" s="3">
        <v>1688</v>
      </c>
      <c r="B347" s="57">
        <v>0.04997</v>
      </c>
      <c r="D347" s="88"/>
      <c r="E347" s="90"/>
      <c r="F347" s="90"/>
      <c r="G347" s="90"/>
      <c r="H347" s="90"/>
      <c r="I347" s="88"/>
      <c r="J347" s="90"/>
      <c r="K347" s="88"/>
      <c r="L347" s="88"/>
    </row>
    <row r="348" spans="1:12" ht="15.75">
      <c r="A348" s="3">
        <v>1689</v>
      </c>
      <c r="B348" s="57">
        <v>0.04997</v>
      </c>
      <c r="D348" s="88"/>
      <c r="E348" s="90"/>
      <c r="F348" s="90"/>
      <c r="G348" s="90"/>
      <c r="H348" s="90"/>
      <c r="I348" s="88"/>
      <c r="J348" s="90"/>
      <c r="K348" s="88"/>
      <c r="L348" s="88"/>
    </row>
    <row r="349" spans="1:12" ht="15.75">
      <c r="A349" s="3">
        <v>1690</v>
      </c>
      <c r="B349" s="57">
        <v>0.04997</v>
      </c>
      <c r="D349" s="88"/>
      <c r="E349" s="90"/>
      <c r="F349" s="90"/>
      <c r="G349" s="90"/>
      <c r="H349" s="90"/>
      <c r="I349" s="88"/>
      <c r="J349" s="90"/>
      <c r="K349" s="88"/>
      <c r="L349" s="88"/>
    </row>
    <row r="350" spans="1:12" ht="15.75">
      <c r="A350" s="3">
        <v>1691</v>
      </c>
      <c r="B350" s="57">
        <v>0.04997</v>
      </c>
      <c r="D350" s="88"/>
      <c r="E350" s="90"/>
      <c r="F350" s="90"/>
      <c r="G350" s="90"/>
      <c r="H350" s="90"/>
      <c r="I350" s="88"/>
      <c r="J350" s="90"/>
      <c r="K350" s="88"/>
      <c r="L350" s="88"/>
    </row>
    <row r="351" spans="1:12" ht="15.75">
      <c r="A351" s="3">
        <v>1692</v>
      </c>
      <c r="B351" s="57">
        <v>0.04997</v>
      </c>
      <c r="D351" s="88"/>
      <c r="E351" s="90"/>
      <c r="F351" s="90"/>
      <c r="G351" s="90"/>
      <c r="H351" s="90"/>
      <c r="I351" s="88"/>
      <c r="J351" s="90"/>
      <c r="K351" s="88"/>
      <c r="L351" s="88"/>
    </row>
    <row r="352" spans="1:12" ht="15.75">
      <c r="A352" s="3">
        <v>1693</v>
      </c>
      <c r="B352" s="57">
        <v>0.04997</v>
      </c>
      <c r="D352" s="88"/>
      <c r="E352" s="90"/>
      <c r="F352" s="90"/>
      <c r="G352" s="90"/>
      <c r="H352" s="90"/>
      <c r="I352" s="88"/>
      <c r="J352" s="90"/>
      <c r="K352" s="88"/>
      <c r="L352" s="88"/>
    </row>
    <row r="353" spans="1:12" ht="15.75">
      <c r="A353" s="3">
        <v>1694</v>
      </c>
      <c r="B353" s="57">
        <v>0.04997</v>
      </c>
      <c r="D353" s="88"/>
      <c r="E353" s="90"/>
      <c r="F353" s="90"/>
      <c r="G353" s="90"/>
      <c r="H353" s="90"/>
      <c r="I353" s="88"/>
      <c r="J353" s="90"/>
      <c r="K353" s="88"/>
      <c r="L353" s="88"/>
    </row>
    <row r="354" spans="1:12" ht="15.75">
      <c r="A354" s="3">
        <v>1695</v>
      </c>
      <c r="B354" s="57">
        <v>0.04997</v>
      </c>
      <c r="D354" s="88"/>
      <c r="E354" s="90"/>
      <c r="F354" s="90"/>
      <c r="G354" s="90"/>
      <c r="H354" s="90"/>
      <c r="I354" s="88"/>
      <c r="J354" s="90"/>
      <c r="K354" s="88"/>
      <c r="L354" s="88"/>
    </row>
    <row r="355" spans="1:12" ht="15.75">
      <c r="A355" s="3">
        <v>1696</v>
      </c>
      <c r="B355" s="57">
        <v>0.04997</v>
      </c>
      <c r="D355" s="88"/>
      <c r="E355" s="90"/>
      <c r="F355" s="90"/>
      <c r="G355" s="90"/>
      <c r="H355" s="90"/>
      <c r="I355" s="88"/>
      <c r="J355" s="90"/>
      <c r="K355" s="88"/>
      <c r="L355" s="88"/>
    </row>
    <row r="356" spans="1:12" ht="15.75">
      <c r="A356" s="3">
        <v>1697</v>
      </c>
      <c r="B356" s="57">
        <v>0.04997</v>
      </c>
      <c r="D356" s="88"/>
      <c r="E356" s="90"/>
      <c r="F356" s="90"/>
      <c r="G356" s="90"/>
      <c r="H356" s="90"/>
      <c r="I356" s="88"/>
      <c r="J356" s="90"/>
      <c r="K356" s="88"/>
      <c r="L356" s="88"/>
    </row>
    <row r="357" spans="1:12" ht="15.75">
      <c r="A357" s="3">
        <v>1698</v>
      </c>
      <c r="B357" s="57">
        <v>0.04997</v>
      </c>
      <c r="D357" s="88"/>
      <c r="E357" s="90"/>
      <c r="F357" s="90"/>
      <c r="G357" s="90"/>
      <c r="H357" s="90"/>
      <c r="I357" s="88"/>
      <c r="J357" s="90"/>
      <c r="K357" s="88"/>
      <c r="L357" s="88"/>
    </row>
    <row r="358" spans="1:12" ht="15.75">
      <c r="A358" s="3">
        <v>1699</v>
      </c>
      <c r="B358" s="57">
        <v>0.04997</v>
      </c>
      <c r="D358" s="88"/>
      <c r="E358" s="90"/>
      <c r="F358" s="90"/>
      <c r="G358" s="90"/>
      <c r="H358" s="90"/>
      <c r="I358" s="88"/>
      <c r="J358" s="90"/>
      <c r="K358" s="88"/>
      <c r="L358" s="88"/>
    </row>
    <row r="359" spans="1:12" ht="15.75">
      <c r="A359" s="3">
        <v>1700</v>
      </c>
      <c r="B359" s="57">
        <v>0.04997</v>
      </c>
      <c r="D359" s="88"/>
      <c r="E359" s="90"/>
      <c r="F359" s="90"/>
      <c r="G359" s="90"/>
      <c r="H359" s="90"/>
      <c r="I359" s="88"/>
      <c r="J359" s="90"/>
      <c r="K359" s="88"/>
      <c r="L359" s="88"/>
    </row>
    <row r="360" spans="1:12" ht="15.75">
      <c r="A360" s="3">
        <v>1701</v>
      </c>
      <c r="B360" s="57">
        <v>0.04997</v>
      </c>
      <c r="D360" s="88"/>
      <c r="E360" s="90"/>
      <c r="F360" s="90"/>
      <c r="G360" s="90"/>
      <c r="H360" s="90"/>
      <c r="I360" s="88"/>
      <c r="J360" s="90"/>
      <c r="K360" s="88"/>
      <c r="L360" s="88"/>
    </row>
    <row r="361" spans="1:12" ht="15.75">
      <c r="A361" s="3">
        <v>1702</v>
      </c>
      <c r="B361" s="57">
        <v>0.04997</v>
      </c>
      <c r="D361" s="88"/>
      <c r="E361" s="90"/>
      <c r="F361" s="90"/>
      <c r="G361" s="90"/>
      <c r="H361" s="90"/>
      <c r="I361" s="88"/>
      <c r="J361" s="90"/>
      <c r="K361" s="88"/>
      <c r="L361" s="88"/>
    </row>
    <row r="362" spans="1:12" ht="15.75">
      <c r="A362" s="3">
        <v>1703</v>
      </c>
      <c r="B362" s="57">
        <v>0.04997</v>
      </c>
      <c r="D362" s="88"/>
      <c r="E362" s="90"/>
      <c r="F362" s="90"/>
      <c r="G362" s="90"/>
      <c r="H362" s="90"/>
      <c r="I362" s="88"/>
      <c r="J362" s="90"/>
      <c r="K362" s="88"/>
      <c r="L362" s="88"/>
    </row>
    <row r="363" spans="1:12" ht="15.75">
      <c r="A363" s="3">
        <v>1704</v>
      </c>
      <c r="B363" s="57">
        <v>0.04997</v>
      </c>
      <c r="D363" s="88"/>
      <c r="E363" s="90"/>
      <c r="F363" s="90"/>
      <c r="G363" s="90"/>
      <c r="H363" s="90"/>
      <c r="I363" s="88"/>
      <c r="J363" s="90"/>
      <c r="K363" s="88"/>
      <c r="L363" s="88"/>
    </row>
    <row r="364" spans="1:12" ht="15.75">
      <c r="A364" s="3">
        <v>1705</v>
      </c>
      <c r="B364" s="57">
        <v>0.04997</v>
      </c>
      <c r="D364" s="88"/>
      <c r="E364" s="90"/>
      <c r="F364" s="90"/>
      <c r="G364" s="90"/>
      <c r="H364" s="90"/>
      <c r="I364" s="88"/>
      <c r="J364" s="90"/>
      <c r="K364" s="88"/>
      <c r="L364" s="88"/>
    </row>
    <row r="365" spans="1:12" ht="15.75">
      <c r="A365" s="3">
        <v>1706</v>
      </c>
      <c r="B365" s="57">
        <v>0.03994</v>
      </c>
      <c r="D365" s="88"/>
      <c r="E365" s="90"/>
      <c r="F365" s="90"/>
      <c r="G365" s="90"/>
      <c r="H365" s="90"/>
      <c r="I365" s="88"/>
      <c r="J365" s="90"/>
      <c r="K365" s="88"/>
      <c r="L365" s="88"/>
    </row>
    <row r="366" spans="1:12" ht="15.75">
      <c r="A366" s="3">
        <v>1707</v>
      </c>
      <c r="B366" s="57">
        <v>0.03994</v>
      </c>
      <c r="D366" s="88"/>
      <c r="E366" s="90"/>
      <c r="F366" s="90"/>
      <c r="G366" s="90"/>
      <c r="H366" s="90"/>
      <c r="I366" s="88"/>
      <c r="J366" s="90"/>
      <c r="K366" s="88"/>
      <c r="L366" s="88"/>
    </row>
    <row r="367" spans="1:12" ht="15.75">
      <c r="A367" s="3">
        <v>1708</v>
      </c>
      <c r="B367" s="57">
        <v>0.03994</v>
      </c>
      <c r="D367" s="88"/>
      <c r="E367" s="90"/>
      <c r="F367" s="90"/>
      <c r="G367" s="90"/>
      <c r="H367" s="90"/>
      <c r="I367" s="88"/>
      <c r="J367" s="90"/>
      <c r="K367" s="88"/>
      <c r="L367" s="88"/>
    </row>
    <row r="368" spans="1:12" ht="15.75">
      <c r="A368" s="3">
        <v>1709</v>
      </c>
      <c r="B368" s="57">
        <v>0.03994</v>
      </c>
      <c r="D368" s="88"/>
      <c r="E368" s="90"/>
      <c r="F368" s="90"/>
      <c r="G368" s="90"/>
      <c r="H368" s="90"/>
      <c r="I368" s="88"/>
      <c r="J368" s="90"/>
      <c r="K368" s="88"/>
      <c r="L368" s="88"/>
    </row>
    <row r="369" spans="1:12" ht="15.75">
      <c r="A369" s="3">
        <v>1710</v>
      </c>
      <c r="B369" s="57">
        <v>0.03994</v>
      </c>
      <c r="D369" s="88"/>
      <c r="E369" s="90"/>
      <c r="F369" s="90"/>
      <c r="G369" s="90"/>
      <c r="H369" s="90"/>
      <c r="I369" s="88"/>
      <c r="J369" s="90"/>
      <c r="K369" s="88"/>
      <c r="L369" s="88"/>
    </row>
    <row r="370" spans="1:12" ht="15.75">
      <c r="A370" s="3">
        <v>1711</v>
      </c>
      <c r="B370" s="57">
        <v>0.03994</v>
      </c>
      <c r="D370" s="88"/>
      <c r="E370" s="90"/>
      <c r="F370" s="90"/>
      <c r="G370" s="90"/>
      <c r="H370" s="90"/>
      <c r="I370" s="88"/>
      <c r="J370" s="90"/>
      <c r="K370" s="88"/>
      <c r="L370" s="88"/>
    </row>
    <row r="371" spans="1:12" ht="15.75">
      <c r="A371" s="3">
        <v>1712</v>
      </c>
      <c r="B371" s="57">
        <v>0.03994</v>
      </c>
      <c r="D371" s="88"/>
      <c r="E371" s="90"/>
      <c r="F371" s="90"/>
      <c r="G371" s="90"/>
      <c r="H371" s="90"/>
      <c r="I371" s="88"/>
      <c r="J371" s="90"/>
      <c r="K371" s="88"/>
      <c r="L371" s="88"/>
    </row>
    <row r="372" spans="1:12" ht="15.75">
      <c r="A372" s="3">
        <v>1713</v>
      </c>
      <c r="B372" s="57">
        <v>0.03994</v>
      </c>
      <c r="D372" s="88"/>
      <c r="E372" s="90"/>
      <c r="F372" s="90"/>
      <c r="G372" s="90"/>
      <c r="H372" s="90"/>
      <c r="I372" s="88"/>
      <c r="J372" s="90"/>
      <c r="K372" s="88"/>
      <c r="L372" s="88"/>
    </row>
    <row r="373" spans="1:12" ht="15.75">
      <c r="A373" s="3">
        <v>1714</v>
      </c>
      <c r="B373" s="57">
        <v>0.03994</v>
      </c>
      <c r="D373" s="88"/>
      <c r="E373" s="90"/>
      <c r="F373" s="90"/>
      <c r="G373" s="90"/>
      <c r="H373" s="90"/>
      <c r="I373" s="88"/>
      <c r="J373" s="90"/>
      <c r="K373" s="88"/>
      <c r="L373" s="88"/>
    </row>
    <row r="374" spans="1:12" ht="15.75">
      <c r="A374" s="3">
        <v>1715</v>
      </c>
      <c r="B374" s="57">
        <v>0.03994</v>
      </c>
      <c r="D374" s="88"/>
      <c r="E374" s="90"/>
      <c r="F374" s="90"/>
      <c r="G374" s="90"/>
      <c r="H374" s="90"/>
      <c r="I374" s="88"/>
      <c r="J374" s="90"/>
      <c r="K374" s="88"/>
      <c r="L374" s="88"/>
    </row>
    <row r="375" spans="1:12" ht="15.75">
      <c r="A375" s="3">
        <v>1716</v>
      </c>
      <c r="B375" s="57">
        <v>0.03994</v>
      </c>
      <c r="D375" s="88"/>
      <c r="E375" s="90"/>
      <c r="F375" s="90"/>
      <c r="G375" s="90"/>
      <c r="H375" s="90"/>
      <c r="I375" s="88"/>
      <c r="J375" s="90"/>
      <c r="K375" s="88"/>
      <c r="L375" s="88"/>
    </row>
    <row r="376" spans="1:12" ht="15.75">
      <c r="A376" s="3">
        <v>1717</v>
      </c>
      <c r="B376" s="57">
        <v>0.03994</v>
      </c>
      <c r="D376" s="88"/>
      <c r="E376" s="90"/>
      <c r="F376" s="90"/>
      <c r="G376" s="90"/>
      <c r="H376" s="90"/>
      <c r="I376" s="88"/>
      <c r="J376" s="90"/>
      <c r="K376" s="88"/>
      <c r="L376" s="88"/>
    </row>
    <row r="377" spans="1:12" ht="15.75">
      <c r="A377" s="3">
        <v>1718</v>
      </c>
      <c r="B377" s="57">
        <v>0.03994</v>
      </c>
      <c r="D377" s="88"/>
      <c r="E377" s="90"/>
      <c r="F377" s="90"/>
      <c r="G377" s="90"/>
      <c r="H377" s="90"/>
      <c r="I377" s="88"/>
      <c r="J377" s="90"/>
      <c r="K377" s="88"/>
      <c r="L377" s="88"/>
    </row>
    <row r="378" spans="1:12" ht="15.75">
      <c r="A378" s="3">
        <v>1719</v>
      </c>
      <c r="B378" s="57">
        <v>0.03994</v>
      </c>
      <c r="D378" s="88"/>
      <c r="E378" s="90"/>
      <c r="F378" s="90"/>
      <c r="G378" s="90"/>
      <c r="H378" s="90"/>
      <c r="I378" s="88"/>
      <c r="J378" s="90"/>
      <c r="K378" s="88"/>
      <c r="L378" s="88"/>
    </row>
    <row r="379" spans="1:12" ht="15.75">
      <c r="A379" s="3">
        <v>1720</v>
      </c>
      <c r="B379" s="57">
        <v>0.03994</v>
      </c>
      <c r="D379" s="88"/>
      <c r="E379" s="90"/>
      <c r="F379" s="90"/>
      <c r="G379" s="90"/>
      <c r="H379" s="90"/>
      <c r="I379" s="88"/>
      <c r="J379" s="90"/>
      <c r="K379" s="88"/>
      <c r="L379" s="88"/>
    </row>
    <row r="380" spans="1:12" ht="15.75">
      <c r="A380" s="3">
        <v>1721</v>
      </c>
      <c r="B380" s="57">
        <v>0.03994</v>
      </c>
      <c r="D380" s="88"/>
      <c r="E380" s="90"/>
      <c r="F380" s="90"/>
      <c r="G380" s="90"/>
      <c r="H380" s="90"/>
      <c r="I380" s="88"/>
      <c r="J380" s="90"/>
      <c r="K380" s="88"/>
      <c r="L380" s="88"/>
    </row>
    <row r="381" spans="1:12" ht="15.75">
      <c r="A381" s="3">
        <v>1722</v>
      </c>
      <c r="B381" s="57">
        <v>0.03994</v>
      </c>
      <c r="D381" s="88"/>
      <c r="E381" s="90"/>
      <c r="F381" s="90"/>
      <c r="G381" s="90"/>
      <c r="H381" s="90"/>
      <c r="I381" s="88"/>
      <c r="J381" s="90"/>
      <c r="K381" s="88"/>
      <c r="L381" s="88"/>
    </row>
    <row r="382" spans="1:12" ht="15.75">
      <c r="A382" s="3">
        <v>1723</v>
      </c>
      <c r="B382" s="57">
        <v>0.03994</v>
      </c>
      <c r="D382" s="88"/>
      <c r="E382" s="90"/>
      <c r="F382" s="90"/>
      <c r="G382" s="90"/>
      <c r="H382" s="90"/>
      <c r="I382" s="88"/>
      <c r="J382" s="90"/>
      <c r="K382" s="88"/>
      <c r="L382" s="88"/>
    </row>
    <row r="383" spans="1:12" ht="15.75">
      <c r="A383" s="3">
        <v>1724</v>
      </c>
      <c r="B383" s="57">
        <v>0.03994</v>
      </c>
      <c r="D383" s="88"/>
      <c r="E383" s="90"/>
      <c r="F383" s="90"/>
      <c r="G383" s="90"/>
      <c r="H383" s="90"/>
      <c r="I383" s="88"/>
      <c r="J383" s="90"/>
      <c r="K383" s="88"/>
      <c r="L383" s="88"/>
    </row>
    <row r="384" spans="1:12" ht="15.75">
      <c r="A384" s="3">
        <v>1725</v>
      </c>
      <c r="B384" s="57">
        <v>0.03994</v>
      </c>
      <c r="D384" s="88"/>
      <c r="E384" s="90"/>
      <c r="F384" s="90"/>
      <c r="G384" s="90"/>
      <c r="H384" s="90"/>
      <c r="I384" s="88"/>
      <c r="J384" s="90"/>
      <c r="K384" s="88"/>
      <c r="L384" s="88"/>
    </row>
    <row r="385" spans="1:12" ht="15.75">
      <c r="A385" s="3">
        <v>1726</v>
      </c>
      <c r="B385" s="57">
        <v>0.03994</v>
      </c>
      <c r="D385" s="88"/>
      <c r="E385" s="90"/>
      <c r="F385" s="90"/>
      <c r="G385" s="90"/>
      <c r="H385" s="90"/>
      <c r="I385" s="88"/>
      <c r="J385" s="90"/>
      <c r="K385" s="88"/>
      <c r="L385" s="88"/>
    </row>
    <row r="386" spans="1:12" ht="15.75">
      <c r="A386" s="3">
        <v>1727</v>
      </c>
      <c r="B386" s="57">
        <v>0.03994</v>
      </c>
      <c r="D386" s="88"/>
      <c r="E386" s="90"/>
      <c r="F386" s="90"/>
      <c r="G386" s="90"/>
      <c r="H386" s="90"/>
      <c r="I386" s="88"/>
      <c r="J386" s="90"/>
      <c r="K386" s="88"/>
      <c r="L386" s="88"/>
    </row>
    <row r="387" spans="1:12" ht="15.75">
      <c r="A387" s="3">
        <v>1728</v>
      </c>
      <c r="B387" s="57">
        <v>0.03941</v>
      </c>
      <c r="D387" s="88"/>
      <c r="E387" s="90"/>
      <c r="F387" s="90"/>
      <c r="G387" s="90"/>
      <c r="H387" s="90"/>
      <c r="I387" s="88"/>
      <c r="J387" s="90"/>
      <c r="K387" s="88"/>
      <c r="L387" s="88"/>
    </row>
    <row r="388" spans="1:12" ht="15.75">
      <c r="A388" s="3">
        <v>1729</v>
      </c>
      <c r="B388" s="57">
        <v>0.03857</v>
      </c>
      <c r="D388" s="88"/>
      <c r="E388" s="90"/>
      <c r="F388" s="90"/>
      <c r="G388" s="90"/>
      <c r="H388" s="90"/>
      <c r="I388" s="88"/>
      <c r="J388" s="90"/>
      <c r="K388" s="88"/>
      <c r="L388" s="88"/>
    </row>
    <row r="389" spans="1:12" ht="15.75">
      <c r="A389" s="3">
        <v>1730</v>
      </c>
      <c r="B389" s="57">
        <v>0.03857</v>
      </c>
      <c r="D389" s="88"/>
      <c r="E389" s="90"/>
      <c r="F389" s="90"/>
      <c r="G389" s="90"/>
      <c r="H389" s="90"/>
      <c r="I389" s="88"/>
      <c r="J389" s="90"/>
      <c r="K389" s="88"/>
      <c r="L389" s="88"/>
    </row>
    <row r="390" spans="1:12" ht="15.75">
      <c r="A390" s="3">
        <v>1731</v>
      </c>
      <c r="B390" s="57">
        <v>0.03857</v>
      </c>
      <c r="D390" s="88"/>
      <c r="E390" s="90"/>
      <c r="F390" s="90"/>
      <c r="G390" s="90"/>
      <c r="H390" s="90"/>
      <c r="I390" s="88"/>
      <c r="J390" s="90"/>
      <c r="K390" s="88"/>
      <c r="L390" s="88"/>
    </row>
    <row r="391" spans="1:12" ht="15.75">
      <c r="A391" s="3">
        <v>1732</v>
      </c>
      <c r="B391" s="57">
        <v>0.03857</v>
      </c>
      <c r="D391" s="88"/>
      <c r="E391" s="90"/>
      <c r="F391" s="90"/>
      <c r="G391" s="90"/>
      <c r="H391" s="90"/>
      <c r="I391" s="88"/>
      <c r="J391" s="90"/>
      <c r="K391" s="88"/>
      <c r="L391" s="88"/>
    </row>
    <row r="392" spans="1:12" ht="15.75">
      <c r="A392" s="3">
        <v>1733</v>
      </c>
      <c r="B392" s="57">
        <v>0.03857</v>
      </c>
      <c r="D392" s="88"/>
      <c r="E392" s="90"/>
      <c r="F392" s="90"/>
      <c r="G392" s="90"/>
      <c r="H392" s="90"/>
      <c r="I392" s="88"/>
      <c r="J392" s="90"/>
      <c r="K392" s="88"/>
      <c r="L392" s="88"/>
    </row>
    <row r="393" spans="1:12" ht="15.75">
      <c r="A393" s="3">
        <v>1734</v>
      </c>
      <c r="B393" s="57">
        <v>0.03857</v>
      </c>
      <c r="D393" s="88"/>
      <c r="E393" s="90"/>
      <c r="F393" s="90"/>
      <c r="G393" s="90"/>
      <c r="H393" s="90"/>
      <c r="I393" s="88"/>
      <c r="J393" s="90"/>
      <c r="K393" s="88"/>
      <c r="L393" s="88"/>
    </row>
    <row r="394" spans="1:12" ht="15.75">
      <c r="A394" s="3">
        <v>1735</v>
      </c>
      <c r="B394" s="57">
        <v>0.03857</v>
      </c>
      <c r="D394" s="88"/>
      <c r="E394" s="90"/>
      <c r="F394" s="90"/>
      <c r="G394" s="90"/>
      <c r="H394" s="90"/>
      <c r="I394" s="88"/>
      <c r="J394" s="90"/>
      <c r="K394" s="88"/>
      <c r="L394" s="88"/>
    </row>
    <row r="395" spans="1:12" ht="15.75">
      <c r="A395" s="3">
        <v>1736</v>
      </c>
      <c r="B395" s="57">
        <v>0.03857</v>
      </c>
      <c r="D395" s="88"/>
      <c r="E395" s="90"/>
      <c r="F395" s="90"/>
      <c r="G395" s="90"/>
      <c r="H395" s="90"/>
      <c r="I395" s="88"/>
      <c r="J395" s="90"/>
      <c r="K395" s="88"/>
      <c r="L395" s="88"/>
    </row>
    <row r="396" spans="1:12" ht="15.75">
      <c r="A396" s="3">
        <v>1737</v>
      </c>
      <c r="B396" s="57">
        <v>0.03716</v>
      </c>
      <c r="D396" s="88"/>
      <c r="E396" s="90"/>
      <c r="F396" s="90"/>
      <c r="G396" s="90"/>
      <c r="H396" s="90"/>
      <c r="I396" s="88"/>
      <c r="J396" s="90"/>
      <c r="K396" s="88"/>
      <c r="L396" s="88"/>
    </row>
    <row r="397" spans="1:12" ht="15.75">
      <c r="A397" s="3">
        <v>1738</v>
      </c>
      <c r="B397" s="57">
        <v>0.03631</v>
      </c>
      <c r="D397" s="88"/>
      <c r="E397" s="90"/>
      <c r="F397" s="90"/>
      <c r="G397" s="90"/>
      <c r="H397" s="90"/>
      <c r="I397" s="88"/>
      <c r="J397" s="90"/>
      <c r="K397" s="88"/>
      <c r="L397" s="88"/>
    </row>
    <row r="398" spans="1:12" ht="15.75">
      <c r="A398" s="3">
        <v>1739</v>
      </c>
      <c r="B398" s="57">
        <v>0.03631</v>
      </c>
      <c r="D398" s="88"/>
      <c r="E398" s="90"/>
      <c r="F398" s="90"/>
      <c r="G398" s="90"/>
      <c r="H398" s="90"/>
      <c r="I398" s="88"/>
      <c r="J398" s="90"/>
      <c r="K398" s="88"/>
      <c r="L398" s="88"/>
    </row>
    <row r="399" spans="1:12" ht="15.75">
      <c r="A399" s="3">
        <v>1740</v>
      </c>
      <c r="B399" s="57">
        <v>0.03631</v>
      </c>
      <c r="D399" s="88"/>
      <c r="E399" s="90"/>
      <c r="F399" s="90"/>
      <c r="G399" s="90"/>
      <c r="H399" s="90"/>
      <c r="I399" s="88"/>
      <c r="J399" s="90"/>
      <c r="K399" s="88"/>
      <c r="L399" s="88"/>
    </row>
    <row r="400" spans="1:12" ht="15.75">
      <c r="A400" s="3">
        <v>1741</v>
      </c>
      <c r="B400" s="57">
        <v>0.03631</v>
      </c>
      <c r="D400" s="88"/>
      <c r="E400" s="90"/>
      <c r="F400" s="90"/>
      <c r="G400" s="90"/>
      <c r="H400" s="90"/>
      <c r="I400" s="88"/>
      <c r="J400" s="90"/>
      <c r="K400" s="88"/>
      <c r="L400" s="88"/>
    </row>
    <row r="401" spans="1:12" ht="15.75">
      <c r="A401" s="3">
        <v>1742</v>
      </c>
      <c r="B401" s="57">
        <v>0.03631</v>
      </c>
      <c r="D401" s="88"/>
      <c r="E401" s="90"/>
      <c r="F401" s="90"/>
      <c r="G401" s="90"/>
      <c r="H401" s="90"/>
      <c r="I401" s="88"/>
      <c r="J401" s="90"/>
      <c r="K401" s="88"/>
      <c r="L401" s="88"/>
    </row>
    <row r="402" spans="1:12" ht="15.75">
      <c r="A402" s="3">
        <v>1743</v>
      </c>
      <c r="B402" s="57">
        <v>0.03631</v>
      </c>
      <c r="D402" s="88"/>
      <c r="E402" s="90"/>
      <c r="F402" s="90"/>
      <c r="G402" s="90"/>
      <c r="H402" s="90"/>
      <c r="I402" s="88"/>
      <c r="J402" s="90"/>
      <c r="K402" s="88"/>
      <c r="L402" s="88"/>
    </row>
    <row r="403" spans="1:12" ht="15.75">
      <c r="A403" s="3">
        <v>1744</v>
      </c>
      <c r="B403" s="57">
        <v>0.03631</v>
      </c>
      <c r="D403" s="88"/>
      <c r="E403" s="90"/>
      <c r="F403" s="90"/>
      <c r="G403" s="90"/>
      <c r="H403" s="90"/>
      <c r="I403" s="88"/>
      <c r="J403" s="90"/>
      <c r="K403" s="88"/>
      <c r="L403" s="88"/>
    </row>
    <row r="404" spans="1:12" ht="15.75">
      <c r="A404" s="3">
        <v>1745</v>
      </c>
      <c r="B404" s="57">
        <v>0.03631</v>
      </c>
      <c r="D404" s="88"/>
      <c r="E404" s="90"/>
      <c r="F404" s="90"/>
      <c r="G404" s="90"/>
      <c r="H404" s="90"/>
      <c r="I404" s="88"/>
      <c r="J404" s="90"/>
      <c r="K404" s="88"/>
      <c r="L404" s="88"/>
    </row>
    <row r="405" spans="1:12" ht="15.75">
      <c r="A405" s="3">
        <v>1746</v>
      </c>
      <c r="B405" s="57">
        <v>0.03631</v>
      </c>
      <c r="D405" s="88"/>
      <c r="E405" s="90"/>
      <c r="F405" s="90"/>
      <c r="G405" s="90"/>
      <c r="H405" s="90"/>
      <c r="I405" s="88"/>
      <c r="J405" s="90"/>
      <c r="K405" s="88"/>
      <c r="L405" s="88"/>
    </row>
    <row r="406" spans="1:12" ht="15.75">
      <c r="A406" s="3">
        <v>1747</v>
      </c>
      <c r="B406" s="57">
        <v>0.03631</v>
      </c>
      <c r="D406" s="88"/>
      <c r="E406" s="90"/>
      <c r="F406" s="90"/>
      <c r="G406" s="90"/>
      <c r="H406" s="90"/>
      <c r="I406" s="88"/>
      <c r="J406" s="90"/>
      <c r="K406" s="88"/>
      <c r="L406" s="88"/>
    </row>
    <row r="407" spans="1:12" ht="15.75">
      <c r="A407" s="3">
        <v>1748</v>
      </c>
      <c r="B407" s="57">
        <v>0.03631</v>
      </c>
      <c r="D407" s="88"/>
      <c r="E407" s="90"/>
      <c r="F407" s="90"/>
      <c r="G407" s="90"/>
      <c r="H407" s="90"/>
      <c r="I407" s="88"/>
      <c r="J407" s="90"/>
      <c r="K407" s="88"/>
      <c r="L407" s="88"/>
    </row>
    <row r="408" spans="1:12" ht="15.75">
      <c r="A408" s="3">
        <v>1749</v>
      </c>
      <c r="B408" s="57">
        <v>0.03631</v>
      </c>
      <c r="D408" s="88"/>
      <c r="E408" s="90"/>
      <c r="F408" s="90"/>
      <c r="G408" s="90"/>
      <c r="H408" s="90"/>
      <c r="I408" s="88"/>
      <c r="J408" s="90"/>
      <c r="K408" s="88"/>
      <c r="L408" s="88"/>
    </row>
    <row r="409" spans="1:12" ht="15.75">
      <c r="A409" s="3">
        <v>1750</v>
      </c>
      <c r="B409" s="57">
        <v>0.03631</v>
      </c>
      <c r="D409" s="88"/>
      <c r="E409" s="90"/>
      <c r="F409" s="90"/>
      <c r="G409" s="90"/>
      <c r="H409" s="90"/>
      <c r="I409" s="88"/>
      <c r="J409" s="90"/>
      <c r="K409" s="88"/>
      <c r="L409" s="88"/>
    </row>
    <row r="410" spans="1:12" ht="15.75">
      <c r="A410" s="3">
        <v>1751</v>
      </c>
      <c r="B410" s="57">
        <v>0.03631</v>
      </c>
      <c r="D410" s="88"/>
      <c r="E410" s="90"/>
      <c r="F410" s="90"/>
      <c r="G410" s="90"/>
      <c r="H410" s="90"/>
      <c r="I410" s="88"/>
      <c r="J410" s="90"/>
      <c r="K410" s="88"/>
      <c r="L410" s="88"/>
    </row>
    <row r="411" spans="1:12" ht="15.75">
      <c r="A411" s="3">
        <v>1752</v>
      </c>
      <c r="B411" s="57">
        <v>0.03631</v>
      </c>
      <c r="D411" s="88"/>
      <c r="E411" s="90"/>
      <c r="F411" s="90"/>
      <c r="G411" s="90"/>
      <c r="H411" s="90"/>
      <c r="I411" s="88"/>
      <c r="J411" s="90"/>
      <c r="K411" s="88"/>
      <c r="L411" s="88"/>
    </row>
    <row r="412" spans="1:12" ht="15.75">
      <c r="A412" s="3">
        <v>1753</v>
      </c>
      <c r="B412" s="57">
        <v>0.03631</v>
      </c>
      <c r="D412" s="88"/>
      <c r="E412" s="90"/>
      <c r="F412" s="90"/>
      <c r="G412" s="90"/>
      <c r="H412" s="90"/>
      <c r="I412" s="88"/>
      <c r="J412" s="90"/>
      <c r="K412" s="88"/>
      <c r="L412" s="88"/>
    </row>
    <row r="413" spans="1:12" ht="15.75">
      <c r="A413" s="3">
        <v>1754</v>
      </c>
      <c r="B413" s="57">
        <v>0.03631</v>
      </c>
      <c r="D413" s="88"/>
      <c r="E413" s="90"/>
      <c r="F413" s="90"/>
      <c r="G413" s="90"/>
      <c r="H413" s="90"/>
      <c r="I413" s="88"/>
      <c r="J413" s="90"/>
      <c r="K413" s="88"/>
      <c r="L413" s="88"/>
    </row>
    <row r="414" spans="1:12" ht="15.75">
      <c r="A414" s="3">
        <v>1755</v>
      </c>
      <c r="B414" s="57">
        <v>0.03631</v>
      </c>
      <c r="D414" s="88"/>
      <c r="E414" s="90"/>
      <c r="F414" s="90"/>
      <c r="G414" s="90"/>
      <c r="H414" s="90"/>
      <c r="I414" s="88"/>
      <c r="J414" s="90"/>
      <c r="K414" s="88"/>
      <c r="L414" s="88"/>
    </row>
    <row r="415" spans="1:12" ht="15.75">
      <c r="A415" s="3">
        <v>1756</v>
      </c>
      <c r="B415" s="57">
        <v>0.03631</v>
      </c>
      <c r="D415" s="88"/>
      <c r="E415" s="90"/>
      <c r="F415" s="90"/>
      <c r="G415" s="90"/>
      <c r="H415" s="90"/>
      <c r="I415" s="88"/>
      <c r="J415" s="90"/>
      <c r="K415" s="88"/>
      <c r="L415" s="88"/>
    </row>
    <row r="416" spans="1:12" ht="15.75">
      <c r="A416" s="3">
        <v>1757</v>
      </c>
      <c r="B416" s="57">
        <v>0.03631</v>
      </c>
      <c r="D416" s="88"/>
      <c r="E416" s="90"/>
      <c r="F416" s="90"/>
      <c r="G416" s="90"/>
      <c r="H416" s="90"/>
      <c r="I416" s="88"/>
      <c r="J416" s="90"/>
      <c r="K416" s="88"/>
      <c r="L416" s="88"/>
    </row>
    <row r="417" spans="1:12" ht="15.75">
      <c r="A417" s="3">
        <v>1758</v>
      </c>
      <c r="B417" s="57">
        <v>0.03631</v>
      </c>
      <c r="D417" s="88"/>
      <c r="E417" s="90"/>
      <c r="F417" s="90"/>
      <c r="G417" s="90"/>
      <c r="H417" s="90"/>
      <c r="I417" s="88"/>
      <c r="J417" s="90"/>
      <c r="K417" s="88"/>
      <c r="L417" s="88"/>
    </row>
    <row r="418" spans="1:12" ht="15.75">
      <c r="A418" s="3">
        <v>1759</v>
      </c>
      <c r="B418" s="57">
        <v>0.03631</v>
      </c>
      <c r="D418" s="88"/>
      <c r="E418" s="90"/>
      <c r="F418" s="90"/>
      <c r="G418" s="90"/>
      <c r="H418" s="90"/>
      <c r="I418" s="88"/>
      <c r="J418" s="90"/>
      <c r="K418" s="88"/>
      <c r="L418" s="88"/>
    </row>
    <row r="419" spans="1:12" ht="15.75">
      <c r="A419" s="3">
        <v>1760</v>
      </c>
      <c r="B419" s="57">
        <v>0.03631</v>
      </c>
      <c r="D419" s="88"/>
      <c r="E419" s="90"/>
      <c r="F419" s="90"/>
      <c r="G419" s="90"/>
      <c r="H419" s="90"/>
      <c r="I419" s="88"/>
      <c r="J419" s="90"/>
      <c r="K419" s="88"/>
      <c r="L419" s="88"/>
    </row>
    <row r="420" spans="1:12" ht="15.75">
      <c r="A420" s="3">
        <v>1761</v>
      </c>
      <c r="B420" s="57">
        <v>0.03631</v>
      </c>
      <c r="D420" s="88"/>
      <c r="E420" s="90"/>
      <c r="F420" s="90"/>
      <c r="G420" s="90"/>
      <c r="H420" s="90"/>
      <c r="I420" s="88"/>
      <c r="J420" s="90"/>
      <c r="K420" s="88"/>
      <c r="L420" s="88"/>
    </row>
    <row r="421" spans="1:12" ht="15.75">
      <c r="A421" s="3">
        <v>1762</v>
      </c>
      <c r="B421" s="57">
        <v>0.03631</v>
      </c>
      <c r="D421" s="88"/>
      <c r="E421" s="90"/>
      <c r="F421" s="90"/>
      <c r="G421" s="90"/>
      <c r="H421" s="90"/>
      <c r="I421" s="88"/>
      <c r="J421" s="90"/>
      <c r="K421" s="88"/>
      <c r="L421" s="88"/>
    </row>
    <row r="422" spans="1:12" ht="15.75">
      <c r="A422" s="3">
        <v>1763</v>
      </c>
      <c r="B422" s="57">
        <v>0.03631</v>
      </c>
      <c r="D422" s="88"/>
      <c r="E422" s="90"/>
      <c r="F422" s="90"/>
      <c r="G422" s="90"/>
      <c r="H422" s="90"/>
      <c r="I422" s="88"/>
      <c r="J422" s="90"/>
      <c r="K422" s="88"/>
      <c r="L422" s="88"/>
    </row>
    <row r="423" spans="1:12" ht="15.75">
      <c r="A423" s="3">
        <v>1764</v>
      </c>
      <c r="B423" s="57">
        <v>0.03631</v>
      </c>
      <c r="D423" s="88"/>
      <c r="E423" s="90"/>
      <c r="F423" s="90"/>
      <c r="G423" s="90"/>
      <c r="H423" s="90"/>
      <c r="I423" s="88"/>
      <c r="J423" s="90"/>
      <c r="K423" s="88"/>
      <c r="L423" s="88"/>
    </row>
    <row r="424" spans="1:12" ht="15.75">
      <c r="A424" s="3">
        <v>1765</v>
      </c>
      <c r="B424" s="57">
        <v>0.03631</v>
      </c>
      <c r="D424" s="88"/>
      <c r="E424" s="90"/>
      <c r="F424" s="90"/>
      <c r="G424" s="90"/>
      <c r="H424" s="90"/>
      <c r="I424" s="88"/>
      <c r="J424" s="90"/>
      <c r="K424" s="88"/>
      <c r="L424" s="88"/>
    </row>
    <row r="425" spans="1:12" ht="15.75">
      <c r="A425" s="3">
        <v>1766</v>
      </c>
      <c r="B425" s="57">
        <v>0.03631</v>
      </c>
      <c r="D425" s="88"/>
      <c r="E425" s="90"/>
      <c r="F425" s="90"/>
      <c r="G425" s="90"/>
      <c r="H425" s="90"/>
      <c r="I425" s="88"/>
      <c r="J425" s="90"/>
      <c r="K425" s="88"/>
      <c r="L425" s="88"/>
    </row>
    <row r="426" spans="1:12" ht="15.75">
      <c r="A426" s="3">
        <v>1767</v>
      </c>
      <c r="B426" s="57">
        <v>0.03631</v>
      </c>
      <c r="D426" s="88"/>
      <c r="E426" s="90"/>
      <c r="F426" s="90"/>
      <c r="G426" s="90"/>
      <c r="H426" s="90"/>
      <c r="I426" s="88"/>
      <c r="J426" s="90"/>
      <c r="K426" s="88"/>
      <c r="L426" s="88"/>
    </row>
    <row r="427" spans="1:12" ht="15.75">
      <c r="A427" s="3">
        <v>1768</v>
      </c>
      <c r="B427" s="57">
        <v>0.03631</v>
      </c>
      <c r="D427" s="88"/>
      <c r="E427" s="90"/>
      <c r="F427" s="90"/>
      <c r="G427" s="90"/>
      <c r="H427" s="90"/>
      <c r="I427" s="88"/>
      <c r="J427" s="90"/>
      <c r="K427" s="88"/>
      <c r="L427" s="88"/>
    </row>
    <row r="428" spans="1:12" ht="15.75">
      <c r="A428" s="3">
        <v>1769</v>
      </c>
      <c r="B428" s="57">
        <v>0.03631</v>
      </c>
      <c r="D428" s="88"/>
      <c r="E428" s="90"/>
      <c r="F428" s="90"/>
      <c r="G428" s="90"/>
      <c r="H428" s="90"/>
      <c r="I428" s="88"/>
      <c r="J428" s="90"/>
      <c r="K428" s="88"/>
      <c r="L428" s="88"/>
    </row>
    <row r="429" spans="1:12" ht="15.75">
      <c r="A429" s="3">
        <v>1770</v>
      </c>
      <c r="B429" s="57">
        <v>0.03631</v>
      </c>
      <c r="D429" s="88"/>
      <c r="E429" s="90"/>
      <c r="F429" s="90"/>
      <c r="G429" s="90"/>
      <c r="H429" s="90"/>
      <c r="I429" s="88"/>
      <c r="J429" s="90"/>
      <c r="K429" s="88"/>
      <c r="L429" s="88"/>
    </row>
    <row r="430" spans="1:12" ht="15.75">
      <c r="A430" s="3">
        <v>1771</v>
      </c>
      <c r="B430" s="57">
        <v>0.03631</v>
      </c>
      <c r="D430" s="88"/>
      <c r="E430" s="90"/>
      <c r="F430" s="90"/>
      <c r="G430" s="90"/>
      <c r="H430" s="90"/>
      <c r="I430" s="88"/>
      <c r="J430" s="90"/>
      <c r="K430" s="88"/>
      <c r="L430" s="88"/>
    </row>
    <row r="431" spans="1:12" ht="15.75">
      <c r="A431" s="3">
        <v>1772</v>
      </c>
      <c r="B431" s="57">
        <v>0.03595</v>
      </c>
      <c r="D431" s="88"/>
      <c r="E431" s="90"/>
      <c r="F431" s="90"/>
      <c r="G431" s="90"/>
      <c r="H431" s="90"/>
      <c r="I431" s="88"/>
      <c r="J431" s="90"/>
      <c r="K431" s="88"/>
      <c r="L431" s="88"/>
    </row>
    <row r="432" spans="1:12" ht="15.75">
      <c r="A432" s="3">
        <v>1773</v>
      </c>
      <c r="B432" s="57">
        <v>0.0357</v>
      </c>
      <c r="D432" s="88"/>
      <c r="E432" s="90"/>
      <c r="F432" s="90"/>
      <c r="G432" s="90"/>
      <c r="H432" s="90"/>
      <c r="I432" s="88"/>
      <c r="J432" s="90"/>
      <c r="K432" s="88"/>
      <c r="L432" s="88"/>
    </row>
    <row r="433" spans="1:12" ht="15.75">
      <c r="A433" s="3">
        <v>1774</v>
      </c>
      <c r="B433" s="57">
        <v>0.0357</v>
      </c>
      <c r="D433" s="88"/>
      <c r="E433" s="90"/>
      <c r="F433" s="90"/>
      <c r="G433" s="90"/>
      <c r="H433" s="90"/>
      <c r="I433" s="88"/>
      <c r="J433" s="90"/>
      <c r="K433" s="88"/>
      <c r="L433" s="88"/>
    </row>
    <row r="434" spans="1:12" ht="15.75">
      <c r="A434" s="3">
        <v>1775</v>
      </c>
      <c r="B434" s="57">
        <v>0.0357</v>
      </c>
      <c r="D434" s="88"/>
      <c r="E434" s="90"/>
      <c r="F434" s="90"/>
      <c r="G434" s="90"/>
      <c r="H434" s="90"/>
      <c r="I434" s="88"/>
      <c r="J434" s="90"/>
      <c r="K434" s="88"/>
      <c r="L434" s="88"/>
    </row>
    <row r="435" spans="1:12" ht="15.75">
      <c r="A435" s="3">
        <v>1776</v>
      </c>
      <c r="B435" s="57">
        <v>0.0357</v>
      </c>
      <c r="D435" s="88"/>
      <c r="E435" s="90"/>
      <c r="F435" s="90"/>
      <c r="G435" s="90"/>
      <c r="H435" s="90"/>
      <c r="I435" s="88"/>
      <c r="J435" s="90"/>
      <c r="K435" s="88"/>
      <c r="L435" s="88"/>
    </row>
    <row r="436" spans="1:12" ht="15.75">
      <c r="A436" s="3">
        <v>1777</v>
      </c>
      <c r="B436" s="57">
        <v>0.0357</v>
      </c>
      <c r="D436" s="88"/>
      <c r="E436" s="90"/>
      <c r="F436" s="90"/>
      <c r="G436" s="90"/>
      <c r="H436" s="90"/>
      <c r="I436" s="88"/>
      <c r="J436" s="90"/>
      <c r="K436" s="88"/>
      <c r="L436" s="88"/>
    </row>
    <row r="437" spans="1:12" ht="15.75">
      <c r="A437" s="3">
        <v>1778</v>
      </c>
      <c r="B437" s="57">
        <v>0.0357</v>
      </c>
      <c r="D437" s="88"/>
      <c r="E437" s="90"/>
      <c r="F437" s="90"/>
      <c r="G437" s="90"/>
      <c r="H437" s="90"/>
      <c r="I437" s="88"/>
      <c r="J437" s="90"/>
      <c r="K437" s="88"/>
      <c r="L437" s="88"/>
    </row>
    <row r="438" spans="1:12" ht="15.75">
      <c r="A438" s="3">
        <v>1779</v>
      </c>
      <c r="B438" s="57">
        <v>0.0357</v>
      </c>
      <c r="D438" s="88"/>
      <c r="E438" s="90"/>
      <c r="F438" s="90"/>
      <c r="G438" s="90"/>
      <c r="H438" s="90"/>
      <c r="I438" s="88"/>
      <c r="J438" s="90"/>
      <c r="K438" s="88"/>
      <c r="L438" s="88"/>
    </row>
    <row r="439" spans="1:12" ht="15.75">
      <c r="A439" s="3">
        <v>1780</v>
      </c>
      <c r="B439" s="57">
        <v>0.0357</v>
      </c>
      <c r="D439" s="88"/>
      <c r="E439" s="90"/>
      <c r="F439" s="90"/>
      <c r="G439" s="90"/>
      <c r="H439" s="90"/>
      <c r="I439" s="88"/>
      <c r="J439" s="90"/>
      <c r="K439" s="88"/>
      <c r="L439" s="88"/>
    </row>
    <row r="440" spans="1:12" ht="15.75">
      <c r="A440" s="3">
        <v>1781</v>
      </c>
      <c r="B440" s="57">
        <v>0.0357</v>
      </c>
      <c r="D440" s="88"/>
      <c r="E440" s="90"/>
      <c r="F440" s="90"/>
      <c r="G440" s="90"/>
      <c r="H440" s="90"/>
      <c r="I440" s="88"/>
      <c r="J440" s="90"/>
      <c r="K440" s="88"/>
      <c r="L440" s="88"/>
    </row>
    <row r="441" spans="1:12" ht="15.75">
      <c r="A441" s="3">
        <v>1782</v>
      </c>
      <c r="B441" s="57">
        <v>0.0357</v>
      </c>
      <c r="D441" s="88"/>
      <c r="E441" s="90"/>
      <c r="F441" s="90"/>
      <c r="G441" s="90"/>
      <c r="H441" s="90"/>
      <c r="I441" s="88"/>
      <c r="J441" s="90"/>
      <c r="K441" s="88"/>
      <c r="L441" s="88"/>
    </row>
    <row r="442" spans="1:12" ht="15.75">
      <c r="A442" s="3">
        <v>1783</v>
      </c>
      <c r="B442" s="57">
        <v>0.0357</v>
      </c>
      <c r="D442" s="88"/>
      <c r="E442" s="90"/>
      <c r="F442" s="90"/>
      <c r="G442" s="90"/>
      <c r="H442" s="90"/>
      <c r="I442" s="88"/>
      <c r="J442" s="90"/>
      <c r="K442" s="88"/>
      <c r="L442" s="88"/>
    </row>
    <row r="443" spans="1:12" ht="15.75">
      <c r="A443" s="3">
        <v>1784</v>
      </c>
      <c r="B443" s="57">
        <v>0.0357</v>
      </c>
      <c r="D443" s="88"/>
      <c r="E443" s="90"/>
      <c r="F443" s="90"/>
      <c r="G443" s="90"/>
      <c r="H443" s="90"/>
      <c r="I443" s="88"/>
      <c r="J443" s="90"/>
      <c r="K443" s="88"/>
      <c r="L443" s="88"/>
    </row>
    <row r="444" spans="1:12" ht="15.75">
      <c r="A444" s="3">
        <v>1785</v>
      </c>
      <c r="B444" s="57">
        <v>0.0357</v>
      </c>
      <c r="D444" s="88"/>
      <c r="E444" s="90"/>
      <c r="F444" s="90"/>
      <c r="G444" s="90"/>
      <c r="H444" s="90"/>
      <c r="I444" s="88"/>
      <c r="J444" s="90"/>
      <c r="K444" s="88"/>
      <c r="L444" s="88"/>
    </row>
    <row r="445" spans="1:12" ht="15.75">
      <c r="A445" s="3">
        <v>1786</v>
      </c>
      <c r="B445" s="57">
        <v>0.03547</v>
      </c>
      <c r="D445" s="88"/>
      <c r="E445" s="90"/>
      <c r="F445" s="90"/>
      <c r="G445" s="90"/>
      <c r="H445" s="90"/>
      <c r="I445" s="88"/>
      <c r="J445" s="90"/>
      <c r="K445" s="88"/>
      <c r="L445" s="88"/>
    </row>
    <row r="446" spans="1:12" ht="15.75">
      <c r="A446" s="3">
        <v>1787</v>
      </c>
      <c r="B446" s="57">
        <v>0.03524</v>
      </c>
      <c r="D446" s="88"/>
      <c r="E446" s="90"/>
      <c r="F446" s="90"/>
      <c r="G446" s="90"/>
      <c r="H446" s="90"/>
      <c r="I446" s="88"/>
      <c r="J446" s="90"/>
      <c r="K446" s="88"/>
      <c r="L446" s="88"/>
    </row>
    <row r="447" spans="1:12" ht="15.75">
      <c r="A447" s="3">
        <v>1788</v>
      </c>
      <c r="B447" s="57">
        <v>0.03524</v>
      </c>
      <c r="D447" s="88"/>
      <c r="E447" s="90"/>
      <c r="F447" s="90"/>
      <c r="G447" s="90"/>
      <c r="H447" s="90"/>
      <c r="I447" s="88"/>
      <c r="J447" s="90"/>
      <c r="K447" s="88"/>
      <c r="L447" s="88"/>
    </row>
    <row r="448" spans="1:12" ht="15.75">
      <c r="A448" s="3">
        <v>1789</v>
      </c>
      <c r="B448" s="57">
        <v>0.03524</v>
      </c>
      <c r="D448" s="88"/>
      <c r="E448" s="90"/>
      <c r="F448" s="90"/>
      <c r="G448" s="90"/>
      <c r="H448" s="90"/>
      <c r="I448" s="88"/>
      <c r="J448" s="90"/>
      <c r="K448" s="88"/>
      <c r="L448" s="88"/>
    </row>
    <row r="449" spans="1:12" ht="15.75">
      <c r="A449" s="3">
        <v>1790</v>
      </c>
      <c r="B449" s="57">
        <v>0.03524</v>
      </c>
      <c r="D449" s="88"/>
      <c r="E449" s="90"/>
      <c r="F449" s="90"/>
      <c r="G449" s="90"/>
      <c r="H449" s="90"/>
      <c r="I449" s="88"/>
      <c r="J449" s="90"/>
      <c r="K449" s="88"/>
      <c r="L449" s="88"/>
    </row>
    <row r="450" spans="1:12" ht="15.75">
      <c r="A450" s="3">
        <v>1791</v>
      </c>
      <c r="B450" s="57">
        <v>0.03524</v>
      </c>
      <c r="D450" s="88"/>
      <c r="E450" s="90"/>
      <c r="F450" s="90"/>
      <c r="G450" s="90"/>
      <c r="H450" s="90"/>
      <c r="I450" s="88"/>
      <c r="J450" s="90"/>
      <c r="K450" s="88"/>
      <c r="L450" s="88"/>
    </row>
    <row r="451" spans="1:12" ht="15.75">
      <c r="A451" s="3">
        <v>1792</v>
      </c>
      <c r="B451" s="57">
        <v>0.03524</v>
      </c>
      <c r="D451" s="88"/>
      <c r="E451" s="90"/>
      <c r="F451" s="90"/>
      <c r="G451" s="90"/>
      <c r="H451" s="90"/>
      <c r="I451" s="88"/>
      <c r="J451" s="90"/>
      <c r="K451" s="88"/>
      <c r="L451" s="88"/>
    </row>
    <row r="452" spans="1:12" ht="15.75">
      <c r="A452" s="3">
        <v>1793</v>
      </c>
      <c r="B452" s="57">
        <v>0.03524</v>
      </c>
      <c r="D452" s="88"/>
      <c r="E452" s="90"/>
      <c r="F452" s="90"/>
      <c r="G452" s="90"/>
      <c r="H452" s="90"/>
      <c r="I452" s="88"/>
      <c r="J452" s="90"/>
      <c r="K452" s="88"/>
      <c r="L452" s="88"/>
    </row>
    <row r="453" spans="1:12" ht="15.75">
      <c r="A453" s="3">
        <v>1794</v>
      </c>
      <c r="B453" s="57">
        <v>0.03524</v>
      </c>
      <c r="D453" s="88"/>
      <c r="E453" s="90"/>
      <c r="F453" s="90"/>
      <c r="G453" s="90"/>
      <c r="H453" s="90"/>
      <c r="I453" s="88"/>
      <c r="J453" s="90"/>
      <c r="K453" s="88"/>
      <c r="L453" s="88"/>
    </row>
    <row r="454" spans="1:12" ht="15.75">
      <c r="A454" s="3">
        <v>1795</v>
      </c>
      <c r="B454" s="57">
        <v>0.03524</v>
      </c>
      <c r="D454" s="88"/>
      <c r="E454" s="90"/>
      <c r="F454" s="90"/>
      <c r="G454" s="90"/>
      <c r="H454" s="90"/>
      <c r="I454" s="88"/>
      <c r="J454" s="90"/>
      <c r="K454" s="88"/>
      <c r="L454" s="88"/>
    </row>
    <row r="455" spans="1:12" ht="15.75">
      <c r="A455" s="3">
        <v>1796</v>
      </c>
      <c r="B455" s="57">
        <v>0.03524</v>
      </c>
      <c r="D455" s="88"/>
      <c r="E455" s="90"/>
      <c r="F455" s="90"/>
      <c r="G455" s="90"/>
      <c r="H455" s="90"/>
      <c r="I455" s="88"/>
      <c r="J455" s="90"/>
      <c r="K455" s="88"/>
      <c r="L455" s="88"/>
    </row>
    <row r="456" spans="1:12" ht="15.75">
      <c r="A456" s="3">
        <v>1797</v>
      </c>
      <c r="B456" s="57">
        <v>0.03524</v>
      </c>
      <c r="D456" s="88"/>
      <c r="E456" s="90"/>
      <c r="F456" s="90"/>
      <c r="G456" s="90"/>
      <c r="H456" s="90"/>
      <c r="I456" s="88"/>
      <c r="J456" s="90"/>
      <c r="K456" s="88"/>
      <c r="L456" s="88"/>
    </row>
    <row r="457" spans="1:12" ht="15.75">
      <c r="A457" s="3">
        <v>1798</v>
      </c>
      <c r="B457" s="57">
        <v>0.03524</v>
      </c>
      <c r="D457" s="88"/>
      <c r="E457" s="90"/>
      <c r="F457" s="90"/>
      <c r="G457" s="90"/>
      <c r="H457" s="90"/>
      <c r="I457" s="88"/>
      <c r="J457" s="90"/>
      <c r="K457" s="88"/>
      <c r="L457" s="88"/>
    </row>
    <row r="458" spans="1:12" ht="15.75">
      <c r="A458" s="3">
        <v>1799</v>
      </c>
      <c r="B458" s="57">
        <v>0.03524</v>
      </c>
      <c r="D458" s="88"/>
      <c r="E458" s="90"/>
      <c r="F458" s="90"/>
      <c r="G458" s="90"/>
      <c r="H458" s="90"/>
      <c r="I458" s="88"/>
      <c r="J458" s="90"/>
      <c r="K458" s="88"/>
      <c r="L458" s="88"/>
    </row>
    <row r="459" spans="1:12" ht="15.75">
      <c r="A459" s="3">
        <v>1800</v>
      </c>
      <c r="B459" s="57">
        <v>0.03524</v>
      </c>
      <c r="D459" s="88"/>
      <c r="E459" s="90"/>
      <c r="F459" s="90"/>
      <c r="G459" s="90"/>
      <c r="H459" s="90"/>
      <c r="I459" s="88"/>
      <c r="J459" s="90"/>
      <c r="K459" s="88"/>
      <c r="L459" s="88"/>
    </row>
    <row r="460" spans="4:12" ht="15.75">
      <c r="D460" s="88"/>
      <c r="E460" s="90"/>
      <c r="F460" s="90"/>
      <c r="G460" s="90"/>
      <c r="H460" s="90"/>
      <c r="I460" s="88"/>
      <c r="J460" s="90"/>
      <c r="K460" s="88"/>
      <c r="L460" s="88"/>
    </row>
    <row r="461" spans="4:12" ht="15.75">
      <c r="D461" s="88"/>
      <c r="E461" s="90"/>
      <c r="F461" s="90"/>
      <c r="G461" s="90"/>
      <c r="H461" s="90"/>
      <c r="I461" s="88"/>
      <c r="J461" s="90"/>
      <c r="K461" s="88"/>
      <c r="L461" s="88"/>
    </row>
    <row r="462" spans="4:12" ht="15.75">
      <c r="D462" s="88"/>
      <c r="E462" s="90"/>
      <c r="F462" s="90"/>
      <c r="G462" s="90"/>
      <c r="H462" s="90"/>
      <c r="I462" s="88"/>
      <c r="J462" s="90"/>
      <c r="K462" s="88"/>
      <c r="L462" s="88"/>
    </row>
    <row r="463" spans="4:12" ht="15.75">
      <c r="D463" s="88"/>
      <c r="E463" s="90"/>
      <c r="F463" s="90"/>
      <c r="G463" s="90"/>
      <c r="H463" s="90"/>
      <c r="I463" s="88"/>
      <c r="J463" s="90"/>
      <c r="K463" s="88"/>
      <c r="L463" s="88"/>
    </row>
    <row r="464" spans="4:12" ht="15.75">
      <c r="D464" s="88"/>
      <c r="E464" s="90"/>
      <c r="F464" s="90"/>
      <c r="G464" s="90"/>
      <c r="H464" s="90"/>
      <c r="I464" s="88"/>
      <c r="J464" s="90"/>
      <c r="K464" s="88"/>
      <c r="L464" s="88"/>
    </row>
    <row r="465" spans="4:12" ht="15.75">
      <c r="D465" s="88"/>
      <c r="E465" s="90"/>
      <c r="F465" s="90"/>
      <c r="G465" s="90"/>
      <c r="H465" s="90"/>
      <c r="I465" s="88"/>
      <c r="J465" s="90"/>
      <c r="K465" s="88"/>
      <c r="L465" s="88"/>
    </row>
    <row r="466" spans="4:12" ht="15.75">
      <c r="D466" s="88"/>
      <c r="E466" s="90"/>
      <c r="F466" s="90"/>
      <c r="G466" s="90"/>
      <c r="H466" s="90"/>
      <c r="I466" s="88"/>
      <c r="J466" s="90"/>
      <c r="K466" s="88"/>
      <c r="L466" s="88"/>
    </row>
    <row r="467" spans="4:12" ht="15.75">
      <c r="D467" s="88"/>
      <c r="E467" s="90"/>
      <c r="F467" s="90"/>
      <c r="G467" s="90"/>
      <c r="H467" s="90"/>
      <c r="I467" s="88"/>
      <c r="J467" s="90"/>
      <c r="K467" s="88"/>
      <c r="L467" s="88"/>
    </row>
    <row r="468" spans="4:12" ht="15.75">
      <c r="D468" s="88"/>
      <c r="E468" s="90"/>
      <c r="F468" s="90"/>
      <c r="G468" s="90"/>
      <c r="H468" s="90"/>
      <c r="I468" s="88"/>
      <c r="J468" s="90"/>
      <c r="K468" s="88"/>
      <c r="L468" s="88"/>
    </row>
    <row r="469" spans="4:12" ht="15.75">
      <c r="D469" s="88"/>
      <c r="E469" s="90"/>
      <c r="F469" s="90"/>
      <c r="G469" s="90"/>
      <c r="H469" s="90"/>
      <c r="I469" s="88"/>
      <c r="J469" s="90"/>
      <c r="K469" s="88"/>
      <c r="L469" s="88"/>
    </row>
    <row r="470" spans="4:12" ht="15.75">
      <c r="D470" s="88"/>
      <c r="E470" s="90"/>
      <c r="F470" s="90"/>
      <c r="G470" s="90"/>
      <c r="H470" s="90"/>
      <c r="I470" s="88"/>
      <c r="J470" s="90"/>
      <c r="K470" s="88"/>
      <c r="L470" s="88"/>
    </row>
    <row r="471" spans="4:12" ht="15.75">
      <c r="D471" s="88"/>
      <c r="E471" s="90"/>
      <c r="F471" s="90"/>
      <c r="G471" s="90"/>
      <c r="H471" s="90"/>
      <c r="I471" s="88"/>
      <c r="J471" s="90"/>
      <c r="K471" s="88"/>
      <c r="L471" s="88"/>
    </row>
    <row r="472" spans="4:12" ht="15.75">
      <c r="D472" s="88"/>
      <c r="E472" s="90"/>
      <c r="F472" s="90"/>
      <c r="G472" s="90"/>
      <c r="H472" s="90"/>
      <c r="I472" s="88"/>
      <c r="J472" s="90"/>
      <c r="K472" s="88"/>
      <c r="L472" s="88"/>
    </row>
    <row r="473" spans="4:12" ht="15.75">
      <c r="D473" s="88"/>
      <c r="E473" s="90"/>
      <c r="F473" s="90"/>
      <c r="G473" s="90"/>
      <c r="H473" s="90"/>
      <c r="I473" s="88"/>
      <c r="J473" s="90"/>
      <c r="K473" s="88"/>
      <c r="L473" s="88"/>
    </row>
    <row r="474" spans="4:12" ht="15.75">
      <c r="D474" s="88"/>
      <c r="E474" s="90"/>
      <c r="F474" s="90"/>
      <c r="G474" s="90"/>
      <c r="H474" s="90"/>
      <c r="I474" s="88"/>
      <c r="J474" s="90"/>
      <c r="K474" s="88"/>
      <c r="L474" s="88"/>
    </row>
    <row r="475" spans="4:12" ht="15.75">
      <c r="D475" s="88"/>
      <c r="E475" s="90"/>
      <c r="F475" s="90"/>
      <c r="G475" s="90"/>
      <c r="H475" s="90"/>
      <c r="I475" s="88"/>
      <c r="J475" s="90"/>
      <c r="K475" s="88"/>
      <c r="L475" s="88"/>
    </row>
    <row r="476" spans="4:12" ht="15.75">
      <c r="D476" s="88"/>
      <c r="E476" s="90"/>
      <c r="F476" s="90"/>
      <c r="G476" s="90"/>
      <c r="H476" s="90"/>
      <c r="I476" s="88"/>
      <c r="J476" s="90"/>
      <c r="K476" s="88"/>
      <c r="L476" s="88"/>
    </row>
    <row r="477" spans="4:12" ht="15.75">
      <c r="D477" s="88"/>
      <c r="E477" s="90"/>
      <c r="F477" s="90"/>
      <c r="G477" s="90"/>
      <c r="H477" s="90"/>
      <c r="I477" s="88"/>
      <c r="J477" s="90"/>
      <c r="K477" s="88"/>
      <c r="L477" s="88"/>
    </row>
    <row r="478" spans="4:12" ht="15.75">
      <c r="D478" s="88"/>
      <c r="E478" s="90"/>
      <c r="F478" s="90"/>
      <c r="G478" s="90"/>
      <c r="H478" s="90"/>
      <c r="I478" s="88"/>
      <c r="J478" s="90"/>
      <c r="K478" s="88"/>
      <c r="L478" s="88"/>
    </row>
    <row r="479" spans="4:12" ht="15.75">
      <c r="D479" s="88"/>
      <c r="E479" s="90"/>
      <c r="F479" s="90"/>
      <c r="G479" s="90"/>
      <c r="H479" s="90"/>
      <c r="I479" s="88"/>
      <c r="J479" s="90"/>
      <c r="K479" s="88"/>
      <c r="L479" s="88"/>
    </row>
    <row r="480" spans="4:12" ht="15.75">
      <c r="D480" s="88"/>
      <c r="E480" s="90"/>
      <c r="F480" s="90"/>
      <c r="G480" s="90"/>
      <c r="H480" s="90"/>
      <c r="I480" s="88"/>
      <c r="J480" s="90"/>
      <c r="K480" s="88"/>
      <c r="L480" s="88"/>
    </row>
    <row r="481" spans="4:12" ht="15.75">
      <c r="D481" s="88"/>
      <c r="E481" s="90"/>
      <c r="F481" s="90"/>
      <c r="G481" s="90"/>
      <c r="H481" s="90"/>
      <c r="I481" s="88"/>
      <c r="J481" s="90"/>
      <c r="K481" s="88"/>
      <c r="L481" s="88"/>
    </row>
    <row r="482" spans="4:12" ht="15.75">
      <c r="D482" s="88"/>
      <c r="E482" s="90"/>
      <c r="F482" s="90"/>
      <c r="G482" s="90"/>
      <c r="H482" s="90"/>
      <c r="I482" s="88"/>
      <c r="J482" s="90"/>
      <c r="K482" s="88"/>
      <c r="L482" s="88"/>
    </row>
    <row r="483" spans="4:12" ht="15.75">
      <c r="D483" s="88"/>
      <c r="E483" s="90"/>
      <c r="F483" s="90"/>
      <c r="G483" s="90"/>
      <c r="H483" s="90"/>
      <c r="I483" s="88"/>
      <c r="J483" s="90"/>
      <c r="K483" s="88"/>
      <c r="L483" s="88"/>
    </row>
    <row r="484" spans="4:12" ht="15.75">
      <c r="D484" s="88"/>
      <c r="E484" s="90"/>
      <c r="F484" s="90"/>
      <c r="G484" s="90"/>
      <c r="H484" s="90"/>
      <c r="I484" s="88"/>
      <c r="J484" s="90"/>
      <c r="K484" s="88"/>
      <c r="L484" s="88"/>
    </row>
    <row r="485" spans="4:12" ht="15.75">
      <c r="D485" s="88"/>
      <c r="E485" s="90"/>
      <c r="F485" s="90"/>
      <c r="G485" s="90"/>
      <c r="H485" s="90"/>
      <c r="I485" s="88"/>
      <c r="J485" s="90"/>
      <c r="K485" s="88"/>
      <c r="L485" s="88"/>
    </row>
    <row r="486" spans="4:12" ht="15.75">
      <c r="D486" s="88"/>
      <c r="E486" s="90"/>
      <c r="F486" s="90"/>
      <c r="G486" s="90"/>
      <c r="H486" s="90"/>
      <c r="I486" s="88"/>
      <c r="J486" s="90"/>
      <c r="K486" s="88"/>
      <c r="L486" s="88"/>
    </row>
    <row r="487" spans="4:12" ht="15.75">
      <c r="D487" s="88"/>
      <c r="E487" s="90"/>
      <c r="F487" s="90"/>
      <c r="G487" s="90"/>
      <c r="H487" s="90"/>
      <c r="I487" s="88"/>
      <c r="J487" s="90"/>
      <c r="K487" s="88"/>
      <c r="L487" s="88"/>
    </row>
    <row r="488" spans="4:12" ht="15.75">
      <c r="D488" s="88"/>
      <c r="E488" s="90"/>
      <c r="F488" s="90"/>
      <c r="G488" s="90"/>
      <c r="H488" s="90"/>
      <c r="I488" s="88"/>
      <c r="J488" s="90"/>
      <c r="K488" s="88"/>
      <c r="L488" s="88"/>
    </row>
    <row r="489" spans="4:12" ht="15.75">
      <c r="D489" s="88"/>
      <c r="E489" s="90"/>
      <c r="F489" s="90"/>
      <c r="G489" s="90"/>
      <c r="H489" s="90"/>
      <c r="I489" s="88"/>
      <c r="J489" s="90"/>
      <c r="K489" s="88"/>
      <c r="L489" s="88"/>
    </row>
    <row r="490" spans="4:12" ht="15.75">
      <c r="D490" s="88"/>
      <c r="E490" s="90"/>
      <c r="F490" s="90"/>
      <c r="G490" s="90"/>
      <c r="H490" s="90"/>
      <c r="I490" s="88"/>
      <c r="J490" s="90"/>
      <c r="K490" s="88"/>
      <c r="L490" s="88"/>
    </row>
    <row r="491" spans="4:12" ht="15.75">
      <c r="D491" s="88"/>
      <c r="E491" s="90"/>
      <c r="F491" s="90"/>
      <c r="G491" s="90"/>
      <c r="H491" s="90"/>
      <c r="I491" s="88"/>
      <c r="J491" s="90"/>
      <c r="K491" s="88"/>
      <c r="L491" s="88"/>
    </row>
    <row r="492" spans="4:12" ht="15.75">
      <c r="D492" s="88"/>
      <c r="E492" s="90"/>
      <c r="F492" s="90"/>
      <c r="G492" s="90"/>
      <c r="H492" s="90"/>
      <c r="I492" s="88"/>
      <c r="J492" s="90"/>
      <c r="K492" s="88"/>
      <c r="L492" s="88"/>
    </row>
    <row r="493" spans="4:12" ht="15.75">
      <c r="D493" s="88"/>
      <c r="E493" s="90"/>
      <c r="F493" s="90"/>
      <c r="G493" s="90"/>
      <c r="H493" s="90"/>
      <c r="I493" s="88"/>
      <c r="J493" s="90"/>
      <c r="K493" s="88"/>
      <c r="L493" s="88"/>
    </row>
    <row r="494" spans="4:12" ht="15.75">
      <c r="D494" s="88"/>
      <c r="E494" s="90"/>
      <c r="F494" s="90"/>
      <c r="G494" s="90"/>
      <c r="H494" s="90"/>
      <c r="I494" s="88"/>
      <c r="J494" s="90"/>
      <c r="K494" s="88"/>
      <c r="L494" s="88"/>
    </row>
    <row r="495" spans="4:12" ht="15.75">
      <c r="D495" s="88"/>
      <c r="E495" s="90"/>
      <c r="F495" s="90"/>
      <c r="G495" s="90"/>
      <c r="H495" s="90"/>
      <c r="I495" s="88"/>
      <c r="J495" s="90"/>
      <c r="K495" s="88"/>
      <c r="L495" s="88"/>
    </row>
    <row r="496" spans="4:12" ht="15.75">
      <c r="D496" s="88"/>
      <c r="E496" s="90"/>
      <c r="F496" s="90"/>
      <c r="G496" s="90"/>
      <c r="H496" s="90"/>
      <c r="I496" s="88"/>
      <c r="J496" s="90"/>
      <c r="K496" s="88"/>
      <c r="L496" s="88"/>
    </row>
    <row r="497" spans="4:12" ht="15.75">
      <c r="D497" s="88"/>
      <c r="E497" s="90"/>
      <c r="F497" s="90"/>
      <c r="G497" s="90"/>
      <c r="H497" s="90"/>
      <c r="I497" s="88"/>
      <c r="J497" s="90"/>
      <c r="K497" s="88"/>
      <c r="L497" s="88"/>
    </row>
    <row r="498" spans="4:12" ht="15.75">
      <c r="D498" s="88"/>
      <c r="E498" s="90"/>
      <c r="F498" s="90"/>
      <c r="G498" s="90"/>
      <c r="H498" s="90"/>
      <c r="I498" s="88"/>
      <c r="J498" s="90"/>
      <c r="K498" s="88"/>
      <c r="L498" s="88"/>
    </row>
    <row r="499" spans="4:12" ht="15.75">
      <c r="D499" s="88"/>
      <c r="E499" s="90"/>
      <c r="F499" s="90"/>
      <c r="G499" s="90"/>
      <c r="H499" s="90"/>
      <c r="I499" s="88"/>
      <c r="J499" s="90"/>
      <c r="K499" s="88"/>
      <c r="L499" s="88"/>
    </row>
    <row r="500" spans="4:12" ht="15.75">
      <c r="D500" s="88"/>
      <c r="E500" s="90"/>
      <c r="F500" s="90"/>
      <c r="G500" s="90"/>
      <c r="H500" s="90"/>
      <c r="I500" s="88"/>
      <c r="J500" s="90"/>
      <c r="K500" s="88"/>
      <c r="L500" s="88"/>
    </row>
    <row r="501" spans="4:12" ht="15.75">
      <c r="D501" s="88"/>
      <c r="E501" s="90"/>
      <c r="F501" s="90"/>
      <c r="G501" s="90"/>
      <c r="H501" s="90"/>
      <c r="I501" s="88"/>
      <c r="J501" s="90"/>
      <c r="K501" s="88"/>
      <c r="L501" s="88"/>
    </row>
    <row r="502" spans="4:12" ht="15.75">
      <c r="D502" s="88"/>
      <c r="E502" s="90"/>
      <c r="F502" s="90"/>
      <c r="G502" s="90"/>
      <c r="H502" s="90"/>
      <c r="I502" s="88"/>
      <c r="J502" s="90"/>
      <c r="K502" s="88"/>
      <c r="L502" s="88"/>
    </row>
    <row r="503" spans="4:12" ht="15.75">
      <c r="D503" s="88"/>
      <c r="E503" s="90"/>
      <c r="F503" s="90"/>
      <c r="G503" s="90"/>
      <c r="H503" s="90"/>
      <c r="I503" s="88"/>
      <c r="J503" s="90"/>
      <c r="K503" s="88"/>
      <c r="L503" s="88"/>
    </row>
    <row r="504" spans="4:12" ht="15.75">
      <c r="D504" s="88"/>
      <c r="E504" s="90"/>
      <c r="F504" s="90"/>
      <c r="G504" s="90"/>
      <c r="H504" s="90"/>
      <c r="I504" s="88"/>
      <c r="J504" s="90"/>
      <c r="K504" s="88"/>
      <c r="L504" s="88"/>
    </row>
    <row r="505" spans="4:12" ht="15.75">
      <c r="D505" s="88"/>
      <c r="E505" s="90"/>
      <c r="F505" s="90"/>
      <c r="G505" s="90"/>
      <c r="H505" s="90"/>
      <c r="I505" s="88"/>
      <c r="J505" s="90"/>
      <c r="K505" s="88"/>
      <c r="L505" s="88"/>
    </row>
    <row r="506" spans="4:12" ht="15.75">
      <c r="D506" s="88"/>
      <c r="E506" s="90"/>
      <c r="F506" s="90"/>
      <c r="G506" s="90"/>
      <c r="H506" s="90"/>
      <c r="I506" s="88"/>
      <c r="J506" s="90"/>
      <c r="K506" s="88"/>
      <c r="L506" s="88"/>
    </row>
    <row r="507" spans="4:12" ht="15.75">
      <c r="D507" s="88"/>
      <c r="E507" s="90"/>
      <c r="F507" s="90"/>
      <c r="G507" s="90"/>
      <c r="H507" s="90"/>
      <c r="I507" s="88"/>
      <c r="J507" s="90"/>
      <c r="K507" s="88"/>
      <c r="L507" s="88"/>
    </row>
    <row r="508" spans="4:12" ht="15.75">
      <c r="D508" s="88"/>
      <c r="E508" s="90"/>
      <c r="F508" s="90"/>
      <c r="G508" s="90"/>
      <c r="H508" s="90"/>
      <c r="I508" s="88"/>
      <c r="J508" s="90"/>
      <c r="K508" s="88"/>
      <c r="L508" s="88"/>
    </row>
    <row r="509" spans="4:12" ht="15.75">
      <c r="D509" s="88"/>
      <c r="E509" s="90"/>
      <c r="F509" s="90"/>
      <c r="G509" s="90"/>
      <c r="H509" s="90"/>
      <c r="I509" s="88"/>
      <c r="J509" s="90"/>
      <c r="K509" s="88"/>
      <c r="L509" s="88"/>
    </row>
    <row r="510" spans="4:12" ht="15.75">
      <c r="D510" s="88"/>
      <c r="E510" s="90"/>
      <c r="F510" s="90"/>
      <c r="G510" s="90"/>
      <c r="H510" s="90"/>
      <c r="I510" s="88"/>
      <c r="J510" s="90"/>
      <c r="K510" s="88"/>
      <c r="L510" s="88"/>
    </row>
    <row r="511" spans="4:12" ht="15.75">
      <c r="D511" s="88"/>
      <c r="E511" s="90"/>
      <c r="F511" s="90"/>
      <c r="G511" s="90"/>
      <c r="H511" s="90"/>
      <c r="I511" s="88"/>
      <c r="J511" s="90"/>
      <c r="K511" s="88"/>
      <c r="L511" s="88"/>
    </row>
    <row r="512" spans="4:12" ht="15.75">
      <c r="D512" s="88"/>
      <c r="E512" s="90"/>
      <c r="F512" s="90"/>
      <c r="G512" s="90"/>
      <c r="H512" s="90"/>
      <c r="I512" s="88"/>
      <c r="J512" s="90"/>
      <c r="K512" s="88"/>
      <c r="L512" s="88"/>
    </row>
    <row r="513" spans="4:12" ht="15.75">
      <c r="D513" s="88"/>
      <c r="E513" s="90"/>
      <c r="F513" s="90"/>
      <c r="G513" s="90"/>
      <c r="H513" s="90"/>
      <c r="I513" s="88"/>
      <c r="J513" s="90"/>
      <c r="K513" s="88"/>
      <c r="L513" s="88"/>
    </row>
    <row r="514" spans="4:12" ht="15.75">
      <c r="D514" s="88"/>
      <c r="E514" s="90"/>
      <c r="F514" s="90"/>
      <c r="G514" s="90"/>
      <c r="H514" s="90"/>
      <c r="I514" s="88"/>
      <c r="J514" s="90"/>
      <c r="K514" s="88"/>
      <c r="L514" s="88"/>
    </row>
    <row r="515" spans="4:12" ht="15.75">
      <c r="D515" s="88"/>
      <c r="E515" s="90"/>
      <c r="F515" s="90"/>
      <c r="G515" s="90"/>
      <c r="H515" s="90"/>
      <c r="I515" s="88"/>
      <c r="J515" s="90"/>
      <c r="K515" s="88"/>
      <c r="L515" s="88"/>
    </row>
    <row r="516" spans="4:12" ht="15.75">
      <c r="D516" s="88"/>
      <c r="E516" s="90"/>
      <c r="F516" s="90"/>
      <c r="G516" s="90"/>
      <c r="H516" s="90"/>
      <c r="I516" s="88"/>
      <c r="J516" s="90"/>
      <c r="K516" s="88"/>
      <c r="L516" s="88"/>
    </row>
    <row r="517" spans="4:12" ht="15.75">
      <c r="D517" s="88"/>
      <c r="E517" s="90"/>
      <c r="F517" s="90"/>
      <c r="G517" s="90"/>
      <c r="H517" s="90"/>
      <c r="I517" s="88"/>
      <c r="J517" s="90"/>
      <c r="K517" s="88"/>
      <c r="L517" s="88"/>
    </row>
    <row r="518" spans="4:12" ht="15.75">
      <c r="D518" s="88"/>
      <c r="E518" s="90"/>
      <c r="F518" s="90"/>
      <c r="G518" s="90"/>
      <c r="H518" s="90"/>
      <c r="I518" s="88"/>
      <c r="J518" s="90"/>
      <c r="K518" s="88"/>
      <c r="L518" s="88"/>
    </row>
    <row r="519" spans="4:12" ht="15.75">
      <c r="D519" s="88"/>
      <c r="E519" s="90"/>
      <c r="F519" s="90"/>
      <c r="G519" s="90"/>
      <c r="H519" s="90"/>
      <c r="I519" s="88"/>
      <c r="J519" s="90"/>
      <c r="K519" s="88"/>
      <c r="L519" s="88"/>
    </row>
    <row r="520" spans="4:12" ht="15.75">
      <c r="D520" s="88"/>
      <c r="E520" s="90"/>
      <c r="F520" s="90"/>
      <c r="G520" s="90"/>
      <c r="H520" s="90"/>
      <c r="I520" s="88"/>
      <c r="J520" s="90"/>
      <c r="K520" s="88"/>
      <c r="L520" s="88"/>
    </row>
    <row r="521" spans="4:12" ht="15.75">
      <c r="D521" s="88"/>
      <c r="E521" s="90"/>
      <c r="F521" s="90"/>
      <c r="G521" s="90"/>
      <c r="H521" s="90"/>
      <c r="I521" s="88"/>
      <c r="J521" s="90"/>
      <c r="K521" s="88"/>
      <c r="L521" s="88"/>
    </row>
    <row r="522" spans="4:12" ht="15.75">
      <c r="D522" s="88"/>
      <c r="E522" s="90"/>
      <c r="F522" s="90"/>
      <c r="G522" s="90"/>
      <c r="H522" s="90"/>
      <c r="I522" s="88"/>
      <c r="J522" s="90"/>
      <c r="K522" s="88"/>
      <c r="L522" s="88"/>
    </row>
    <row r="523" spans="4:12" ht="15.75">
      <c r="D523" s="88"/>
      <c r="E523" s="90"/>
      <c r="F523" s="90"/>
      <c r="G523" s="90"/>
      <c r="H523" s="90"/>
      <c r="I523" s="88"/>
      <c r="J523" s="90"/>
      <c r="K523" s="88"/>
      <c r="L523" s="88"/>
    </row>
    <row r="524" spans="4:12" ht="15.75">
      <c r="D524" s="88"/>
      <c r="E524" s="90"/>
      <c r="F524" s="90"/>
      <c r="G524" s="90"/>
      <c r="H524" s="90"/>
      <c r="I524" s="88"/>
      <c r="J524" s="90"/>
      <c r="K524" s="88"/>
      <c r="L524" s="88"/>
    </row>
    <row r="525" spans="4:12" ht="15.75">
      <c r="D525" s="88"/>
      <c r="E525" s="90"/>
      <c r="F525" s="90"/>
      <c r="G525" s="90"/>
      <c r="H525" s="90"/>
      <c r="I525" s="88"/>
      <c r="J525" s="90"/>
      <c r="K525" s="88"/>
      <c r="L525" s="88"/>
    </row>
    <row r="526" spans="4:12" ht="15.75">
      <c r="D526" s="88"/>
      <c r="E526" s="90"/>
      <c r="F526" s="90"/>
      <c r="G526" s="90"/>
      <c r="H526" s="90"/>
      <c r="I526" s="88"/>
      <c r="J526" s="90"/>
      <c r="K526" s="88"/>
      <c r="L526" s="88"/>
    </row>
    <row r="527" spans="4:12" ht="15.75">
      <c r="D527" s="88"/>
      <c r="E527" s="90"/>
      <c r="F527" s="90"/>
      <c r="G527" s="90"/>
      <c r="H527" s="90"/>
      <c r="I527" s="88"/>
      <c r="J527" s="90"/>
      <c r="K527" s="88"/>
      <c r="L527" s="88"/>
    </row>
    <row r="528" spans="4:12" ht="15.75">
      <c r="D528" s="88"/>
      <c r="E528" s="90"/>
      <c r="F528" s="90"/>
      <c r="G528" s="90"/>
      <c r="H528" s="90"/>
      <c r="I528" s="88"/>
      <c r="J528" s="90"/>
      <c r="K528" s="88"/>
      <c r="L528" s="88"/>
    </row>
    <row r="529" spans="4:12" ht="15.75">
      <c r="D529" s="88"/>
      <c r="E529" s="90"/>
      <c r="F529" s="90"/>
      <c r="G529" s="90"/>
      <c r="H529" s="90"/>
      <c r="I529" s="88"/>
      <c r="J529" s="90"/>
      <c r="K529" s="88"/>
      <c r="L529" s="88"/>
    </row>
    <row r="530" spans="4:12" ht="15.75">
      <c r="D530" s="88"/>
      <c r="E530" s="90"/>
      <c r="F530" s="90"/>
      <c r="G530" s="90"/>
      <c r="H530" s="90"/>
      <c r="I530" s="88"/>
      <c r="J530" s="90"/>
      <c r="K530" s="88"/>
      <c r="L530" s="88"/>
    </row>
    <row r="531" spans="4:12" ht="15.75">
      <c r="D531" s="88"/>
      <c r="E531" s="90"/>
      <c r="F531" s="90"/>
      <c r="G531" s="90"/>
      <c r="H531" s="90"/>
      <c r="I531" s="88"/>
      <c r="J531" s="90"/>
      <c r="K531" s="88"/>
      <c r="L531" s="88"/>
    </row>
    <row r="532" spans="4:12" ht="15.75">
      <c r="D532" s="88"/>
      <c r="E532" s="90"/>
      <c r="F532" s="90"/>
      <c r="G532" s="90"/>
      <c r="H532" s="90"/>
      <c r="I532" s="88"/>
      <c r="J532" s="90"/>
      <c r="K532" s="88"/>
      <c r="L532" s="88"/>
    </row>
    <row r="533" spans="4:12" ht="15.75">
      <c r="D533" s="88"/>
      <c r="E533" s="90"/>
      <c r="F533" s="90"/>
      <c r="G533" s="90"/>
      <c r="H533" s="90"/>
      <c r="I533" s="88"/>
      <c r="J533" s="90"/>
      <c r="K533" s="88"/>
      <c r="L533" s="88"/>
    </row>
    <row r="534" spans="4:12" ht="15.75">
      <c r="D534" s="88"/>
      <c r="E534" s="90"/>
      <c r="F534" s="90"/>
      <c r="G534" s="90"/>
      <c r="H534" s="90"/>
      <c r="I534" s="88"/>
      <c r="J534" s="90"/>
      <c r="K534" s="88"/>
      <c r="L534" s="88"/>
    </row>
    <row r="535" spans="4:12" ht="15.75">
      <c r="D535" s="88"/>
      <c r="E535" s="90"/>
      <c r="F535" s="90"/>
      <c r="G535" s="90"/>
      <c r="H535" s="90"/>
      <c r="I535" s="88"/>
      <c r="J535" s="90"/>
      <c r="K535" s="88"/>
      <c r="L535" s="88"/>
    </row>
    <row r="536" spans="4:12" ht="15.75">
      <c r="D536" s="88"/>
      <c r="E536" s="90"/>
      <c r="F536" s="90"/>
      <c r="G536" s="90"/>
      <c r="H536" s="90"/>
      <c r="I536" s="88"/>
      <c r="J536" s="90"/>
      <c r="K536" s="88"/>
      <c r="L536" s="88"/>
    </row>
    <row r="537" spans="4:12" ht="15.75">
      <c r="D537" s="88"/>
      <c r="E537" s="90"/>
      <c r="F537" s="90"/>
      <c r="G537" s="90"/>
      <c r="H537" s="90"/>
      <c r="I537" s="88"/>
      <c r="J537" s="90"/>
      <c r="K537" s="88"/>
      <c r="L537" s="88"/>
    </row>
    <row r="538" spans="4:12" ht="15.75">
      <c r="D538" s="88"/>
      <c r="E538" s="90"/>
      <c r="F538" s="90"/>
      <c r="G538" s="90"/>
      <c r="H538" s="90"/>
      <c r="I538" s="88"/>
      <c r="J538" s="90"/>
      <c r="K538" s="88"/>
      <c r="L538" s="88"/>
    </row>
    <row r="539" spans="4:12" ht="15.75">
      <c r="D539" s="88"/>
      <c r="E539" s="90"/>
      <c r="F539" s="90"/>
      <c r="G539" s="90"/>
      <c r="H539" s="90"/>
      <c r="I539" s="88"/>
      <c r="J539" s="90"/>
      <c r="K539" s="88"/>
      <c r="L539" s="88"/>
    </row>
    <row r="540" spans="4:12" ht="15.75">
      <c r="D540" s="88"/>
      <c r="E540" s="90"/>
      <c r="F540" s="90"/>
      <c r="G540" s="90"/>
      <c r="H540" s="90"/>
      <c r="I540" s="88"/>
      <c r="J540" s="90"/>
      <c r="K540" s="88"/>
      <c r="L540" s="88"/>
    </row>
    <row r="541" spans="4:12" ht="15.75">
      <c r="D541" s="88"/>
      <c r="E541" s="90"/>
      <c r="F541" s="90"/>
      <c r="G541" s="90"/>
      <c r="H541" s="90"/>
      <c r="I541" s="88"/>
      <c r="J541" s="90"/>
      <c r="K541" s="88"/>
      <c r="L541" s="88"/>
    </row>
    <row r="542" spans="4:12" ht="15.75">
      <c r="D542" s="88"/>
      <c r="E542" s="90"/>
      <c r="F542" s="90"/>
      <c r="G542" s="90"/>
      <c r="H542" s="90"/>
      <c r="I542" s="88"/>
      <c r="J542" s="90"/>
      <c r="K542" s="88"/>
      <c r="L542" s="88"/>
    </row>
    <row r="543" spans="4:12" ht="15.75">
      <c r="D543" s="88"/>
      <c r="E543" s="90"/>
      <c r="F543" s="90"/>
      <c r="G543" s="90"/>
      <c r="H543" s="90"/>
      <c r="I543" s="88"/>
      <c r="J543" s="90"/>
      <c r="K543" s="88"/>
      <c r="L543" s="88"/>
    </row>
    <row r="544" spans="4:12" ht="15.75">
      <c r="D544" s="88"/>
      <c r="E544" s="90"/>
      <c r="F544" s="90"/>
      <c r="G544" s="90"/>
      <c r="H544" s="90"/>
      <c r="I544" s="88"/>
      <c r="J544" s="90"/>
      <c r="K544" s="88"/>
      <c r="L544" s="88"/>
    </row>
    <row r="545" spans="4:12" ht="15.75">
      <c r="D545" s="88"/>
      <c r="E545" s="90"/>
      <c r="F545" s="90"/>
      <c r="G545" s="90"/>
      <c r="H545" s="90"/>
      <c r="I545" s="88"/>
      <c r="J545" s="90"/>
      <c r="K545" s="88"/>
      <c r="L545" s="88"/>
    </row>
    <row r="546" spans="4:12" ht="15.75">
      <c r="D546" s="88"/>
      <c r="E546" s="90"/>
      <c r="F546" s="90"/>
      <c r="G546" s="90"/>
      <c r="H546" s="90"/>
      <c r="I546" s="88"/>
      <c r="J546" s="90"/>
      <c r="K546" s="88"/>
      <c r="L546" s="88"/>
    </row>
    <row r="547" spans="4:12" ht="15.75">
      <c r="D547" s="88"/>
      <c r="E547" s="90"/>
      <c r="F547" s="90"/>
      <c r="G547" s="90"/>
      <c r="H547" s="90"/>
      <c r="I547" s="88"/>
      <c r="J547" s="90"/>
      <c r="K547" s="88"/>
      <c r="L547" s="88"/>
    </row>
    <row r="548" spans="4:12" ht="15.75">
      <c r="D548" s="88"/>
      <c r="E548" s="90"/>
      <c r="F548" s="90"/>
      <c r="G548" s="90"/>
      <c r="H548" s="90"/>
      <c r="I548" s="88"/>
      <c r="J548" s="90"/>
      <c r="K548" s="88"/>
      <c r="L548" s="88"/>
    </row>
    <row r="549" spans="4:12" ht="15.75">
      <c r="D549" s="88"/>
      <c r="E549" s="90"/>
      <c r="F549" s="90"/>
      <c r="G549" s="90"/>
      <c r="H549" s="90"/>
      <c r="I549" s="88"/>
      <c r="J549" s="90"/>
      <c r="K549" s="88"/>
      <c r="L549" s="88"/>
    </row>
    <row r="550" spans="4:12" ht="15.75">
      <c r="D550" s="88"/>
      <c r="E550" s="90"/>
      <c r="F550" s="90"/>
      <c r="G550" s="90"/>
      <c r="H550" s="90"/>
      <c r="I550" s="88"/>
      <c r="J550" s="90"/>
      <c r="K550" s="88"/>
      <c r="L550" s="88"/>
    </row>
    <row r="551" spans="4:12" ht="15.75">
      <c r="D551" s="88"/>
      <c r="E551" s="90"/>
      <c r="F551" s="90"/>
      <c r="G551" s="90"/>
      <c r="H551" s="90"/>
      <c r="I551" s="88"/>
      <c r="J551" s="90"/>
      <c r="K551" s="88"/>
      <c r="L551" s="88"/>
    </row>
    <row r="552" spans="4:12" ht="15.75">
      <c r="D552" s="88"/>
      <c r="E552" s="90"/>
      <c r="F552" s="90"/>
      <c r="G552" s="90"/>
      <c r="H552" s="90"/>
      <c r="I552" s="88"/>
      <c r="J552" s="90"/>
      <c r="K552" s="88"/>
      <c r="L552" s="88"/>
    </row>
    <row r="553" spans="4:12" ht="15.75">
      <c r="D553" s="88"/>
      <c r="E553" s="90"/>
      <c r="F553" s="90"/>
      <c r="G553" s="90"/>
      <c r="H553" s="90"/>
      <c r="I553" s="88"/>
      <c r="J553" s="90"/>
      <c r="K553" s="88"/>
      <c r="L553" s="88"/>
    </row>
    <row r="554" spans="4:12" ht="15.75">
      <c r="D554" s="88"/>
      <c r="E554" s="90"/>
      <c r="F554" s="90"/>
      <c r="G554" s="90"/>
      <c r="H554" s="90"/>
      <c r="I554" s="88"/>
      <c r="J554" s="90"/>
      <c r="K554" s="88"/>
      <c r="L554" s="88"/>
    </row>
    <row r="555" spans="4:12" ht="15.75">
      <c r="D555" s="88"/>
      <c r="E555" s="90"/>
      <c r="F555" s="90"/>
      <c r="G555" s="90"/>
      <c r="H555" s="90"/>
      <c r="I555" s="88"/>
      <c r="J555" s="90"/>
      <c r="K555" s="88"/>
      <c r="L555" s="88"/>
    </row>
    <row r="556" spans="4:12" ht="15.75">
      <c r="D556" s="88"/>
      <c r="E556" s="90"/>
      <c r="F556" s="90"/>
      <c r="G556" s="90"/>
      <c r="H556" s="90"/>
      <c r="I556" s="88"/>
      <c r="J556" s="90"/>
      <c r="K556" s="88"/>
      <c r="L556" s="88"/>
    </row>
    <row r="557" spans="4:12" ht="15.75">
      <c r="D557" s="88"/>
      <c r="E557" s="90"/>
      <c r="F557" s="90"/>
      <c r="G557" s="90"/>
      <c r="H557" s="90"/>
      <c r="I557" s="88"/>
      <c r="J557" s="90"/>
      <c r="K557" s="88"/>
      <c r="L557" s="88"/>
    </row>
    <row r="558" spans="4:12" ht="15.75">
      <c r="D558" s="88"/>
      <c r="E558" s="90"/>
      <c r="F558" s="90"/>
      <c r="G558" s="90"/>
      <c r="H558" s="90"/>
      <c r="I558" s="88"/>
      <c r="J558" s="90"/>
      <c r="K558" s="88"/>
      <c r="L558" s="88"/>
    </row>
    <row r="559" spans="4:12" ht="15.75">
      <c r="D559" s="88"/>
      <c r="E559" s="90"/>
      <c r="F559" s="90"/>
      <c r="G559" s="90"/>
      <c r="H559" s="90"/>
      <c r="I559" s="88"/>
      <c r="J559" s="90"/>
      <c r="K559" s="88"/>
      <c r="L559" s="88"/>
    </row>
    <row r="560" spans="4:12" ht="15.75">
      <c r="D560" s="88"/>
      <c r="E560" s="90"/>
      <c r="F560" s="90"/>
      <c r="G560" s="90"/>
      <c r="H560" s="90"/>
      <c r="I560" s="88"/>
      <c r="J560" s="90"/>
      <c r="K560" s="88"/>
      <c r="L560" s="88"/>
    </row>
    <row r="561" spans="4:12" ht="15.75">
      <c r="D561" s="88"/>
      <c r="E561" s="90"/>
      <c r="F561" s="90"/>
      <c r="G561" s="90"/>
      <c r="H561" s="90"/>
      <c r="I561" s="88"/>
      <c r="J561" s="90"/>
      <c r="K561" s="88"/>
      <c r="L561" s="88"/>
    </row>
    <row r="562" spans="4:12" ht="15.75">
      <c r="D562" s="88"/>
      <c r="E562" s="90"/>
      <c r="F562" s="90"/>
      <c r="G562" s="90"/>
      <c r="H562" s="90"/>
      <c r="I562" s="88"/>
      <c r="J562" s="90"/>
      <c r="K562" s="88"/>
      <c r="L562" s="88"/>
    </row>
    <row r="563" spans="4:12" ht="15.75">
      <c r="D563" s="88"/>
      <c r="E563" s="90"/>
      <c r="F563" s="90"/>
      <c r="G563" s="90"/>
      <c r="H563" s="90"/>
      <c r="I563" s="88"/>
      <c r="J563" s="90"/>
      <c r="K563" s="88"/>
      <c r="L563" s="88"/>
    </row>
    <row r="564" spans="4:12" ht="15.75">
      <c r="D564" s="88"/>
      <c r="E564" s="90"/>
      <c r="F564" s="90"/>
      <c r="G564" s="90"/>
      <c r="H564" s="90"/>
      <c r="I564" s="88"/>
      <c r="J564" s="90"/>
      <c r="K564" s="88"/>
      <c r="L564" s="88"/>
    </row>
    <row r="565" spans="4:12" ht="15.75">
      <c r="D565" s="88"/>
      <c r="E565" s="90"/>
      <c r="F565" s="90"/>
      <c r="G565" s="90"/>
      <c r="H565" s="90"/>
      <c r="I565" s="88"/>
      <c r="J565" s="90"/>
      <c r="K565" s="88"/>
      <c r="L565" s="88"/>
    </row>
    <row r="566" spans="4:12" ht="15.75">
      <c r="D566" s="88"/>
      <c r="E566" s="90"/>
      <c r="F566" s="90"/>
      <c r="G566" s="90"/>
      <c r="H566" s="90"/>
      <c r="I566" s="88"/>
      <c r="J566" s="90"/>
      <c r="K566" s="88"/>
      <c r="L566" s="88"/>
    </row>
    <row r="567" spans="4:12" ht="15.75">
      <c r="D567" s="88"/>
      <c r="E567" s="90"/>
      <c r="F567" s="90"/>
      <c r="G567" s="90"/>
      <c r="H567" s="90"/>
      <c r="I567" s="88"/>
      <c r="J567" s="90"/>
      <c r="K567" s="88"/>
      <c r="L567" s="88"/>
    </row>
    <row r="568" spans="4:12" ht="15.75">
      <c r="D568" s="88"/>
      <c r="E568" s="90"/>
      <c r="F568" s="90"/>
      <c r="G568" s="90"/>
      <c r="H568" s="90"/>
      <c r="I568" s="88"/>
      <c r="J568" s="90"/>
      <c r="K568" s="88"/>
      <c r="L568" s="88"/>
    </row>
    <row r="569" spans="4:12" ht="15.75">
      <c r="D569" s="88"/>
      <c r="E569" s="90"/>
      <c r="F569" s="90"/>
      <c r="G569" s="90"/>
      <c r="H569" s="90"/>
      <c r="I569" s="88"/>
      <c r="J569" s="90"/>
      <c r="K569" s="88"/>
      <c r="L569" s="88"/>
    </row>
    <row r="570" spans="4:12" ht="15.75">
      <c r="D570" s="88"/>
      <c r="E570" s="90"/>
      <c r="F570" s="90"/>
      <c r="G570" s="90"/>
      <c r="H570" s="90"/>
      <c r="I570" s="88"/>
      <c r="J570" s="90"/>
      <c r="K570" s="88"/>
      <c r="L570" s="88"/>
    </row>
    <row r="571" spans="4:12" ht="15.75">
      <c r="D571" s="88"/>
      <c r="E571" s="90"/>
      <c r="F571" s="90"/>
      <c r="G571" s="90"/>
      <c r="H571" s="90"/>
      <c r="I571" s="88"/>
      <c r="J571" s="90"/>
      <c r="K571" s="88"/>
      <c r="L571" s="88"/>
    </row>
    <row r="572" spans="4:12" ht="15.75">
      <c r="D572" s="88"/>
      <c r="E572" s="90"/>
      <c r="F572" s="90"/>
      <c r="G572" s="90"/>
      <c r="H572" s="90"/>
      <c r="I572" s="88"/>
      <c r="J572" s="90"/>
      <c r="K572" s="88"/>
      <c r="L572" s="88"/>
    </row>
    <row r="573" spans="4:12" ht="15.75">
      <c r="D573" s="88"/>
      <c r="E573" s="90"/>
      <c r="F573" s="90"/>
      <c r="G573" s="90"/>
      <c r="H573" s="90"/>
      <c r="I573" s="88"/>
      <c r="J573" s="90"/>
      <c r="K573" s="88"/>
      <c r="L573" s="88"/>
    </row>
    <row r="574" spans="4:12" ht="15.75">
      <c r="D574" s="88"/>
      <c r="E574" s="90"/>
      <c r="F574" s="90"/>
      <c r="G574" s="90"/>
      <c r="H574" s="90"/>
      <c r="I574" s="88"/>
      <c r="J574" s="90"/>
      <c r="K574" s="88"/>
      <c r="L574" s="88"/>
    </row>
    <row r="575" spans="4:12" ht="15.75">
      <c r="D575" s="88"/>
      <c r="E575" s="90"/>
      <c r="F575" s="90"/>
      <c r="G575" s="90"/>
      <c r="H575" s="90"/>
      <c r="I575" s="88"/>
      <c r="J575" s="90"/>
      <c r="K575" s="88"/>
      <c r="L575" s="88"/>
    </row>
    <row r="576" spans="4:12" ht="15.75">
      <c r="D576" s="88"/>
      <c r="E576" s="90"/>
      <c r="F576" s="90"/>
      <c r="G576" s="90"/>
      <c r="H576" s="90"/>
      <c r="I576" s="88"/>
      <c r="J576" s="90"/>
      <c r="K576" s="88"/>
      <c r="L576" s="88"/>
    </row>
    <row r="577" spans="4:12" ht="15.75">
      <c r="D577" s="88"/>
      <c r="E577" s="90"/>
      <c r="F577" s="90"/>
      <c r="G577" s="90"/>
      <c r="H577" s="90"/>
      <c r="I577" s="88"/>
      <c r="J577" s="90"/>
      <c r="K577" s="88"/>
      <c r="L577" s="88"/>
    </row>
    <row r="578" spans="4:12" ht="15.75">
      <c r="D578" s="88"/>
      <c r="E578" s="90"/>
      <c r="F578" s="90"/>
      <c r="G578" s="90"/>
      <c r="H578" s="90"/>
      <c r="I578" s="88"/>
      <c r="J578" s="90"/>
      <c r="K578" s="88"/>
      <c r="L578" s="88"/>
    </row>
    <row r="579" spans="4:12" ht="15.75">
      <c r="D579" s="88"/>
      <c r="E579" s="90"/>
      <c r="F579" s="90"/>
      <c r="G579" s="90"/>
      <c r="H579" s="90"/>
      <c r="I579" s="88"/>
      <c r="J579" s="90"/>
      <c r="K579" s="88"/>
      <c r="L579" s="88"/>
    </row>
    <row r="580" spans="4:12" ht="15.75">
      <c r="D580" s="88"/>
      <c r="E580" s="90"/>
      <c r="F580" s="90"/>
      <c r="G580" s="90"/>
      <c r="H580" s="90"/>
      <c r="I580" s="88"/>
      <c r="J580" s="90"/>
      <c r="K580" s="88"/>
      <c r="L580" s="88"/>
    </row>
    <row r="581" spans="4:12" ht="15.75">
      <c r="D581" s="88"/>
      <c r="E581" s="90"/>
      <c r="F581" s="90"/>
      <c r="G581" s="90"/>
      <c r="H581" s="90"/>
      <c r="I581" s="88"/>
      <c r="J581" s="90"/>
      <c r="K581" s="88"/>
      <c r="L581" s="88"/>
    </row>
    <row r="582" spans="4:12" ht="15.75">
      <c r="D582" s="88"/>
      <c r="E582" s="90"/>
      <c r="F582" s="90"/>
      <c r="G582" s="90"/>
      <c r="H582" s="90"/>
      <c r="I582" s="88"/>
      <c r="J582" s="90"/>
      <c r="K582" s="88"/>
      <c r="L582" s="88"/>
    </row>
    <row r="583" spans="4:12" ht="15.75">
      <c r="D583" s="88"/>
      <c r="E583" s="90"/>
      <c r="F583" s="90"/>
      <c r="G583" s="90"/>
      <c r="H583" s="90"/>
      <c r="I583" s="88"/>
      <c r="J583" s="90"/>
      <c r="K583" s="88"/>
      <c r="L583" s="88"/>
    </row>
    <row r="584" spans="4:12" ht="15.75">
      <c r="D584" s="88"/>
      <c r="E584" s="90"/>
      <c r="F584" s="90"/>
      <c r="G584" s="90"/>
      <c r="H584" s="90"/>
      <c r="I584" s="88"/>
      <c r="J584" s="90"/>
      <c r="K584" s="88"/>
      <c r="L584" s="88"/>
    </row>
    <row r="585" spans="4:12" ht="15.75">
      <c r="D585" s="88"/>
      <c r="E585" s="90"/>
      <c r="F585" s="90"/>
      <c r="G585" s="90"/>
      <c r="H585" s="90"/>
      <c r="I585" s="88"/>
      <c r="J585" s="90"/>
      <c r="K585" s="88"/>
      <c r="L585" s="88"/>
    </row>
    <row r="586" spans="4:12" ht="15.75">
      <c r="D586" s="88"/>
      <c r="E586" s="90"/>
      <c r="F586" s="90"/>
      <c r="G586" s="90"/>
      <c r="H586" s="90"/>
      <c r="I586" s="88"/>
      <c r="J586" s="90"/>
      <c r="K586" s="88"/>
      <c r="L586" s="88"/>
    </row>
    <row r="587" spans="4:12" ht="15.75">
      <c r="D587" s="88"/>
      <c r="E587" s="90"/>
      <c r="F587" s="90"/>
      <c r="G587" s="90"/>
      <c r="H587" s="90"/>
      <c r="I587" s="88"/>
      <c r="J587" s="90"/>
      <c r="K587" s="88"/>
      <c r="L587" s="88"/>
    </row>
    <row r="588" spans="4:12" ht="15.75">
      <c r="D588" s="88"/>
      <c r="E588" s="90"/>
      <c r="F588" s="90"/>
      <c r="G588" s="90"/>
      <c r="H588" s="90"/>
      <c r="I588" s="88"/>
      <c r="J588" s="90"/>
      <c r="K588" s="88"/>
      <c r="L588" s="88"/>
    </row>
    <row r="589" spans="4:12" ht="15.75">
      <c r="D589" s="88"/>
      <c r="E589" s="90"/>
      <c r="F589" s="90"/>
      <c r="G589" s="90"/>
      <c r="H589" s="90"/>
      <c r="I589" s="88"/>
      <c r="J589" s="90"/>
      <c r="K589" s="88"/>
      <c r="L589" s="88"/>
    </row>
    <row r="590" spans="4:12" ht="15.75">
      <c r="D590" s="88"/>
      <c r="E590" s="90"/>
      <c r="F590" s="90"/>
      <c r="G590" s="90"/>
      <c r="H590" s="90"/>
      <c r="I590" s="88"/>
      <c r="J590" s="90"/>
      <c r="K590" s="88"/>
      <c r="L590" s="88"/>
    </row>
    <row r="591" spans="4:12" ht="15.75">
      <c r="D591" s="88"/>
      <c r="E591" s="90"/>
      <c r="F591" s="90"/>
      <c r="G591" s="90"/>
      <c r="H591" s="90"/>
      <c r="I591" s="88"/>
      <c r="J591" s="90"/>
      <c r="K591" s="88"/>
      <c r="L591" s="88"/>
    </row>
    <row r="592" spans="4:12" ht="15.75">
      <c r="D592" s="88"/>
      <c r="E592" s="90"/>
      <c r="F592" s="90"/>
      <c r="G592" s="90"/>
      <c r="H592" s="90"/>
      <c r="I592" s="88"/>
      <c r="J592" s="90"/>
      <c r="K592" s="88"/>
      <c r="L592" s="88"/>
    </row>
    <row r="593" spans="4:12" ht="15.75">
      <c r="D593" s="88"/>
      <c r="E593" s="90"/>
      <c r="F593" s="90"/>
      <c r="G593" s="90"/>
      <c r="H593" s="90"/>
      <c r="I593" s="88"/>
      <c r="J593" s="90"/>
      <c r="K593" s="88"/>
      <c r="L593" s="88"/>
    </row>
    <row r="594" spans="4:12" ht="15.75">
      <c r="D594" s="88"/>
      <c r="E594" s="90"/>
      <c r="F594" s="90"/>
      <c r="G594" s="90"/>
      <c r="H594" s="90"/>
      <c r="I594" s="88"/>
      <c r="J594" s="90"/>
      <c r="K594" s="88"/>
      <c r="L594" s="88"/>
    </row>
    <row r="595" spans="4:12" ht="15.75">
      <c r="D595" s="88"/>
      <c r="E595" s="90"/>
      <c r="F595" s="90"/>
      <c r="G595" s="90"/>
      <c r="H595" s="90"/>
      <c r="I595" s="88"/>
      <c r="J595" s="90"/>
      <c r="K595" s="88"/>
      <c r="L595" s="88"/>
    </row>
    <row r="596" spans="4:12" ht="15.75">
      <c r="D596" s="88"/>
      <c r="E596" s="90"/>
      <c r="F596" s="90"/>
      <c r="G596" s="90"/>
      <c r="H596" s="90"/>
      <c r="I596" s="88"/>
      <c r="J596" s="90"/>
      <c r="K596" s="88"/>
      <c r="L596" s="88"/>
    </row>
    <row r="597" spans="4:12" ht="15.75">
      <c r="D597" s="88"/>
      <c r="E597" s="90"/>
      <c r="F597" s="90"/>
      <c r="G597" s="90"/>
      <c r="H597" s="90"/>
      <c r="I597" s="88"/>
      <c r="J597" s="90"/>
      <c r="K597" s="88"/>
      <c r="L597" s="88"/>
    </row>
    <row r="598" spans="4:12" ht="15.75">
      <c r="D598" s="88"/>
      <c r="E598" s="90"/>
      <c r="F598" s="90"/>
      <c r="G598" s="90"/>
      <c r="H598" s="90"/>
      <c r="I598" s="88"/>
      <c r="J598" s="90"/>
      <c r="K598" s="88"/>
      <c r="L598" s="88"/>
    </row>
    <row r="599" spans="4:12" ht="15.75">
      <c r="D599" s="88"/>
      <c r="E599" s="90"/>
      <c r="F599" s="90"/>
      <c r="G599" s="90"/>
      <c r="H599" s="90"/>
      <c r="I599" s="88"/>
      <c r="J599" s="90"/>
      <c r="K599" s="88"/>
      <c r="L599" s="88"/>
    </row>
    <row r="600" spans="4:12" ht="15.75">
      <c r="D600" s="88"/>
      <c r="E600" s="90"/>
      <c r="F600" s="90"/>
      <c r="G600" s="90"/>
      <c r="H600" s="90"/>
      <c r="I600" s="88"/>
      <c r="J600" s="90"/>
      <c r="K600" s="88"/>
      <c r="L600" s="88"/>
    </row>
    <row r="601" spans="4:12" ht="15.75">
      <c r="D601" s="88"/>
      <c r="E601" s="90"/>
      <c r="F601" s="90"/>
      <c r="G601" s="90"/>
      <c r="H601" s="90"/>
      <c r="I601" s="88"/>
      <c r="J601" s="90"/>
      <c r="K601" s="88"/>
      <c r="L601" s="88"/>
    </row>
    <row r="602" spans="4:12" ht="15.75">
      <c r="D602" s="88"/>
      <c r="E602" s="90"/>
      <c r="F602" s="90"/>
      <c r="G602" s="90"/>
      <c r="H602" s="90"/>
      <c r="I602" s="88"/>
      <c r="J602" s="90"/>
      <c r="K602" s="88"/>
      <c r="L602" s="88"/>
    </row>
    <row r="603" spans="4:12" ht="15.75">
      <c r="D603" s="88"/>
      <c r="E603" s="90"/>
      <c r="F603" s="90"/>
      <c r="G603" s="90"/>
      <c r="H603" s="90"/>
      <c r="I603" s="88"/>
      <c r="J603" s="90"/>
      <c r="K603" s="88"/>
      <c r="L603" s="88"/>
    </row>
    <row r="604" spans="4:12" ht="15.75">
      <c r="D604" s="88"/>
      <c r="E604" s="90"/>
      <c r="F604" s="90"/>
      <c r="G604" s="90"/>
      <c r="H604" s="90"/>
      <c r="I604" s="88"/>
      <c r="J604" s="90"/>
      <c r="K604" s="88"/>
      <c r="L604" s="88"/>
    </row>
    <row r="605" spans="4:12" ht="15.75">
      <c r="D605" s="88"/>
      <c r="E605" s="90"/>
      <c r="F605" s="90"/>
      <c r="G605" s="90"/>
      <c r="H605" s="90"/>
      <c r="I605" s="88"/>
      <c r="J605" s="90"/>
      <c r="K605" s="88"/>
      <c r="L605" s="88"/>
    </row>
    <row r="606" spans="4:12" ht="15.75">
      <c r="D606" s="88"/>
      <c r="E606" s="90"/>
      <c r="F606" s="90"/>
      <c r="G606" s="90"/>
      <c r="H606" s="90"/>
      <c r="I606" s="88"/>
      <c r="J606" s="90"/>
      <c r="K606" s="88"/>
      <c r="L606" s="88"/>
    </row>
    <row r="607" spans="4:12" ht="15.75">
      <c r="D607" s="88"/>
      <c r="E607" s="90"/>
      <c r="F607" s="90"/>
      <c r="G607" s="90"/>
      <c r="H607" s="90"/>
      <c r="I607" s="88"/>
      <c r="J607" s="90"/>
      <c r="K607" s="88"/>
      <c r="L607" s="88"/>
    </row>
    <row r="608" spans="4:12" ht="15.75">
      <c r="D608" s="88"/>
      <c r="E608" s="90"/>
      <c r="F608" s="90"/>
      <c r="G608" s="90"/>
      <c r="H608" s="90"/>
      <c r="I608" s="88"/>
      <c r="J608" s="90"/>
      <c r="K608" s="88"/>
      <c r="L608" s="88"/>
    </row>
    <row r="609" spans="4:12" ht="15.75">
      <c r="D609" s="88"/>
      <c r="E609" s="90"/>
      <c r="F609" s="90"/>
      <c r="G609" s="90"/>
      <c r="H609" s="90"/>
      <c r="I609" s="88"/>
      <c r="J609" s="90"/>
      <c r="K609" s="88"/>
      <c r="L609" s="88"/>
    </row>
    <row r="610" spans="4:12" ht="15.75">
      <c r="D610" s="88"/>
      <c r="E610" s="90"/>
      <c r="F610" s="90"/>
      <c r="G610" s="90"/>
      <c r="H610" s="90"/>
      <c r="I610" s="88"/>
      <c r="J610" s="90"/>
      <c r="K610" s="88"/>
      <c r="L610" s="88"/>
    </row>
    <row r="611" spans="4:12" ht="15.75">
      <c r="D611" s="88"/>
      <c r="E611" s="90"/>
      <c r="F611" s="90"/>
      <c r="G611" s="90"/>
      <c r="H611" s="90"/>
      <c r="I611" s="88"/>
      <c r="J611" s="90"/>
      <c r="K611" s="88"/>
      <c r="L611" s="88"/>
    </row>
    <row r="612" spans="4:12" ht="15.75">
      <c r="D612" s="88"/>
      <c r="E612" s="90"/>
      <c r="F612" s="90"/>
      <c r="G612" s="90"/>
      <c r="H612" s="90"/>
      <c r="I612" s="88"/>
      <c r="J612" s="90"/>
      <c r="K612" s="88"/>
      <c r="L612" s="88"/>
    </row>
    <row r="613" spans="4:12" ht="15.75">
      <c r="D613" s="88"/>
      <c r="E613" s="90"/>
      <c r="F613" s="90"/>
      <c r="G613" s="90"/>
      <c r="H613" s="90"/>
      <c r="I613" s="88"/>
      <c r="J613" s="90"/>
      <c r="K613" s="88"/>
      <c r="L613" s="88"/>
    </row>
    <row r="614" spans="4:12" ht="15.75">
      <c r="D614" s="88"/>
      <c r="E614" s="90"/>
      <c r="F614" s="90"/>
      <c r="G614" s="90"/>
      <c r="H614" s="90"/>
      <c r="I614" s="88"/>
      <c r="J614" s="90"/>
      <c r="K614" s="88"/>
      <c r="L614" s="88"/>
    </row>
    <row r="615" spans="4:12" ht="15.75">
      <c r="D615" s="88"/>
      <c r="E615" s="90"/>
      <c r="F615" s="90"/>
      <c r="G615" s="90"/>
      <c r="H615" s="90"/>
      <c r="I615" s="88"/>
      <c r="J615" s="90"/>
      <c r="K615" s="88"/>
      <c r="L615" s="88"/>
    </row>
    <row r="616" spans="4:12" ht="15.75">
      <c r="D616" s="88"/>
      <c r="E616" s="90"/>
      <c r="F616" s="90"/>
      <c r="G616" s="90"/>
      <c r="H616" s="90"/>
      <c r="I616" s="88"/>
      <c r="J616" s="90"/>
      <c r="K616" s="88"/>
      <c r="L616" s="88"/>
    </row>
    <row r="617" spans="4:12" ht="15.75">
      <c r="D617" s="88"/>
      <c r="E617" s="90"/>
      <c r="F617" s="90"/>
      <c r="G617" s="90"/>
      <c r="H617" s="90"/>
      <c r="I617" s="88"/>
      <c r="J617" s="90"/>
      <c r="K617" s="88"/>
      <c r="L617" s="88"/>
    </row>
    <row r="618" spans="4:12" ht="15.75">
      <c r="D618" s="88"/>
      <c r="E618" s="90"/>
      <c r="F618" s="90"/>
      <c r="G618" s="90"/>
      <c r="H618" s="90"/>
      <c r="I618" s="88"/>
      <c r="J618" s="90"/>
      <c r="K618" s="88"/>
      <c r="L618" s="88"/>
    </row>
    <row r="619" spans="4:12" ht="15.75">
      <c r="D619" s="88"/>
      <c r="E619" s="90"/>
      <c r="F619" s="90"/>
      <c r="G619" s="90"/>
      <c r="H619" s="90"/>
      <c r="I619" s="88"/>
      <c r="J619" s="90"/>
      <c r="K619" s="88"/>
      <c r="L619" s="88"/>
    </row>
    <row r="620" spans="4:12" ht="15.75">
      <c r="D620" s="88"/>
      <c r="E620" s="90"/>
      <c r="F620" s="90"/>
      <c r="G620" s="90"/>
      <c r="H620" s="90"/>
      <c r="I620" s="88"/>
      <c r="J620" s="90"/>
      <c r="K620" s="88"/>
      <c r="L620" s="88"/>
    </row>
    <row r="621" spans="4:12" ht="15.75">
      <c r="D621" s="88"/>
      <c r="E621" s="90"/>
      <c r="F621" s="90"/>
      <c r="G621" s="90"/>
      <c r="H621" s="90"/>
      <c r="I621" s="88"/>
      <c r="J621" s="90"/>
      <c r="K621" s="88"/>
      <c r="L621" s="88"/>
    </row>
    <row r="622" spans="4:12" ht="15.75">
      <c r="D622" s="88"/>
      <c r="E622" s="90"/>
      <c r="F622" s="90"/>
      <c r="G622" s="90"/>
      <c r="H622" s="90"/>
      <c r="I622" s="88"/>
      <c r="J622" s="90"/>
      <c r="K622" s="88"/>
      <c r="L622" s="88"/>
    </row>
    <row r="623" spans="4:12" ht="15.75">
      <c r="D623" s="88"/>
      <c r="E623" s="90"/>
      <c r="F623" s="90"/>
      <c r="G623" s="90"/>
      <c r="H623" s="90"/>
      <c r="I623" s="88"/>
      <c r="J623" s="90"/>
      <c r="K623" s="88"/>
      <c r="L623" s="88"/>
    </row>
    <row r="624" spans="4:12" ht="15.75">
      <c r="D624" s="88"/>
      <c r="E624" s="90"/>
      <c r="F624" s="90"/>
      <c r="G624" s="90"/>
      <c r="H624" s="90"/>
      <c r="I624" s="88"/>
      <c r="J624" s="90"/>
      <c r="K624" s="88"/>
      <c r="L624" s="88"/>
    </row>
    <row r="625" spans="4:12" ht="15.75">
      <c r="D625" s="88"/>
      <c r="E625" s="90"/>
      <c r="F625" s="90"/>
      <c r="G625" s="90"/>
      <c r="H625" s="90"/>
      <c r="I625" s="88"/>
      <c r="J625" s="90"/>
      <c r="K625" s="88"/>
      <c r="L625" s="88"/>
    </row>
    <row r="626" spans="4:12" ht="15.75">
      <c r="D626" s="88"/>
      <c r="E626" s="90"/>
      <c r="F626" s="90"/>
      <c r="G626" s="90"/>
      <c r="H626" s="90"/>
      <c r="I626" s="88"/>
      <c r="J626" s="90"/>
      <c r="K626" s="88"/>
      <c r="L626" s="88"/>
    </row>
    <row r="627" spans="4:12" ht="15.75">
      <c r="D627" s="88"/>
      <c r="E627" s="90"/>
      <c r="F627" s="90"/>
      <c r="G627" s="90"/>
      <c r="H627" s="90"/>
      <c r="I627" s="88"/>
      <c r="J627" s="90"/>
      <c r="K627" s="88"/>
      <c r="L627" s="88"/>
    </row>
    <row r="628" spans="4:12" ht="15.75">
      <c r="D628" s="88"/>
      <c r="E628" s="90"/>
      <c r="F628" s="90"/>
      <c r="G628" s="90"/>
      <c r="H628" s="90"/>
      <c r="I628" s="88"/>
      <c r="J628" s="90"/>
      <c r="K628" s="88"/>
      <c r="L628" s="88"/>
    </row>
    <row r="629" spans="4:12" ht="15.75">
      <c r="D629" s="88"/>
      <c r="E629" s="90"/>
      <c r="F629" s="90"/>
      <c r="G629" s="90"/>
      <c r="H629" s="90"/>
      <c r="I629" s="88"/>
      <c r="J629" s="90"/>
      <c r="K629" s="88"/>
      <c r="L629" s="88"/>
    </row>
    <row r="630" spans="4:12" ht="15.75">
      <c r="D630" s="88"/>
      <c r="E630" s="90"/>
      <c r="F630" s="90"/>
      <c r="G630" s="90"/>
      <c r="H630" s="90"/>
      <c r="I630" s="88"/>
      <c r="J630" s="90"/>
      <c r="K630" s="88"/>
      <c r="L630" s="88"/>
    </row>
    <row r="631" spans="4:12" ht="15.75">
      <c r="D631" s="88"/>
      <c r="E631" s="90"/>
      <c r="F631" s="90"/>
      <c r="G631" s="90"/>
      <c r="H631" s="90"/>
      <c r="I631" s="88"/>
      <c r="J631" s="90"/>
      <c r="K631" s="88"/>
      <c r="L631" s="88"/>
    </row>
    <row r="632" spans="4:12" ht="15.75">
      <c r="D632" s="88"/>
      <c r="E632" s="90"/>
      <c r="F632" s="90"/>
      <c r="G632" s="90"/>
      <c r="H632" s="90"/>
      <c r="I632" s="88"/>
      <c r="J632" s="90"/>
      <c r="K632" s="88"/>
      <c r="L632" s="88"/>
    </row>
    <row r="633" spans="4:12" ht="15.75">
      <c r="D633" s="88"/>
      <c r="E633" s="90"/>
      <c r="F633" s="90"/>
      <c r="G633" s="90"/>
      <c r="H633" s="90"/>
      <c r="I633" s="88"/>
      <c r="J633" s="90"/>
      <c r="K633" s="88"/>
      <c r="L633" s="88"/>
    </row>
    <row r="634" spans="4:12" ht="15.75">
      <c r="D634" s="88"/>
      <c r="E634" s="90"/>
      <c r="F634" s="90"/>
      <c r="G634" s="90"/>
      <c r="H634" s="90"/>
      <c r="I634" s="88"/>
      <c r="J634" s="90"/>
      <c r="K634" s="88"/>
      <c r="L634" s="88"/>
    </row>
    <row r="635" spans="4:12" ht="15.75">
      <c r="D635" s="88"/>
      <c r="E635" s="90"/>
      <c r="F635" s="90"/>
      <c r="G635" s="90"/>
      <c r="H635" s="90"/>
      <c r="I635" s="88"/>
      <c r="J635" s="90"/>
      <c r="K635" s="88"/>
      <c r="L635" s="88"/>
    </row>
    <row r="636" spans="4:12" ht="15.75">
      <c r="D636" s="88"/>
      <c r="E636" s="90"/>
      <c r="F636" s="90"/>
      <c r="G636" s="90"/>
      <c r="H636" s="90"/>
      <c r="I636" s="88"/>
      <c r="J636" s="90"/>
      <c r="K636" s="88"/>
      <c r="L636" s="88"/>
    </row>
    <row r="637" spans="4:12" ht="15.75">
      <c r="D637" s="88"/>
      <c r="E637" s="90"/>
      <c r="F637" s="90"/>
      <c r="G637" s="90"/>
      <c r="H637" s="90"/>
      <c r="I637" s="88"/>
      <c r="J637" s="90"/>
      <c r="K637" s="88"/>
      <c r="L637" s="88"/>
    </row>
    <row r="638" spans="4:12" ht="15.75">
      <c r="D638" s="88"/>
      <c r="E638" s="90"/>
      <c r="F638" s="90"/>
      <c r="G638" s="90"/>
      <c r="H638" s="90"/>
      <c r="I638" s="88"/>
      <c r="J638" s="90"/>
      <c r="K638" s="88"/>
      <c r="L638" s="88"/>
    </row>
    <row r="639" spans="4:12" ht="15.75">
      <c r="D639" s="88"/>
      <c r="E639" s="90"/>
      <c r="F639" s="90"/>
      <c r="G639" s="90"/>
      <c r="H639" s="90"/>
      <c r="I639" s="88"/>
      <c r="J639" s="90"/>
      <c r="K639" s="88"/>
      <c r="L639" s="88"/>
    </row>
    <row r="640" spans="4:12" ht="15.75">
      <c r="D640" s="88"/>
      <c r="E640" s="90"/>
      <c r="F640" s="90"/>
      <c r="G640" s="90"/>
      <c r="H640" s="90"/>
      <c r="I640" s="88"/>
      <c r="J640" s="90"/>
      <c r="K640" s="88"/>
      <c r="L640" s="88"/>
    </row>
    <row r="641" spans="4:12" ht="15.75">
      <c r="D641" s="88"/>
      <c r="E641" s="90"/>
      <c r="F641" s="90"/>
      <c r="G641" s="90"/>
      <c r="H641" s="90"/>
      <c r="I641" s="88"/>
      <c r="J641" s="90"/>
      <c r="K641" s="88"/>
      <c r="L641" s="88"/>
    </row>
    <row r="642" spans="4:12" ht="15.75">
      <c r="D642" s="88"/>
      <c r="E642" s="90"/>
      <c r="F642" s="90"/>
      <c r="G642" s="90"/>
      <c r="H642" s="90"/>
      <c r="I642" s="88"/>
      <c r="J642" s="90"/>
      <c r="K642" s="88"/>
      <c r="L642" s="88"/>
    </row>
    <row r="643" spans="4:12" ht="15.75">
      <c r="D643" s="88"/>
      <c r="E643" s="90"/>
      <c r="F643" s="90"/>
      <c r="G643" s="90"/>
      <c r="H643" s="90"/>
      <c r="I643" s="88"/>
      <c r="J643" s="90"/>
      <c r="K643" s="88"/>
      <c r="L643" s="88"/>
    </row>
    <row r="644" spans="4:12" ht="15.75">
      <c r="D644" s="88"/>
      <c r="E644" s="90"/>
      <c r="F644" s="90"/>
      <c r="G644" s="90"/>
      <c r="H644" s="90"/>
      <c r="I644" s="88"/>
      <c r="J644" s="90"/>
      <c r="K644" s="88"/>
      <c r="L644" s="88"/>
    </row>
    <row r="645" spans="4:12" ht="15.75">
      <c r="D645" s="88"/>
      <c r="E645" s="90"/>
      <c r="F645" s="90"/>
      <c r="G645" s="90"/>
      <c r="H645" s="90"/>
      <c r="I645" s="88"/>
      <c r="J645" s="90"/>
      <c r="K645" s="88"/>
      <c r="L645" s="88"/>
    </row>
    <row r="646" spans="4:12" ht="15.75">
      <c r="D646" s="88"/>
      <c r="E646" s="90"/>
      <c r="F646" s="90"/>
      <c r="G646" s="90"/>
      <c r="H646" s="90"/>
      <c r="I646" s="88"/>
      <c r="J646" s="90"/>
      <c r="K646" s="88"/>
      <c r="L646" s="88"/>
    </row>
    <row r="647" spans="4:12" ht="15.75">
      <c r="D647" s="88"/>
      <c r="E647" s="90"/>
      <c r="F647" s="90"/>
      <c r="G647" s="90"/>
      <c r="H647" s="90"/>
      <c r="I647" s="88"/>
      <c r="J647" s="90"/>
      <c r="K647" s="88"/>
      <c r="L647" s="88"/>
    </row>
    <row r="648" spans="4:12" ht="15.75">
      <c r="D648" s="88"/>
      <c r="E648" s="90"/>
      <c r="F648" s="90"/>
      <c r="G648" s="90"/>
      <c r="H648" s="90"/>
      <c r="I648" s="88"/>
      <c r="J648" s="90"/>
      <c r="K648" s="88"/>
      <c r="L648" s="88"/>
    </row>
    <row r="649" spans="4:12" ht="15.75">
      <c r="D649" s="88"/>
      <c r="E649" s="90"/>
      <c r="F649" s="90"/>
      <c r="G649" s="90"/>
      <c r="H649" s="90"/>
      <c r="I649" s="88"/>
      <c r="J649" s="90"/>
      <c r="K649" s="88"/>
      <c r="L649" s="88"/>
    </row>
    <row r="650" spans="4:12" ht="15.75">
      <c r="D650" s="88"/>
      <c r="E650" s="90"/>
      <c r="F650" s="90"/>
      <c r="G650" s="90"/>
      <c r="H650" s="90"/>
      <c r="I650" s="88"/>
      <c r="J650" s="90"/>
      <c r="K650" s="88"/>
      <c r="L650" s="88"/>
    </row>
    <row r="651" spans="4:12" ht="15.75">
      <c r="D651" s="88"/>
      <c r="E651" s="90"/>
      <c r="F651" s="90"/>
      <c r="G651" s="90"/>
      <c r="H651" s="90"/>
      <c r="I651" s="88"/>
      <c r="J651" s="90"/>
      <c r="K651" s="88"/>
      <c r="L651" s="88"/>
    </row>
    <row r="652" spans="4:12" ht="15.75">
      <c r="D652" s="88"/>
      <c r="E652" s="90"/>
      <c r="F652" s="90"/>
      <c r="G652" s="90"/>
      <c r="H652" s="90"/>
      <c r="I652" s="88"/>
      <c r="J652" s="90"/>
      <c r="K652" s="88"/>
      <c r="L652" s="88"/>
    </row>
    <row r="653" spans="4:12" ht="15.75">
      <c r="D653" s="88"/>
      <c r="E653" s="90"/>
      <c r="F653" s="90"/>
      <c r="G653" s="90"/>
      <c r="H653" s="90"/>
      <c r="I653" s="88"/>
      <c r="J653" s="90"/>
      <c r="K653" s="88"/>
      <c r="L653" s="88"/>
    </row>
    <row r="654" spans="4:12" ht="15.75">
      <c r="D654" s="88"/>
      <c r="E654" s="90"/>
      <c r="F654" s="90"/>
      <c r="G654" s="90"/>
      <c r="H654" s="90"/>
      <c r="I654" s="88"/>
      <c r="J654" s="90"/>
      <c r="K654" s="88"/>
      <c r="L654" s="88"/>
    </row>
    <row r="655" spans="4:12" ht="15.75">
      <c r="D655" s="88"/>
      <c r="E655" s="90"/>
      <c r="F655" s="90"/>
      <c r="G655" s="90"/>
      <c r="H655" s="90"/>
      <c r="I655" s="88"/>
      <c r="J655" s="90"/>
      <c r="K655" s="88"/>
      <c r="L655" s="88"/>
    </row>
    <row r="656" spans="4:12" ht="15.75">
      <c r="D656" s="88"/>
      <c r="E656" s="90"/>
      <c r="F656" s="90"/>
      <c r="G656" s="90"/>
      <c r="H656" s="90"/>
      <c r="I656" s="88"/>
      <c r="J656" s="90"/>
      <c r="K656" s="88"/>
      <c r="L656" s="88"/>
    </row>
    <row r="657" spans="4:12" ht="15.75">
      <c r="D657" s="88"/>
      <c r="E657" s="90"/>
      <c r="F657" s="90"/>
      <c r="G657" s="90"/>
      <c r="H657" s="90"/>
      <c r="I657" s="88"/>
      <c r="J657" s="90"/>
      <c r="K657" s="88"/>
      <c r="L657" s="88"/>
    </row>
    <row r="658" spans="4:12" ht="15.75">
      <c r="D658" s="88"/>
      <c r="E658" s="90"/>
      <c r="F658" s="90"/>
      <c r="G658" s="90"/>
      <c r="H658" s="90"/>
      <c r="I658" s="88"/>
      <c r="J658" s="90"/>
      <c r="K658" s="88"/>
      <c r="L658" s="88"/>
    </row>
    <row r="659" spans="4:12" ht="15.75">
      <c r="D659" s="88"/>
      <c r="E659" s="90"/>
      <c r="F659" s="90"/>
      <c r="G659" s="90"/>
      <c r="H659" s="90"/>
      <c r="I659" s="88"/>
      <c r="J659" s="90"/>
      <c r="K659" s="88"/>
      <c r="L659" s="88"/>
    </row>
    <row r="660" spans="4:12" ht="15.75">
      <c r="D660" s="88"/>
      <c r="E660" s="90"/>
      <c r="F660" s="90"/>
      <c r="G660" s="90"/>
      <c r="H660" s="90"/>
      <c r="I660" s="88"/>
      <c r="J660" s="90"/>
      <c r="K660" s="88"/>
      <c r="L660" s="88"/>
    </row>
    <row r="661" spans="4:12" ht="15.75">
      <c r="D661" s="88"/>
      <c r="E661" s="90"/>
      <c r="F661" s="90"/>
      <c r="G661" s="90"/>
      <c r="H661" s="90"/>
      <c r="I661" s="88"/>
      <c r="J661" s="90"/>
      <c r="K661" s="88"/>
      <c r="L661" s="88"/>
    </row>
    <row r="662" spans="4:12" ht="15.75">
      <c r="D662" s="88"/>
      <c r="E662" s="90"/>
      <c r="F662" s="90"/>
      <c r="G662" s="90"/>
      <c r="H662" s="90"/>
      <c r="I662" s="88"/>
      <c r="J662" s="90"/>
      <c r="K662" s="88"/>
      <c r="L662" s="88"/>
    </row>
    <row r="663" spans="4:12" ht="15.75">
      <c r="D663" s="88"/>
      <c r="E663" s="90"/>
      <c r="F663" s="90"/>
      <c r="G663" s="90"/>
      <c r="H663" s="90"/>
      <c r="I663" s="88"/>
      <c r="J663" s="90"/>
      <c r="K663" s="88"/>
      <c r="L663" s="88"/>
    </row>
    <row r="664" spans="4:12" ht="15.75">
      <c r="D664" s="88"/>
      <c r="E664" s="90"/>
      <c r="F664" s="90"/>
      <c r="G664" s="90"/>
      <c r="H664" s="90"/>
      <c r="I664" s="88"/>
      <c r="J664" s="90"/>
      <c r="K664" s="88"/>
      <c r="L664" s="88"/>
    </row>
    <row r="665" spans="4:12" ht="15.75">
      <c r="D665" s="88"/>
      <c r="E665" s="90"/>
      <c r="F665" s="90"/>
      <c r="G665" s="90"/>
      <c r="H665" s="90"/>
      <c r="I665" s="88"/>
      <c r="J665" s="90"/>
      <c r="K665" s="88"/>
      <c r="L665" s="88"/>
    </row>
    <row r="666" spans="4:12" ht="15.75">
      <c r="D666" s="88"/>
      <c r="E666" s="90"/>
      <c r="F666" s="90"/>
      <c r="G666" s="90"/>
      <c r="H666" s="90"/>
      <c r="I666" s="88"/>
      <c r="J666" s="90"/>
      <c r="K666" s="88"/>
      <c r="L666" s="88"/>
    </row>
    <row r="667" spans="4:12" ht="15.75">
      <c r="D667" s="88"/>
      <c r="E667" s="90"/>
      <c r="F667" s="90"/>
      <c r="G667" s="90"/>
      <c r="H667" s="90"/>
      <c r="I667" s="88"/>
      <c r="J667" s="90"/>
      <c r="K667" s="88"/>
      <c r="L667" s="88"/>
    </row>
    <row r="668" spans="4:12" ht="15.75">
      <c r="D668" s="88"/>
      <c r="E668" s="90"/>
      <c r="F668" s="90"/>
      <c r="G668" s="90"/>
      <c r="H668" s="90"/>
      <c r="I668" s="88"/>
      <c r="J668" s="90"/>
      <c r="K668" s="88"/>
      <c r="L668" s="88"/>
    </row>
    <row r="669" spans="4:12" ht="15.75">
      <c r="D669" s="88"/>
      <c r="E669" s="90"/>
      <c r="F669" s="90"/>
      <c r="G669" s="90"/>
      <c r="H669" s="90"/>
      <c r="I669" s="88"/>
      <c r="J669" s="90"/>
      <c r="K669" s="88"/>
      <c r="L669" s="88"/>
    </row>
    <row r="670" spans="4:12" ht="15.75">
      <c r="D670" s="88"/>
      <c r="E670" s="90"/>
      <c r="F670" s="90"/>
      <c r="G670" s="90"/>
      <c r="H670" s="90"/>
      <c r="I670" s="88"/>
      <c r="J670" s="90"/>
      <c r="K670" s="88"/>
      <c r="L670" s="88"/>
    </row>
    <row r="671" spans="4:12" ht="15.75">
      <c r="D671" s="88"/>
      <c r="E671" s="90"/>
      <c r="F671" s="90"/>
      <c r="G671" s="90"/>
      <c r="H671" s="90"/>
      <c r="I671" s="88"/>
      <c r="J671" s="90"/>
      <c r="K671" s="88"/>
      <c r="L671" s="88"/>
    </row>
    <row r="672" spans="4:12" ht="15.75">
      <c r="D672" s="88"/>
      <c r="E672" s="90"/>
      <c r="F672" s="90"/>
      <c r="G672" s="90"/>
      <c r="H672" s="90"/>
      <c r="I672" s="88"/>
      <c r="J672" s="90"/>
      <c r="K672" s="88"/>
      <c r="L672" s="88"/>
    </row>
    <row r="673" spans="4:12" ht="15.75">
      <c r="D673" s="88"/>
      <c r="E673" s="90"/>
      <c r="F673" s="90"/>
      <c r="G673" s="90"/>
      <c r="H673" s="90"/>
      <c r="I673" s="88"/>
      <c r="J673" s="90"/>
      <c r="K673" s="88"/>
      <c r="L673" s="88"/>
    </row>
    <row r="674" spans="4:12" ht="15.75">
      <c r="D674" s="88"/>
      <c r="E674" s="90"/>
      <c r="F674" s="90"/>
      <c r="G674" s="90"/>
      <c r="H674" s="90"/>
      <c r="I674" s="88"/>
      <c r="J674" s="90"/>
      <c r="K674" s="88"/>
      <c r="L674" s="88"/>
    </row>
    <row r="675" spans="4:12" ht="15.75">
      <c r="D675" s="88"/>
      <c r="E675" s="90"/>
      <c r="F675" s="90"/>
      <c r="G675" s="90"/>
      <c r="H675" s="90"/>
      <c r="I675" s="88"/>
      <c r="J675" s="90"/>
      <c r="K675" s="88"/>
      <c r="L675" s="88"/>
    </row>
    <row r="676" spans="4:12" ht="15.75">
      <c r="D676" s="88"/>
      <c r="E676" s="90"/>
      <c r="F676" s="90"/>
      <c r="G676" s="90"/>
      <c r="H676" s="90"/>
      <c r="I676" s="88"/>
      <c r="J676" s="90"/>
      <c r="K676" s="88"/>
      <c r="L676" s="88"/>
    </row>
    <row r="677" spans="4:12" ht="15.75">
      <c r="D677" s="88"/>
      <c r="E677" s="90"/>
      <c r="F677" s="90"/>
      <c r="G677" s="90"/>
      <c r="H677" s="90"/>
      <c r="I677" s="88"/>
      <c r="J677" s="90"/>
      <c r="K677" s="88"/>
      <c r="L677" s="88"/>
    </row>
    <row r="678" spans="4:12" ht="15.75">
      <c r="D678" s="88"/>
      <c r="E678" s="90"/>
      <c r="F678" s="90"/>
      <c r="G678" s="90"/>
      <c r="H678" s="90"/>
      <c r="I678" s="88"/>
      <c r="J678" s="90"/>
      <c r="K678" s="88"/>
      <c r="L678" s="88"/>
    </row>
    <row r="679" spans="4:12" ht="15.75">
      <c r="D679" s="88"/>
      <c r="E679" s="90"/>
      <c r="F679" s="90"/>
      <c r="G679" s="90"/>
      <c r="H679" s="90"/>
      <c r="I679" s="88"/>
      <c r="J679" s="90"/>
      <c r="K679" s="88"/>
      <c r="L679" s="88"/>
    </row>
    <row r="680" spans="4:12" ht="15.75">
      <c r="D680" s="88"/>
      <c r="E680" s="90"/>
      <c r="F680" s="90"/>
      <c r="G680" s="90"/>
      <c r="H680" s="90"/>
      <c r="I680" s="88"/>
      <c r="J680" s="90"/>
      <c r="K680" s="88"/>
      <c r="L680" s="88"/>
    </row>
    <row r="681" spans="4:12" ht="15.75">
      <c r="D681" s="88"/>
      <c r="E681" s="90"/>
      <c r="F681" s="90"/>
      <c r="G681" s="90"/>
      <c r="H681" s="90"/>
      <c r="I681" s="88"/>
      <c r="J681" s="90"/>
      <c r="K681" s="88"/>
      <c r="L681" s="88"/>
    </row>
    <row r="682" spans="4:12" ht="15.75">
      <c r="D682" s="88"/>
      <c r="E682" s="90"/>
      <c r="F682" s="90"/>
      <c r="G682" s="90"/>
      <c r="H682" s="90"/>
      <c r="I682" s="88"/>
      <c r="J682" s="90"/>
      <c r="K682" s="88"/>
      <c r="L682" s="88"/>
    </row>
    <row r="683" spans="4:12" ht="15.75">
      <c r="D683" s="88"/>
      <c r="E683" s="90"/>
      <c r="F683" s="90"/>
      <c r="G683" s="90"/>
      <c r="H683" s="90"/>
      <c r="I683" s="88"/>
      <c r="J683" s="90"/>
      <c r="K683" s="88"/>
      <c r="L683" s="88"/>
    </row>
    <row r="684" spans="4:12" ht="15.75">
      <c r="D684" s="88"/>
      <c r="E684" s="90"/>
      <c r="F684" s="90"/>
      <c r="G684" s="90"/>
      <c r="H684" s="90"/>
      <c r="I684" s="88"/>
      <c r="J684" s="90"/>
      <c r="K684" s="88"/>
      <c r="L684" s="88"/>
    </row>
    <row r="685" spans="4:12" ht="15.75">
      <c r="D685" s="88"/>
      <c r="E685" s="90"/>
      <c r="F685" s="90"/>
      <c r="G685" s="90"/>
      <c r="H685" s="90"/>
      <c r="I685" s="88"/>
      <c r="J685" s="90"/>
      <c r="K685" s="88"/>
      <c r="L685" s="88"/>
    </row>
    <row r="686" spans="4:12" ht="15.75">
      <c r="D686" s="88"/>
      <c r="E686" s="90"/>
      <c r="F686" s="90"/>
      <c r="G686" s="90"/>
      <c r="H686" s="90"/>
      <c r="I686" s="88"/>
      <c r="J686" s="90"/>
      <c r="K686" s="88"/>
      <c r="L686" s="88"/>
    </row>
    <row r="687" spans="4:12" ht="15.75">
      <c r="D687" s="88"/>
      <c r="E687" s="90"/>
      <c r="F687" s="90"/>
      <c r="G687" s="90"/>
      <c r="H687" s="90"/>
      <c r="I687" s="88"/>
      <c r="J687" s="90"/>
      <c r="K687" s="88"/>
      <c r="L687" s="88"/>
    </row>
    <row r="688" spans="4:12" ht="15.75">
      <c r="D688" s="88"/>
      <c r="E688" s="90"/>
      <c r="F688" s="90"/>
      <c r="G688" s="90"/>
      <c r="H688" s="90"/>
      <c r="I688" s="88"/>
      <c r="J688" s="90"/>
      <c r="K688" s="88"/>
      <c r="L688" s="88"/>
    </row>
    <row r="689" spans="4:12" ht="15.75">
      <c r="D689" s="88"/>
      <c r="E689" s="90"/>
      <c r="F689" s="90"/>
      <c r="G689" s="90"/>
      <c r="H689" s="90"/>
      <c r="I689" s="88"/>
      <c r="J689" s="90"/>
      <c r="K689" s="88"/>
      <c r="L689" s="88"/>
    </row>
    <row r="690" spans="4:12" ht="15.75">
      <c r="D690" s="88"/>
      <c r="E690" s="90"/>
      <c r="F690" s="90"/>
      <c r="G690" s="90"/>
      <c r="H690" s="90"/>
      <c r="I690" s="88"/>
      <c r="J690" s="90"/>
      <c r="K690" s="88"/>
      <c r="L690" s="88"/>
    </row>
    <row r="691" spans="4:12" ht="15.75">
      <c r="D691" s="88"/>
      <c r="E691" s="90"/>
      <c r="F691" s="90"/>
      <c r="G691" s="90"/>
      <c r="H691" s="90"/>
      <c r="I691" s="88"/>
      <c r="J691" s="90"/>
      <c r="K691" s="88"/>
      <c r="L691" s="88"/>
    </row>
    <row r="692" spans="4:12" ht="15.75">
      <c r="D692" s="88"/>
      <c r="E692" s="90"/>
      <c r="F692" s="90"/>
      <c r="G692" s="90"/>
      <c r="H692" s="90"/>
      <c r="I692" s="88"/>
      <c r="J692" s="90"/>
      <c r="K692" s="88"/>
      <c r="L692" s="88"/>
    </row>
    <row r="693" spans="4:12" ht="15.75">
      <c r="D693" s="88"/>
      <c r="E693" s="90"/>
      <c r="F693" s="90"/>
      <c r="G693" s="90"/>
      <c r="H693" s="90"/>
      <c r="I693" s="88"/>
      <c r="J693" s="90"/>
      <c r="K693" s="88"/>
      <c r="L693" s="88"/>
    </row>
    <row r="694" spans="4:12" ht="15.75">
      <c r="D694" s="88"/>
      <c r="E694" s="90"/>
      <c r="F694" s="90"/>
      <c r="G694" s="90"/>
      <c r="H694" s="90"/>
      <c r="I694" s="88"/>
      <c r="J694" s="90"/>
      <c r="K694" s="88"/>
      <c r="L694" s="88"/>
    </row>
    <row r="695" spans="4:12" ht="15.75">
      <c r="D695" s="88"/>
      <c r="E695" s="90"/>
      <c r="F695" s="90"/>
      <c r="G695" s="90"/>
      <c r="H695" s="90"/>
      <c r="I695" s="88"/>
      <c r="J695" s="90"/>
      <c r="K695" s="88"/>
      <c r="L695" s="88"/>
    </row>
    <row r="696" spans="4:12" ht="15.75">
      <c r="D696" s="88"/>
      <c r="E696" s="90"/>
      <c r="F696" s="90"/>
      <c r="G696" s="90"/>
      <c r="H696" s="90"/>
      <c r="I696" s="88"/>
      <c r="J696" s="90"/>
      <c r="K696" s="88"/>
      <c r="L696" s="88"/>
    </row>
    <row r="697" spans="4:12" ht="15.75">
      <c r="D697" s="88"/>
      <c r="E697" s="90"/>
      <c r="F697" s="90"/>
      <c r="G697" s="90"/>
      <c r="H697" s="90"/>
      <c r="I697" s="88"/>
      <c r="J697" s="90"/>
      <c r="K697" s="88"/>
      <c r="L697" s="88"/>
    </row>
    <row r="698" spans="4:12" ht="15.75">
      <c r="D698" s="88"/>
      <c r="E698" s="90"/>
      <c r="F698" s="90"/>
      <c r="G698" s="90"/>
      <c r="H698" s="90"/>
      <c r="I698" s="88"/>
      <c r="J698" s="90"/>
      <c r="K698" s="88"/>
      <c r="L698" s="88"/>
    </row>
    <row r="699" spans="4:12" ht="15.75">
      <c r="D699" s="88"/>
      <c r="E699" s="90"/>
      <c r="F699" s="90"/>
      <c r="G699" s="90"/>
      <c r="H699" s="90"/>
      <c r="I699" s="88"/>
      <c r="J699" s="90"/>
      <c r="K699" s="88"/>
      <c r="L699" s="88"/>
    </row>
    <row r="700" spans="4:12" ht="15.75">
      <c r="D700" s="88"/>
      <c r="E700" s="90"/>
      <c r="F700" s="90"/>
      <c r="G700" s="90"/>
      <c r="H700" s="90"/>
      <c r="I700" s="88"/>
      <c r="J700" s="90"/>
      <c r="K700" s="88"/>
      <c r="L700" s="88"/>
    </row>
    <row r="701" spans="4:12" ht="15.75">
      <c r="D701" s="88"/>
      <c r="E701" s="90"/>
      <c r="F701" s="90"/>
      <c r="G701" s="90"/>
      <c r="H701" s="90"/>
      <c r="I701" s="88"/>
      <c r="J701" s="90"/>
      <c r="K701" s="88"/>
      <c r="L701" s="88"/>
    </row>
    <row r="702" spans="4:12" ht="15.75">
      <c r="D702" s="88"/>
      <c r="E702" s="90"/>
      <c r="F702" s="90"/>
      <c r="G702" s="90"/>
      <c r="H702" s="90"/>
      <c r="I702" s="88"/>
      <c r="J702" s="90"/>
      <c r="K702" s="88"/>
      <c r="L702" s="88"/>
    </row>
    <row r="703" spans="4:12" ht="15.75">
      <c r="D703" s="88"/>
      <c r="E703" s="90"/>
      <c r="F703" s="90"/>
      <c r="G703" s="90"/>
      <c r="H703" s="90"/>
      <c r="I703" s="88"/>
      <c r="J703" s="90"/>
      <c r="K703" s="88"/>
      <c r="L703" s="88"/>
    </row>
    <row r="704" spans="4:12" ht="15.75">
      <c r="D704" s="88"/>
      <c r="E704" s="90"/>
      <c r="F704" s="90"/>
      <c r="G704" s="90"/>
      <c r="H704" s="90"/>
      <c r="I704" s="88"/>
      <c r="J704" s="90"/>
      <c r="K704" s="88"/>
      <c r="L704" s="88"/>
    </row>
    <row r="705" spans="4:12" ht="15.75">
      <c r="D705" s="88"/>
      <c r="E705" s="90"/>
      <c r="F705" s="90"/>
      <c r="G705" s="90"/>
      <c r="H705" s="90"/>
      <c r="I705" s="88"/>
      <c r="J705" s="90"/>
      <c r="K705" s="88"/>
      <c r="L705" s="88"/>
    </row>
    <row r="706" spans="4:12" ht="15.75">
      <c r="D706" s="88"/>
      <c r="E706" s="90"/>
      <c r="F706" s="90"/>
      <c r="G706" s="90"/>
      <c r="H706" s="90"/>
      <c r="I706" s="88"/>
      <c r="J706" s="90"/>
      <c r="K706" s="88"/>
      <c r="L706" s="88"/>
    </row>
    <row r="707" spans="4:12" ht="15.75">
      <c r="D707" s="88"/>
      <c r="E707" s="90"/>
      <c r="F707" s="90"/>
      <c r="G707" s="90"/>
      <c r="H707" s="90"/>
      <c r="I707" s="88"/>
      <c r="J707" s="90"/>
      <c r="K707" s="88"/>
      <c r="L707" s="88"/>
    </row>
    <row r="708" spans="4:12" ht="15.75">
      <c r="D708" s="88"/>
      <c r="E708" s="90"/>
      <c r="F708" s="90"/>
      <c r="G708" s="90"/>
      <c r="H708" s="90"/>
      <c r="I708" s="88"/>
      <c r="J708" s="90"/>
      <c r="K708" s="88"/>
      <c r="L708" s="88"/>
    </row>
    <row r="709" spans="4:12" ht="15.75">
      <c r="D709" s="88"/>
      <c r="E709" s="90"/>
      <c r="F709" s="90"/>
      <c r="G709" s="90"/>
      <c r="H709" s="90"/>
      <c r="I709" s="88"/>
      <c r="J709" s="90"/>
      <c r="K709" s="88"/>
      <c r="L709" s="88"/>
    </row>
    <row r="710" spans="4:12" ht="15.75">
      <c r="D710" s="88"/>
      <c r="E710" s="90"/>
      <c r="F710" s="90"/>
      <c r="G710" s="90"/>
      <c r="H710" s="90"/>
      <c r="I710" s="88"/>
      <c r="J710" s="90"/>
      <c r="K710" s="88"/>
      <c r="L710" s="88"/>
    </row>
    <row r="711" spans="4:12" ht="15.75">
      <c r="D711" s="88"/>
      <c r="E711" s="90"/>
      <c r="F711" s="90"/>
      <c r="G711" s="90"/>
      <c r="H711" s="90"/>
      <c r="I711" s="88"/>
      <c r="J711" s="90"/>
      <c r="K711" s="88"/>
      <c r="L711" s="88"/>
    </row>
    <row r="712" spans="4:12" ht="15.75">
      <c r="D712" s="88"/>
      <c r="E712" s="90"/>
      <c r="F712" s="90"/>
      <c r="G712" s="90"/>
      <c r="H712" s="90"/>
      <c r="I712" s="88"/>
      <c r="J712" s="90"/>
      <c r="K712" s="88"/>
      <c r="L712" s="88"/>
    </row>
    <row r="713" spans="4:12" ht="15.75">
      <c r="D713" s="88"/>
      <c r="E713" s="90"/>
      <c r="F713" s="90"/>
      <c r="G713" s="90"/>
      <c r="H713" s="90"/>
      <c r="I713" s="88"/>
      <c r="J713" s="90"/>
      <c r="K713" s="88"/>
      <c r="L713" s="88"/>
    </row>
    <row r="714" spans="4:12" ht="15.75">
      <c r="D714" s="88"/>
      <c r="E714" s="90"/>
      <c r="F714" s="90"/>
      <c r="G714" s="90"/>
      <c r="H714" s="90"/>
      <c r="I714" s="88"/>
      <c r="J714" s="90"/>
      <c r="K714" s="88"/>
      <c r="L714" s="8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Simon Fraser University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Jacks</dc:creator>
  <cp:keywords/>
  <dc:description/>
  <cp:lastModifiedBy>Adriana Leticia Arroyo Abad</cp:lastModifiedBy>
  <dcterms:created xsi:type="dcterms:W3CDTF">2005-04-01T19:42:33Z</dcterms:created>
  <dcterms:modified xsi:type="dcterms:W3CDTF">2005-06-21T07:12:33Z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1939687947</vt:i4>
  </property>
  <property fmtid="{D5CDD505-2E9C-101B-9397-08002B2CF9AE}" pid="3" name="_EmailSubject">
    <vt:lpwstr>Spain even one more time</vt:lpwstr>
  </property>
  <property fmtid="{D5CDD505-2E9C-101B-9397-08002B2CF9AE}" pid="4" name="_AuthorEmail">
    <vt:lpwstr>alarroyo@ucdavis.edu</vt:lpwstr>
  </property>
  <property fmtid="{D5CDD505-2E9C-101B-9397-08002B2CF9AE}" pid="5" name="_AuthorEmailDisplayName">
    <vt:lpwstr>A. Leticia Arroyo-Abad</vt:lpwstr>
  </property>
  <property fmtid="{D5CDD505-2E9C-101B-9397-08002B2CF9AE}" pid="6" name="_PreviousAdHocReviewCycleID">
    <vt:i4>-537120739</vt:i4>
  </property>
</Properties>
</file>