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080" tabRatio="500" firstSheet="1" activeTab="2"/>
  </bookViews>
  <sheets>
    <sheet name="Goldsmith wealth 1850-80" sheetId="1" r:id="rId1"/>
    <sheet name="interest rates" sheetId="2" r:id="rId2"/>
    <sheet name="depreciation, inc-w ratios 1860" sheetId="4" r:id="rId3"/>
    <sheet name="sectoral rates of return c1860" sheetId="3" r:id="rId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55" i="4"/>
  <c r="F55"/>
  <c r="G54"/>
  <c r="F54"/>
  <c r="G51"/>
  <c r="F51"/>
  <c r="F49"/>
  <c r="F48"/>
  <c r="F47"/>
  <c r="F46"/>
  <c r="F45"/>
  <c r="F44"/>
  <c r="F43"/>
  <c r="G30"/>
  <c r="G29"/>
  <c r="G28"/>
  <c r="D35" i="1"/>
  <c r="C35"/>
  <c r="D34"/>
  <c r="C34"/>
  <c r="F31"/>
  <c r="F30"/>
  <c r="D26"/>
  <c r="C26"/>
  <c r="F24"/>
  <c r="F23"/>
  <c r="F22"/>
  <c r="F20"/>
  <c r="F19"/>
  <c r="F18"/>
  <c r="F17"/>
  <c r="D14"/>
  <c r="C14"/>
  <c r="D8"/>
  <c r="C8"/>
  <c r="G14" i="2"/>
  <c r="F14"/>
  <c r="G13"/>
  <c r="F13"/>
  <c r="G10"/>
  <c r="F10"/>
  <c r="G9"/>
  <c r="F9"/>
  <c r="E9"/>
  <c r="D9"/>
  <c r="C9"/>
  <c r="G8"/>
  <c r="F8"/>
  <c r="E8"/>
  <c r="C8"/>
</calcChain>
</file>

<file path=xl/sharedStrings.xml><?xml version="1.0" encoding="utf-8"?>
<sst xmlns="http://schemas.openxmlformats.org/spreadsheetml/2006/main" count="169" uniqueCount="154">
  <si>
    <t>gave the reverse:  about 70% real estate and about 30% personal estate.</t>
    <phoneticPr fontId="6" type="noConversion"/>
  </si>
  <si>
    <r>
      <t xml:space="preserve">Susan Certer </t>
    </r>
    <r>
      <rPr>
        <i/>
        <sz val="10"/>
        <rFont val="Verdana"/>
      </rPr>
      <t>et al. Historical Statistics of the United States: Millennial Edition</t>
    </r>
    <r>
      <rPr>
        <sz val="10"/>
        <rFont val="Verdana"/>
      </rPr>
      <t xml:space="preserve"> (2006), pp. 3-812 through 3-828.</t>
    </r>
    <phoneticPr fontId="6" type="noConversion"/>
  </si>
  <si>
    <t>Money-market rates</t>
    <phoneticPr fontId="6" type="noConversion"/>
  </si>
  <si>
    <t>60-90 day commercial paper</t>
    <phoneticPr fontId="6" type="noConversion"/>
  </si>
  <si>
    <r>
      <t xml:space="preserve">Goldsmith, Raymond W. 1985. </t>
    </r>
    <r>
      <rPr>
        <i/>
        <sz val="10"/>
        <rFont val="Verdana"/>
      </rPr>
      <t>Comparative National Balance Sheets: A Study of Twenty Countries, 1688-1978.</t>
    </r>
    <r>
      <rPr>
        <sz val="10"/>
        <rFont val="Verdana"/>
      </rPr>
      <t xml:space="preserve"> Chicago: University of Chicago Press, Table A22.</t>
    </r>
    <phoneticPr fontId="6" type="noConversion"/>
  </si>
  <si>
    <t>Real estate</t>
    <phoneticPr fontId="6" type="noConversion"/>
  </si>
  <si>
    <t>Agric land</t>
    <phoneticPr fontId="6" type="noConversion"/>
  </si>
  <si>
    <t>Other land</t>
    <phoneticPr fontId="6" type="noConversion"/>
  </si>
  <si>
    <t>(A.) Assumed current income ratios for specific assets</t>
    <phoneticPr fontId="6" type="noConversion"/>
  </si>
  <si>
    <t>(B.) Assumed current income ratios for 1860, first try (April 2012)</t>
    <phoneticPr fontId="6" type="noConversion"/>
  </si>
  <si>
    <t>(from the worksheet</t>
    <phoneticPr fontId="6" type="noConversion"/>
  </si>
  <si>
    <t>on interest rates)</t>
    <phoneticPr fontId="6" type="noConversion"/>
  </si>
  <si>
    <t>Non-South</t>
    <phoneticPr fontId="6" type="noConversion"/>
  </si>
  <si>
    <t>Perhaps because the census data of personal estate excluded some categories,</t>
    <phoneticPr fontId="6" type="noConversion"/>
  </si>
  <si>
    <t>including slaves</t>
    <phoneticPr fontId="6" type="noConversion"/>
  </si>
  <si>
    <t>1850 % shares of total personalty,</t>
    <phoneticPr fontId="6" type="noConversion"/>
  </si>
  <si>
    <t>Equipment</t>
  </si>
  <si>
    <t>Inventories</t>
  </si>
  <si>
    <t>Consumer durables</t>
  </si>
  <si>
    <t>Monetary metals</t>
  </si>
  <si>
    <t>Financial assets</t>
  </si>
  <si>
    <t>Gross foreign assets</t>
  </si>
  <si>
    <t>"unfree persons"</t>
    <phoneticPr fontId="6" type="noConversion"/>
  </si>
  <si>
    <t>including slaves</t>
    <phoneticPr fontId="6" type="noConversion"/>
  </si>
  <si>
    <t>gross rates of</t>
    <phoneticPr fontId="6" type="noConversion"/>
  </si>
  <si>
    <t>return (from above)</t>
    <phoneticPr fontId="6" type="noConversion"/>
  </si>
  <si>
    <t>n.a.</t>
    <phoneticPr fontId="6" type="noConversion"/>
  </si>
  <si>
    <t>Assumed</t>
    <phoneticPr fontId="6" type="noConversion"/>
  </si>
  <si>
    <t>In addition, "unfree persons"</t>
    <phoneticPr fontId="6" type="noConversion"/>
  </si>
  <si>
    <t>Personal estate</t>
    <phoneticPr fontId="6" type="noConversion"/>
  </si>
  <si>
    <t>Percent shares of gross national assets (including slaves in 1850)</t>
    <phoneticPr fontId="6" type="noConversion"/>
  </si>
  <si>
    <t>Average from</t>
    <phoneticPr fontId="6" type="noConversion"/>
  </si>
  <si>
    <t>through</t>
    <phoneticPr fontId="6" type="noConversion"/>
  </si>
  <si>
    <t>Long-term bonds</t>
    <phoneticPr fontId="6" type="noConversion"/>
  </si>
  <si>
    <t>New England municipals</t>
    <phoneticPr fontId="6" type="noConversion"/>
  </si>
  <si>
    <t>the value of all the property, possessions, or wealth of each individual which is not embraced in the column previous,</t>
    <phoneticPr fontId="6" type="noConversion"/>
  </si>
  <si>
    <t>in fine, the value of whatever constitutes the personal wealth of individuals.</t>
    <phoneticPr fontId="6" type="noConversion"/>
  </si>
  <si>
    <t>excluding slaves</t>
    <phoneticPr fontId="6" type="noConversion"/>
  </si>
  <si>
    <t>For non-South,</t>
    <phoneticPr fontId="6" type="noConversion"/>
  </si>
  <si>
    <t>For South,</t>
    <phoneticPr fontId="6" type="noConversion"/>
  </si>
  <si>
    <r>
      <t>Census enumerators' instructions for 1860 regarding personal property</t>
    </r>
    <r>
      <rPr>
        <sz val="12"/>
        <rFont val="Arial"/>
      </rPr>
      <t>:</t>
    </r>
    <phoneticPr fontId="6" type="noConversion"/>
  </si>
  <si>
    <t xml:space="preserve">Yet the aggregate rates for personal estate still need to be </t>
    <phoneticPr fontId="6" type="noConversion"/>
  </si>
  <si>
    <t xml:space="preserve">reconciled with the asset mixes.  Try weighting asset types by </t>
    <phoneticPr fontId="6" type="noConversion"/>
  </si>
  <si>
    <t>Goldsmith's guesses for 1850 (Goldsmith worksheet in this file).</t>
    <phoneticPr fontId="6" type="noConversion"/>
  </si>
  <si>
    <t xml:space="preserve">Again, the assumed rate of gross return on realty = </t>
    <phoneticPr fontId="6" type="noConversion"/>
  </si>
  <si>
    <t>Residential structures</t>
    <phoneticPr fontId="6" type="noConversion"/>
  </si>
  <si>
    <t>Other structures</t>
    <phoneticPr fontId="6" type="noConversion"/>
  </si>
  <si>
    <t>Other reproducible tangibles</t>
    <phoneticPr fontId="6" type="noConversion"/>
  </si>
  <si>
    <t>Equipment</t>
    <phoneticPr fontId="6" type="noConversion"/>
  </si>
  <si>
    <t>Inventories</t>
    <phoneticPr fontId="6" type="noConversion"/>
  </si>
  <si>
    <t>Livestock</t>
    <phoneticPr fontId="6" type="noConversion"/>
  </si>
  <si>
    <t>Consumer durables</t>
    <phoneticPr fontId="6" type="noConversion"/>
  </si>
  <si>
    <t>Personal estate, implied</t>
    <phoneticPr fontId="6" type="noConversion"/>
  </si>
  <si>
    <t>Monetary metals</t>
    <phoneticPr fontId="6" type="noConversion"/>
  </si>
  <si>
    <t>Financial assets</t>
    <phoneticPr fontId="6" type="noConversion"/>
  </si>
  <si>
    <t>Gross foreign assets</t>
    <phoneticPr fontId="6" type="noConversion"/>
  </si>
  <si>
    <t>Rice: Swan</t>
  </si>
  <si>
    <t>However, these relative shares do not correspond to those in the IPUMS sample.</t>
    <phoneticPr fontId="6" type="noConversion"/>
  </si>
  <si>
    <t>For example, a raw unweighted sum for the Middle Atlantic in 1860</t>
    <phoneticPr fontId="6" type="noConversion"/>
  </si>
  <si>
    <t>Fogel, Robert W. and Stanley L. Engerman. 1974. Time on the Cross.  Boston, Little Brown. [A&amp;B did not give page references.]</t>
    <phoneticPr fontId="6" type="noConversion"/>
  </si>
  <si>
    <t>B. Tenants and yeomen, weighted by capital, omitting frontier townships</t>
    <phoneticPr fontId="6" type="noConversion"/>
  </si>
  <si>
    <t>South 1860</t>
    <phoneticPr fontId="6" type="noConversion"/>
  </si>
  <si>
    <t>West 1860</t>
    <phoneticPr fontId="6" type="noConversion"/>
  </si>
  <si>
    <t>U.S. 1860</t>
    <phoneticPr fontId="6" type="noConversion"/>
  </si>
  <si>
    <t>Manufacturing</t>
    <phoneticPr fontId="6" type="noConversion"/>
  </si>
  <si>
    <t>Cotton agriculture: Slaves, land and capital</t>
    <phoneticPr fontId="6" type="noConversion"/>
  </si>
  <si>
    <t>Land and capital , Vedder/Stockdale</t>
    <phoneticPr fontId="6" type="noConversion"/>
  </si>
  <si>
    <t>Steamboats 1850, tributary river</t>
    <phoneticPr fontId="6" type="noConversion"/>
  </si>
  <si>
    <t>Central Pacific RR, unaided private return</t>
    <phoneticPr fontId="6" type="noConversion"/>
  </si>
  <si>
    <t>Central Pacific RR, aided private return</t>
    <phoneticPr fontId="6" type="noConversion"/>
  </si>
  <si>
    <t>LT government bonds</t>
    <phoneticPr fontId="6" type="noConversion"/>
  </si>
  <si>
    <t>C. Tenants and yeoman, same as B, but excluding capital gains</t>
    <phoneticPr fontId="6" type="noConversion"/>
  </si>
  <si>
    <t>South</t>
    <phoneticPr fontId="6" type="noConversion"/>
  </si>
  <si>
    <t>consist of what it may; the value of bonds, mortgages, notes, slaves, live stock, plate, jewels, or furniture;</t>
    <phoneticPr fontId="6" type="noConversion"/>
  </si>
  <si>
    <t>(  "  )</t>
    <phoneticPr fontId="6" type="noConversion"/>
  </si>
  <si>
    <t>Swan, Dale. 1972. "The Structure and Profitability of the American Rice Industry, 1859". PhD dissertation, University of North Carolina, Chapel Hill.</t>
    <phoneticPr fontId="6" type="noConversion"/>
  </si>
  <si>
    <t>Sources &amp; notes</t>
    <phoneticPr fontId="6" type="noConversion"/>
  </si>
  <si>
    <t>Mean rate of return (%)</t>
    <phoneticPr fontId="6" type="noConversion"/>
  </si>
  <si>
    <t>Cotton agriculture</t>
    <phoneticPr fontId="6" type="noConversion"/>
  </si>
  <si>
    <r>
      <t>From Jeremy Atack and Fred Bateman (</t>
    </r>
    <r>
      <rPr>
        <i/>
        <sz val="12"/>
        <rFont val="Arial"/>
      </rPr>
      <t>To their Own Soil</t>
    </r>
    <r>
      <rPr>
        <sz val="12"/>
        <rFont val="Arial"/>
      </rPr>
      <t xml:space="preserve">, Iowa State University Press 1987). In contrast with Craig, they do not separate "profits" from returns to assets. </t>
    </r>
    <phoneticPr fontId="6" type="noConversion"/>
  </si>
  <si>
    <t>Atack and Bateman</t>
    <phoneticPr fontId="6" type="noConversion"/>
  </si>
  <si>
    <t>to conform to NIPA</t>
    <phoneticPr fontId="6" type="noConversion"/>
  </si>
  <si>
    <t>From their Table 14.6, P. 261.</t>
    <phoneticPr fontId="6" type="noConversion"/>
  </si>
  <si>
    <t>Slave hiring: Evans</t>
    <phoneticPr fontId="6" type="noConversion"/>
  </si>
  <si>
    <r>
      <t xml:space="preserve">Vedder, Richard and David Stockdale. 1975. "The Profitability of Slavery Revisited". </t>
    </r>
    <r>
      <rPr>
        <i/>
        <sz val="12"/>
        <rFont val="Arial"/>
      </rPr>
      <t xml:space="preserve">Agricultural History </t>
    </r>
    <r>
      <rPr>
        <sz val="12"/>
        <rFont val="Arial"/>
      </rPr>
      <t>49: 392-404.</t>
    </r>
    <phoneticPr fontId="6" type="noConversion"/>
  </si>
  <si>
    <t>Stock exchange call loan renewals</t>
    <phoneticPr fontId="6" type="noConversion"/>
  </si>
  <si>
    <t>Mutual savings banks</t>
    <phoneticPr fontId="6" type="noConversion"/>
  </si>
  <si>
    <t>Regular deposits</t>
    <phoneticPr fontId="6" type="noConversion"/>
  </si>
  <si>
    <t>Shares of gross</t>
    <phoneticPr fontId="6" type="noConversion"/>
  </si>
  <si>
    <t>Financial Assets, Bad</t>
  </si>
  <si>
    <t>Livestock</t>
  </si>
  <si>
    <t>Equipment, Household</t>
  </si>
  <si>
    <t>Equipment, Business</t>
  </si>
  <si>
    <t>Crops</t>
  </si>
  <si>
    <t>Apparel</t>
  </si>
  <si>
    <t>(94 by subtraction)</t>
    <phoneticPr fontId="6" type="noConversion"/>
  </si>
  <si>
    <t>as % of wealth value, by asset type</t>
    <phoneticPr fontId="6" type="noConversion"/>
  </si>
  <si>
    <t>national assets (%)</t>
    <phoneticPr fontId="6" type="noConversion"/>
  </si>
  <si>
    <t>Gross national assets ($ bill.)</t>
    <phoneticPr fontId="6" type="noConversion"/>
  </si>
  <si>
    <t>Here "income" is restricted to the kinds of income</t>
    <phoneticPr fontId="6" type="noConversion"/>
  </si>
  <si>
    <t>that would appear in the National Income and Product Acounts</t>
    <phoneticPr fontId="6" type="noConversion"/>
  </si>
  <si>
    <t>Interest</t>
    <phoneticPr fontId="6" type="noConversion"/>
  </si>
  <si>
    <t>(94 by subtraction)</t>
    <phoneticPr fontId="6" type="noConversion"/>
  </si>
  <si>
    <t>Real Estate (assume cap gains = depreciation cost)</t>
    <phoneticPr fontId="6" type="noConversion"/>
  </si>
  <si>
    <t>1774 estimates</t>
    <phoneticPr fontId="6" type="noConversion"/>
  </si>
  <si>
    <t>Personal estate, Non-South</t>
    <phoneticPr fontId="6" type="noConversion"/>
  </si>
  <si>
    <t>"insert (in dollars) the value of personal property or estate. Here you are to include</t>
    <phoneticPr fontId="6" type="noConversion"/>
  </si>
  <si>
    <t>Exact accuracy may not be arrived at, but all persons should be encouraged to give a near and prompt estimate for your information."</t>
    <phoneticPr fontId="6" type="noConversion"/>
  </si>
  <si>
    <t>% share</t>
    <phoneticPr fontId="6" type="noConversion"/>
  </si>
  <si>
    <t>Unadj. index of railroad bonds</t>
    <phoneticPr fontId="6" type="noConversion"/>
  </si>
  <si>
    <t>Complied by John A. James and Richard Sylla in</t>
    <phoneticPr fontId="6" type="noConversion"/>
  </si>
  <si>
    <t>Personal estate, slave South</t>
    <phoneticPr fontId="6" type="noConversion"/>
  </si>
  <si>
    <t>(Can include slave state Missouri here, since share of slaves in wealth was low)</t>
    <phoneticPr fontId="6" type="noConversion"/>
  </si>
  <si>
    <r>
      <t xml:space="preserve">Atack, Jeremy et al. 1975. "The Profitability of Steamboating on the Western Rivers". </t>
    </r>
    <r>
      <rPr>
        <i/>
        <sz val="12"/>
        <rFont val="Arial"/>
      </rPr>
      <t>Business History Review</t>
    </r>
    <r>
      <rPr>
        <sz val="12"/>
        <rFont val="Arial"/>
      </rPr>
      <t xml:space="preserve"> 49 (Autumn): 346-354.</t>
    </r>
    <phoneticPr fontId="6" type="noConversion"/>
  </si>
  <si>
    <r>
      <t xml:space="preserve">Mercer, Lloyd. 1970. "Rates of Return for Land Grant Railroads: The Central Pacific System". </t>
    </r>
    <r>
      <rPr>
        <i/>
        <sz val="12"/>
        <rFont val="Arial"/>
      </rPr>
      <t xml:space="preserve">Journal of Economic History </t>
    </r>
    <r>
      <rPr>
        <sz val="12"/>
        <rFont val="Arial"/>
      </rPr>
      <t>30 3 (September): 602-626.</t>
    </r>
    <phoneticPr fontId="6" type="noConversion"/>
  </si>
  <si>
    <t>Depreciation</t>
    <phoneticPr fontId="6" type="noConversion"/>
  </si>
  <si>
    <t>Gross rate</t>
    <phoneticPr fontId="6" type="noConversion"/>
  </si>
  <si>
    <t>Financial Assets</t>
  </si>
  <si>
    <r>
      <t>Kuznets (</t>
    </r>
    <r>
      <rPr>
        <i/>
        <sz val="12"/>
        <rFont val="Arial"/>
      </rPr>
      <t xml:space="preserve">National Product since 1869, </t>
    </r>
    <r>
      <rPr>
        <sz val="12"/>
        <rFont val="Arial"/>
      </rPr>
      <t>NBER 1946, p. 80) assumed a 13-year life of producers durables, based on early-20th-century data.</t>
    </r>
    <phoneticPr fontId="6" type="noConversion"/>
  </si>
  <si>
    <t>Implied average return on personal property =</t>
    <phoneticPr fontId="6" type="noConversion"/>
  </si>
  <si>
    <t>Inventories were not mentioned in the 1860 census enumerators' instructions.</t>
    <phoneticPr fontId="6" type="noConversion"/>
  </si>
  <si>
    <t>We had used 10% depreciation and a 16% gross rate of return in our April 2012 calculations.</t>
    <phoneticPr fontId="6" type="noConversion"/>
  </si>
  <si>
    <t>We'll use his implied 7.7% annual depreciation and the 13.7% gross return, on the model of a producer durable held for the life of the equipment, with zero resale.</t>
    <phoneticPr fontId="6" type="noConversion"/>
  </si>
  <si>
    <t>Servants and Slaves</t>
  </si>
  <si>
    <t>(5 by subtraction)</t>
    <phoneticPr fontId="6" type="noConversion"/>
  </si>
  <si>
    <t>Producers' Durables</t>
  </si>
  <si>
    <t>Kuznets (1946, p. 80) assumed a 2% annual depreciation for structures.  But we'll assume that this effect on gross rates of return is offset by expectations of a 2% nominal capital gain on the structures, just as wwe did for land.</t>
    <phoneticPr fontId="6" type="noConversion"/>
  </si>
  <si>
    <t>(C.) Assumed current income ratios for personal property in 1860, second try (30 May 2012)</t>
    <phoneticPr fontId="6" type="noConversion"/>
  </si>
  <si>
    <t>Personal property shares (using Goldsmith)</t>
    <phoneticPr fontId="6" type="noConversion"/>
  </si>
  <si>
    <t>with modifications in yellow. New parameter choices for 1860 personal property are shown in (C.) below.</t>
    <phoneticPr fontId="6" type="noConversion"/>
  </si>
  <si>
    <t>Starting from the Lindert-Williamson</t>
    <phoneticPr fontId="6" type="noConversion"/>
  </si>
  <si>
    <r>
      <t xml:space="preserve">Continue to assume that the shares of different </t>
    </r>
    <r>
      <rPr>
        <u/>
        <sz val="12"/>
        <rFont val="Arial"/>
      </rPr>
      <t>non-slave</t>
    </r>
    <r>
      <rPr>
        <sz val="12"/>
        <rFont val="Arial"/>
      </rPr>
      <t xml:space="preserve"> assets in personal estates are </t>
    </r>
    <phoneticPr fontId="6" type="noConversion"/>
  </si>
  <si>
    <t xml:space="preserve">the same in Non-South and South.  </t>
    <phoneticPr fontId="6" type="noConversion"/>
  </si>
  <si>
    <r>
      <t>Bateman, Fred, and Thomas Weiss. 1981.</t>
    </r>
    <r>
      <rPr>
        <i/>
        <sz val="12"/>
        <rFont val="Arial"/>
      </rPr>
      <t xml:space="preserve"> A Deplorable Scarcity: The Failure of Industrialization in the Slave Economy.</t>
    </r>
    <r>
      <rPr>
        <sz val="12"/>
        <rFont val="Arial"/>
      </rPr>
      <t xml:space="preserve">  Chapel Hill: University of North Carolina Press.</t>
    </r>
    <phoneticPr fontId="6" type="noConversion"/>
  </si>
  <si>
    <t>East 1860</t>
    <phoneticPr fontId="6" type="noConversion"/>
  </si>
  <si>
    <r>
      <t xml:space="preserve">Evans, Robert, Jr. 1962. "The Economics of American Negro Slavery". In Jacob Mincer (ed.), </t>
    </r>
    <r>
      <rPr>
        <i/>
        <sz val="12"/>
        <rFont val="Arial"/>
      </rPr>
      <t>Aspects of Labor Economics</t>
    </r>
    <r>
      <rPr>
        <sz val="12"/>
        <rFont val="Arial"/>
      </rPr>
      <t xml:space="preserve">. Princeton: Princeton Press for the NBER, pp. 185-256.  </t>
    </r>
    <phoneticPr fontId="6" type="noConversion"/>
  </si>
  <si>
    <t>Southern Agriculture</t>
    <phoneticPr fontId="6" type="noConversion"/>
  </si>
  <si>
    <t>Northern Agriculture, three sets of estimates</t>
    <phoneticPr fontId="6" type="noConversion"/>
  </si>
  <si>
    <t>A. All sampled townships, owner-occupiers only</t>
    <phoneticPr fontId="6" type="noConversion"/>
  </si>
  <si>
    <t>Entire North</t>
    <phoneticPr fontId="6" type="noConversion"/>
  </si>
  <si>
    <t>Northeast</t>
    <phoneticPr fontId="6" type="noConversion"/>
  </si>
  <si>
    <t>Midwest</t>
    <phoneticPr fontId="6" type="noConversion"/>
  </si>
  <si>
    <t>Producers' Perishables</t>
  </si>
  <si>
    <t>Business Inventory</t>
  </si>
  <si>
    <t>Consumers' Durables</t>
  </si>
  <si>
    <t>Consumers' Perishables</t>
  </si>
  <si>
    <t>Liabilities</t>
  </si>
  <si>
    <t>Cash</t>
  </si>
  <si>
    <t>These are apparently NOT ratios of a single year's income to the capitalized value of investment.  They seem to reflect gross incomes over the whole lifetime of the investment.</t>
    <phoneticPr fontId="6" type="noConversion"/>
  </si>
  <si>
    <t>Transportation</t>
    <phoneticPr fontId="6" type="noConversion"/>
  </si>
  <si>
    <t>Some agricultural rates of return from the postwar scholarly literature</t>
    <phoneticPr fontId="6" type="noConversion"/>
  </si>
  <si>
    <t>Steamboats 1850, trunk river</t>
    <phoneticPr fontId="6" type="noConversion"/>
  </si>
  <si>
    <t xml:space="preserve">Ditto, using 0% return and 0% weight on stocks of inventories = </t>
    <phoneticPr fontId="6" type="noConversion"/>
  </si>
  <si>
    <t>such as consumer durables, slaves, and/or financial assets?</t>
    <phoneticPr fontId="6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</si>
</sst>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  <font>
      <sz val="12"/>
      <name val="Arial"/>
    </font>
    <font>
      <b/>
      <sz val="14"/>
      <color indexed="10"/>
      <name val="Arial"/>
    </font>
    <font>
      <b/>
      <u/>
      <sz val="12"/>
      <name val="Arial"/>
    </font>
    <font>
      <b/>
      <sz val="12"/>
      <color indexed="10"/>
      <name val="Arial"/>
    </font>
    <font>
      <i/>
      <sz val="12"/>
      <name val="Arial"/>
    </font>
    <font>
      <u/>
      <sz val="12"/>
      <name val="Arial"/>
    </font>
    <font>
      <sz val="14"/>
      <color indexed="8"/>
      <name val="Arial"/>
    </font>
    <font>
      <b/>
      <u/>
      <sz val="16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right"/>
    </xf>
    <xf numFmtId="1" fontId="8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164" fontId="0" fillId="0" borderId="0" xfId="0" applyNumberFormat="1"/>
    <xf numFmtId="164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/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164" fontId="8" fillId="4" borderId="4" xfId="0" applyNumberFormat="1" applyFont="1" applyFill="1" applyBorder="1"/>
    <xf numFmtId="164" fontId="8" fillId="4" borderId="5" xfId="0" applyNumberFormat="1" applyFont="1" applyFill="1" applyBorder="1"/>
    <xf numFmtId="15" fontId="8" fillId="0" borderId="0" xfId="0" applyNumberFormat="1" applyFont="1"/>
    <xf numFmtId="2" fontId="0" fillId="0" borderId="0" xfId="0" applyNumberFormat="1" applyAlignment="1">
      <alignment horizontal="right"/>
    </xf>
    <xf numFmtId="0" fontId="8" fillId="4" borderId="0" xfId="0" applyFont="1" applyFill="1" applyAlignment="1">
      <alignment horizontal="right"/>
    </xf>
    <xf numFmtId="0" fontId="15" fillId="0" borderId="0" xfId="0" applyFont="1"/>
    <xf numFmtId="164" fontId="8" fillId="0" borderId="0" xfId="0" applyNumberFormat="1" applyFont="1"/>
    <xf numFmtId="2" fontId="1" fillId="5" borderId="0" xfId="0" applyNumberFormat="1" applyFont="1" applyFill="1"/>
    <xf numFmtId="2" fontId="1" fillId="0" borderId="0" xfId="0" applyNumberFormat="1" applyFont="1"/>
    <xf numFmtId="1" fontId="3" fillId="5" borderId="0" xfId="0" applyNumberFormat="1" applyFont="1" applyFill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I41"/>
  <sheetViews>
    <sheetView workbookViewId="0">
      <selection activeCell="I15" sqref="I15"/>
    </sheetView>
  </sheetViews>
  <sheetFormatPr baseColWidth="10" defaultRowHeight="13"/>
  <cols>
    <col min="2" max="2" width="12.140625" customWidth="1"/>
    <col min="3" max="4" width="9" style="2" customWidth="1"/>
  </cols>
  <sheetData>
    <row r="3" spans="1:9">
      <c r="A3" t="s">
        <v>4</v>
      </c>
    </row>
    <row r="5" spans="1:9">
      <c r="C5" s="2" t="s">
        <v>88</v>
      </c>
    </row>
    <row r="6" spans="1:9">
      <c r="C6" s="2" t="s">
        <v>97</v>
      </c>
    </row>
    <row r="7" spans="1:9">
      <c r="C7" s="3">
        <v>1850</v>
      </c>
      <c r="D7" s="3">
        <v>1880</v>
      </c>
    </row>
    <row r="8" spans="1:9">
      <c r="A8" t="s">
        <v>5</v>
      </c>
      <c r="C8" s="2">
        <f>SUM(C9:C12)</f>
        <v>50.5</v>
      </c>
      <c r="D8" s="2">
        <f>SUM(D9:D12)</f>
        <v>40.799999999999997</v>
      </c>
    </row>
    <row r="9" spans="1:9">
      <c r="B9" s="1" t="s">
        <v>6</v>
      </c>
      <c r="C9" s="2">
        <v>24.3</v>
      </c>
      <c r="D9" s="2">
        <v>11.9</v>
      </c>
    </row>
    <row r="10" spans="1:9">
      <c r="B10" s="1" t="s">
        <v>7</v>
      </c>
      <c r="C10" s="2">
        <v>3.7</v>
      </c>
      <c r="D10" s="2">
        <v>7</v>
      </c>
    </row>
    <row r="11" spans="1:9">
      <c r="B11" s="1" t="s">
        <v>45</v>
      </c>
      <c r="C11" s="2">
        <v>7.5</v>
      </c>
      <c r="D11" s="2">
        <v>7.7</v>
      </c>
    </row>
    <row r="12" spans="1:9">
      <c r="B12" s="1" t="s">
        <v>46</v>
      </c>
      <c r="C12" s="2">
        <v>15</v>
      </c>
      <c r="D12" s="2">
        <v>14.2</v>
      </c>
    </row>
    <row r="14" spans="1:9">
      <c r="A14" t="s">
        <v>52</v>
      </c>
      <c r="C14" s="2">
        <f>100-C8</f>
        <v>49.5</v>
      </c>
      <c r="D14" s="2">
        <f>100-D8</f>
        <v>59.2</v>
      </c>
    </row>
    <row r="15" spans="1:9">
      <c r="F15" t="s">
        <v>15</v>
      </c>
    </row>
    <row r="16" spans="1:9">
      <c r="A16" t="s">
        <v>47</v>
      </c>
      <c r="F16" t="s">
        <v>14</v>
      </c>
      <c r="I16" s="22"/>
    </row>
    <row r="17" spans="1:6">
      <c r="B17" s="1" t="s">
        <v>48</v>
      </c>
      <c r="C17" s="2">
        <v>4.2</v>
      </c>
      <c r="D17" s="2">
        <v>4.7</v>
      </c>
      <c r="F17" s="22">
        <f>100*C17/56.9</f>
        <v>7.3813708260105448</v>
      </c>
    </row>
    <row r="18" spans="1:6">
      <c r="B18" s="1" t="s">
        <v>49</v>
      </c>
      <c r="C18" s="2">
        <v>5.6</v>
      </c>
      <c r="D18" s="2">
        <v>8.8000000000000007</v>
      </c>
      <c r="F18" s="22">
        <f t="shared" ref="F18:F30" si="0">100*C18/56.9</f>
        <v>9.8418277680140598</v>
      </c>
    </row>
    <row r="19" spans="1:6">
      <c r="B19" s="1" t="s">
        <v>50</v>
      </c>
      <c r="C19" s="2">
        <v>5.0999999999999996</v>
      </c>
      <c r="D19" s="2">
        <v>2.8</v>
      </c>
      <c r="F19" s="22">
        <f t="shared" si="0"/>
        <v>8.9630931458699461</v>
      </c>
    </row>
    <row r="20" spans="1:6">
      <c r="B20" s="1" t="s">
        <v>51</v>
      </c>
      <c r="C20" s="2">
        <v>2.8</v>
      </c>
      <c r="D20" s="2">
        <v>3.8</v>
      </c>
      <c r="F20" s="22">
        <f t="shared" si="0"/>
        <v>4.9209138840070299</v>
      </c>
    </row>
    <row r="22" spans="1:6">
      <c r="A22" t="s">
        <v>53</v>
      </c>
      <c r="C22" s="2">
        <v>1.4</v>
      </c>
      <c r="D22" s="2">
        <v>0.9</v>
      </c>
      <c r="F22" s="22">
        <f t="shared" si="0"/>
        <v>2.4604569420035149</v>
      </c>
    </row>
    <row r="23" spans="1:6">
      <c r="A23" t="s">
        <v>54</v>
      </c>
      <c r="C23" s="2">
        <v>30</v>
      </c>
      <c r="D23" s="2">
        <v>37.4</v>
      </c>
      <c r="F23" s="22">
        <f t="shared" si="0"/>
        <v>52.72407732864675</v>
      </c>
    </row>
    <row r="24" spans="1:6">
      <c r="A24" t="s">
        <v>55</v>
      </c>
      <c r="C24" s="2">
        <v>0.5</v>
      </c>
      <c r="D24" s="2">
        <v>0.8</v>
      </c>
      <c r="F24" s="22">
        <f t="shared" si="0"/>
        <v>0.87873462214411246</v>
      </c>
    </row>
    <row r="26" spans="1:6">
      <c r="C26" s="2">
        <f>C8+SUM(C17:C24)</f>
        <v>100.1</v>
      </c>
      <c r="D26" s="2">
        <f>D8+SUM(D17:D24)</f>
        <v>100</v>
      </c>
    </row>
    <row r="28" spans="1:6">
      <c r="A28" t="s">
        <v>98</v>
      </c>
      <c r="C28" s="2">
        <v>10.8</v>
      </c>
      <c r="D28" s="2">
        <v>63.7</v>
      </c>
    </row>
    <row r="30" spans="1:6">
      <c r="A30" t="s">
        <v>28</v>
      </c>
      <c r="C30" s="2">
        <v>7.4</v>
      </c>
      <c r="F30" s="22">
        <f t="shared" si="0"/>
        <v>13.005272407732866</v>
      </c>
    </row>
    <row r="31" spans="1:6">
      <c r="F31" s="22">
        <f>SUM(F17:F30)</f>
        <v>100.17574692442882</v>
      </c>
    </row>
    <row r="32" spans="1:6">
      <c r="A32" t="s">
        <v>30</v>
      </c>
    </row>
    <row r="34" spans="1:4">
      <c r="A34" t="s">
        <v>5</v>
      </c>
      <c r="C34" s="5">
        <f>100*(C8*C28/100)/(C28+C30)</f>
        <v>29.967032967032967</v>
      </c>
      <c r="D34" s="5">
        <f>100*(D8*D28/100)/(D28+D30)</f>
        <v>40.799999999999997</v>
      </c>
    </row>
    <row r="35" spans="1:4">
      <c r="A35" t="s">
        <v>29</v>
      </c>
      <c r="C35" s="2">
        <f>100-C34</f>
        <v>70.032967032967036</v>
      </c>
      <c r="D35" s="2">
        <f>100-D34</f>
        <v>59.2</v>
      </c>
    </row>
    <row r="37" spans="1:4">
      <c r="B37" t="s">
        <v>57</v>
      </c>
    </row>
    <row r="38" spans="1:4">
      <c r="B38" t="s">
        <v>58</v>
      </c>
    </row>
    <row r="39" spans="1:4">
      <c r="B39" t="s">
        <v>0</v>
      </c>
    </row>
    <row r="40" spans="1:4">
      <c r="B40" t="s">
        <v>13</v>
      </c>
    </row>
    <row r="41" spans="1:4">
      <c r="B41" t="s">
        <v>153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7"/>
  <sheetViews>
    <sheetView workbookViewId="0">
      <selection activeCell="K17" sqref="K17"/>
    </sheetView>
  </sheetViews>
  <sheetFormatPr baseColWidth="10" defaultRowHeight="13"/>
  <cols>
    <col min="1" max="1" width="9.28515625" customWidth="1"/>
    <col min="2" max="2" width="16.42578125" customWidth="1"/>
    <col min="3" max="7" width="6.85546875" style="4" customWidth="1"/>
  </cols>
  <sheetData>
    <row r="1" spans="1:7">
      <c r="B1" t="s">
        <v>110</v>
      </c>
    </row>
    <row r="2" spans="1:7">
      <c r="B2" t="s">
        <v>1</v>
      </c>
    </row>
    <row r="5" spans="1:7">
      <c r="B5" s="1" t="s">
        <v>31</v>
      </c>
      <c r="C5" s="6">
        <v>1798</v>
      </c>
      <c r="D5" s="6">
        <v>1838</v>
      </c>
      <c r="E5" s="6">
        <v>1848</v>
      </c>
      <c r="F5" s="38">
        <v>1858</v>
      </c>
      <c r="G5" s="39">
        <v>1868</v>
      </c>
    </row>
    <row r="6" spans="1:7">
      <c r="B6" s="1" t="s">
        <v>32</v>
      </c>
      <c r="C6" s="7">
        <v>1800</v>
      </c>
      <c r="D6" s="7">
        <v>1840</v>
      </c>
      <c r="E6" s="7">
        <v>1850</v>
      </c>
      <c r="F6" s="38">
        <v>1860</v>
      </c>
      <c r="G6" s="39">
        <v>1870</v>
      </c>
    </row>
    <row r="7" spans="1:7">
      <c r="A7" s="8" t="s">
        <v>33</v>
      </c>
      <c r="F7" s="36"/>
      <c r="G7" s="37"/>
    </row>
    <row r="8" spans="1:7">
      <c r="A8" t="s">
        <v>70</v>
      </c>
      <c r="C8" s="4">
        <f>(7.42+7.56+6.94)/3</f>
        <v>7.3066666666666675</v>
      </c>
      <c r="D8" s="32" t="s">
        <v>26</v>
      </c>
      <c r="E8" s="4">
        <f>(5.71+5.16+4.58)/3</f>
        <v>5.15</v>
      </c>
      <c r="F8" s="36">
        <f>(4.323+4.72+5.57)/3</f>
        <v>4.8709999999999996</v>
      </c>
      <c r="G8" s="37">
        <f>(4.62+4.07+5.57)/3</f>
        <v>4.7533333333333339</v>
      </c>
    </row>
    <row r="9" spans="1:7">
      <c r="A9" t="s">
        <v>34</v>
      </c>
      <c r="C9" s="4">
        <f>(6.3+6.16+6.13)/3</f>
        <v>6.1966666666666663</v>
      </c>
      <c r="D9" s="4">
        <f>(5.01+5.21+5.07)/3</f>
        <v>5.0966666666666667</v>
      </c>
      <c r="E9" s="4">
        <f>(5.31+5.31+5.13)/3</f>
        <v>5.25</v>
      </c>
      <c r="F9" s="36">
        <f>(5.03+4.81+4.79)/3</f>
        <v>4.876666666666666</v>
      </c>
      <c r="G9" s="37">
        <f>(5.28+5.37+5.44)/3</f>
        <v>5.3633333333333333</v>
      </c>
    </row>
    <row r="10" spans="1:7">
      <c r="A10" t="s">
        <v>109</v>
      </c>
      <c r="F10" s="36">
        <f>(9.34+8.91+8.59)/3</f>
        <v>8.9466666666666672</v>
      </c>
      <c r="G10" s="37">
        <f>(7.8+8.13+7.92)/3</f>
        <v>7.95</v>
      </c>
    </row>
    <row r="11" spans="1:7">
      <c r="F11" s="36"/>
      <c r="G11" s="37"/>
    </row>
    <row r="12" spans="1:7">
      <c r="A12" s="8" t="s">
        <v>2</v>
      </c>
      <c r="F12" s="36"/>
      <c r="G12" s="37"/>
    </row>
    <row r="13" spans="1:7">
      <c r="A13" t="s">
        <v>3</v>
      </c>
      <c r="D13" s="4">
        <v>9.7899999999999991</v>
      </c>
      <c r="E13" s="4">
        <v>11.13</v>
      </c>
      <c r="F13" s="36">
        <f>(4.81+6.14+7.31)/3</f>
        <v>6.086666666666666</v>
      </c>
      <c r="G13" s="37">
        <f>(7.28+9.66+7.23)/3</f>
        <v>8.0566666666666666</v>
      </c>
    </row>
    <row r="14" spans="1:7">
      <c r="A14" t="s">
        <v>85</v>
      </c>
      <c r="F14" s="36">
        <f>(4.15+5.43+5.99)/3</f>
        <v>5.19</v>
      </c>
      <c r="G14" s="37">
        <f>(7.54+10.29+5.72)/3</f>
        <v>7.8499999999999988</v>
      </c>
    </row>
    <row r="15" spans="1:7">
      <c r="F15" s="36"/>
      <c r="G15" s="37"/>
    </row>
    <row r="16" spans="1:7">
      <c r="A16" s="8" t="s">
        <v>87</v>
      </c>
      <c r="F16" s="36"/>
      <c r="G16" s="37"/>
    </row>
    <row r="17" spans="1:7">
      <c r="A17" t="s">
        <v>86</v>
      </c>
      <c r="F17" s="36">
        <v>5.6666699999999999</v>
      </c>
      <c r="G17" s="37">
        <v>6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56"/>
  <sheetViews>
    <sheetView tabSelected="1" topLeftCell="A25" workbookViewId="0">
      <pane ySplit="3860" activePane="bottomLeft"/>
      <selection activeCell="G30" sqref="G30"/>
      <selection pane="bottomLeft" activeCell="I19" sqref="I19"/>
    </sheetView>
  </sheetViews>
  <sheetFormatPr baseColWidth="10" defaultRowHeight="15"/>
  <cols>
    <col min="1" max="1" width="3.7109375" style="9" customWidth="1"/>
    <col min="2" max="3" width="10.7109375" style="9"/>
    <col min="4" max="4" width="18.42578125" style="9" customWidth="1"/>
    <col min="5" max="5" width="8.28515625" style="9" customWidth="1"/>
    <col min="6" max="6" width="15.42578125" style="9" customWidth="1"/>
    <col min="7" max="16384" width="10.7109375" style="9"/>
  </cols>
  <sheetData>
    <row r="1" spans="1:12">
      <c r="A1" s="31"/>
      <c r="B1" s="31">
        <v>39597</v>
      </c>
    </row>
    <row r="3" spans="1:12">
      <c r="A3" s="26"/>
      <c r="B3" s="11" t="s">
        <v>8</v>
      </c>
      <c r="F3" s="9" t="s">
        <v>130</v>
      </c>
    </row>
    <row r="4" spans="1:12">
      <c r="A4" s="26"/>
      <c r="B4" s="9" t="s">
        <v>96</v>
      </c>
      <c r="F4" s="12" t="s">
        <v>104</v>
      </c>
    </row>
    <row r="5" spans="1:12">
      <c r="A5" s="26"/>
      <c r="B5" s="9" t="s">
        <v>99</v>
      </c>
      <c r="F5" s="28" t="s">
        <v>129</v>
      </c>
      <c r="G5" s="28"/>
      <c r="H5" s="28"/>
      <c r="I5" s="28"/>
      <c r="J5" s="28"/>
      <c r="K5" s="28"/>
      <c r="L5" s="28"/>
    </row>
    <row r="6" spans="1:12">
      <c r="A6" s="26"/>
      <c r="B6" s="9" t="s">
        <v>100</v>
      </c>
    </row>
    <row r="7" spans="1:12">
      <c r="A7" s="26"/>
    </row>
    <row r="8" spans="1:12">
      <c r="A8" s="26"/>
      <c r="E8" s="17" t="s">
        <v>101</v>
      </c>
      <c r="F8" s="17" t="s">
        <v>115</v>
      </c>
      <c r="G8" s="17" t="s">
        <v>116</v>
      </c>
    </row>
    <row r="9" spans="1:12">
      <c r="A9" s="26"/>
      <c r="B9" s="9" t="s">
        <v>117</v>
      </c>
      <c r="E9" s="9">
        <v>6</v>
      </c>
      <c r="F9" s="9">
        <v>0</v>
      </c>
      <c r="G9" s="9">
        <v>6</v>
      </c>
    </row>
    <row r="10" spans="1:12">
      <c r="A10" s="26"/>
      <c r="B10" s="9" t="s">
        <v>123</v>
      </c>
      <c r="E10" s="9">
        <v>6</v>
      </c>
      <c r="F10" s="14" t="s">
        <v>124</v>
      </c>
      <c r="G10" s="18">
        <v>11.027493</v>
      </c>
    </row>
    <row r="11" spans="1:12">
      <c r="A11" s="26"/>
      <c r="B11" s="9" t="s">
        <v>125</v>
      </c>
      <c r="E11" s="9">
        <v>6</v>
      </c>
      <c r="F11" s="33">
        <v>7.7</v>
      </c>
      <c r="G11" s="28">
        <v>13.7</v>
      </c>
      <c r="H11" s="28" t="s">
        <v>118</v>
      </c>
      <c r="I11" s="28"/>
      <c r="J11" s="28"/>
    </row>
    <row r="12" spans="1:12">
      <c r="A12" s="26"/>
      <c r="B12" s="9" t="s">
        <v>142</v>
      </c>
      <c r="E12" s="9">
        <v>6</v>
      </c>
      <c r="F12" s="14" t="s">
        <v>102</v>
      </c>
      <c r="G12" s="9">
        <v>100</v>
      </c>
      <c r="I12" s="28" t="s">
        <v>122</v>
      </c>
      <c r="J12" s="28"/>
    </row>
    <row r="13" spans="1:12">
      <c r="A13" s="26"/>
      <c r="B13" s="9" t="s">
        <v>143</v>
      </c>
      <c r="E13" s="9">
        <v>6</v>
      </c>
      <c r="F13" s="14">
        <v>0</v>
      </c>
      <c r="G13" s="9">
        <v>6</v>
      </c>
      <c r="J13" s="28" t="s">
        <v>121</v>
      </c>
    </row>
    <row r="14" spans="1:12">
      <c r="A14" s="26"/>
      <c r="B14" s="9" t="s">
        <v>144</v>
      </c>
      <c r="E14" s="9">
        <v>6</v>
      </c>
      <c r="F14" s="14"/>
      <c r="G14" s="9">
        <v>0</v>
      </c>
      <c r="H14" s="9" t="s">
        <v>81</v>
      </c>
    </row>
    <row r="15" spans="1:12">
      <c r="A15" s="26"/>
      <c r="B15" s="9" t="s">
        <v>145</v>
      </c>
      <c r="E15" s="9">
        <v>6</v>
      </c>
      <c r="F15" s="14"/>
      <c r="G15" s="9">
        <v>0</v>
      </c>
      <c r="H15" s="9" t="s">
        <v>81</v>
      </c>
    </row>
    <row r="16" spans="1:12">
      <c r="A16" s="26"/>
      <c r="B16" s="9" t="s">
        <v>146</v>
      </c>
      <c r="E16" s="9">
        <v>0</v>
      </c>
      <c r="F16" s="14"/>
      <c r="G16" s="9">
        <v>0</v>
      </c>
    </row>
    <row r="17" spans="1:9">
      <c r="A17" s="26"/>
      <c r="B17" s="9" t="s">
        <v>103</v>
      </c>
      <c r="E17" s="9">
        <v>6</v>
      </c>
      <c r="F17" s="14">
        <v>0</v>
      </c>
      <c r="G17" s="9">
        <v>6</v>
      </c>
    </row>
    <row r="18" spans="1:9">
      <c r="A18" s="26"/>
      <c r="B18" s="9" t="s">
        <v>147</v>
      </c>
      <c r="F18" s="14"/>
      <c r="G18" s="9">
        <v>0</v>
      </c>
    </row>
    <row r="19" spans="1:9">
      <c r="A19" s="26"/>
      <c r="B19" s="9" t="s">
        <v>89</v>
      </c>
      <c r="F19" s="14"/>
      <c r="G19" s="9">
        <v>0</v>
      </c>
    </row>
    <row r="20" spans="1:9">
      <c r="A20" s="26"/>
      <c r="B20" s="9" t="s">
        <v>90</v>
      </c>
      <c r="E20" s="9">
        <v>6</v>
      </c>
      <c r="F20" s="14">
        <v>10</v>
      </c>
      <c r="G20" s="9">
        <v>16</v>
      </c>
    </row>
    <row r="21" spans="1:9">
      <c r="A21" s="26"/>
      <c r="B21" s="9" t="s">
        <v>91</v>
      </c>
      <c r="F21" s="14"/>
      <c r="G21" s="9">
        <v>0</v>
      </c>
    </row>
    <row r="22" spans="1:9">
      <c r="A22" s="26"/>
      <c r="B22" s="9" t="s">
        <v>92</v>
      </c>
      <c r="E22" s="9">
        <v>6</v>
      </c>
      <c r="F22" s="14">
        <v>10</v>
      </c>
      <c r="G22" s="9">
        <v>16</v>
      </c>
    </row>
    <row r="23" spans="1:9">
      <c r="A23" s="26"/>
      <c r="B23" s="9" t="s">
        <v>93</v>
      </c>
      <c r="E23" s="9">
        <v>6</v>
      </c>
      <c r="F23" s="14" t="s">
        <v>95</v>
      </c>
      <c r="G23" s="9">
        <v>100</v>
      </c>
    </row>
    <row r="24" spans="1:9">
      <c r="A24" s="26"/>
      <c r="B24" s="9" t="s">
        <v>94</v>
      </c>
      <c r="G24" s="9">
        <v>0</v>
      </c>
    </row>
    <row r="26" spans="1:9">
      <c r="A26" s="27"/>
      <c r="B26" s="11" t="s">
        <v>9</v>
      </c>
    </row>
    <row r="27" spans="1:9" ht="16" thickBot="1">
      <c r="A27" s="27"/>
    </row>
    <row r="28" spans="1:9">
      <c r="A28" s="27"/>
      <c r="B28" s="9" t="s">
        <v>103</v>
      </c>
      <c r="E28" s="9">
        <v>5</v>
      </c>
      <c r="F28" s="14">
        <v>0</v>
      </c>
      <c r="G28" s="19">
        <f>E28+F28</f>
        <v>5</v>
      </c>
      <c r="I28" s="9" t="s">
        <v>126</v>
      </c>
    </row>
    <row r="29" spans="1:9">
      <c r="A29" s="27"/>
      <c r="B29" s="9" t="s">
        <v>111</v>
      </c>
      <c r="E29" s="9">
        <v>5</v>
      </c>
      <c r="F29" s="9">
        <v>6</v>
      </c>
      <c r="G29" s="20">
        <f t="shared" ref="G29:G30" si="0">E29+F29</f>
        <v>11</v>
      </c>
    </row>
    <row r="30" spans="1:9" ht="16" thickBot="1">
      <c r="A30" s="27"/>
      <c r="B30" s="9" t="s">
        <v>105</v>
      </c>
      <c r="E30" s="9">
        <v>5</v>
      </c>
      <c r="F30" s="9">
        <v>10</v>
      </c>
      <c r="G30" s="21">
        <f t="shared" si="0"/>
        <v>15</v>
      </c>
      <c r="H30" s="9" t="s">
        <v>112</v>
      </c>
    </row>
    <row r="31" spans="1:9">
      <c r="E31" s="14" t="s">
        <v>10</v>
      </c>
    </row>
    <row r="32" spans="1:9">
      <c r="E32" s="14" t="s">
        <v>11</v>
      </c>
    </row>
    <row r="34" spans="1:9">
      <c r="B34" s="12" t="s">
        <v>41</v>
      </c>
    </row>
    <row r="35" spans="1:9">
      <c r="B35" s="12" t="s">
        <v>42</v>
      </c>
    </row>
    <row r="36" spans="1:9">
      <c r="B36" s="12" t="s">
        <v>43</v>
      </c>
    </row>
    <row r="38" spans="1:9" ht="18">
      <c r="A38" s="28"/>
      <c r="B38" s="34" t="s">
        <v>127</v>
      </c>
    </row>
    <row r="39" spans="1:9">
      <c r="A39" s="28"/>
      <c r="B39" s="11"/>
      <c r="F39" s="13" t="s">
        <v>128</v>
      </c>
    </row>
    <row r="40" spans="1:9">
      <c r="A40" s="28"/>
      <c r="B40" s="12"/>
      <c r="E40" s="14" t="s">
        <v>27</v>
      </c>
      <c r="F40" s="14" t="s">
        <v>38</v>
      </c>
      <c r="G40" s="9" t="s">
        <v>39</v>
      </c>
      <c r="I40" s="11" t="s">
        <v>40</v>
      </c>
    </row>
    <row r="41" spans="1:9">
      <c r="A41" s="28"/>
      <c r="B41" s="12"/>
      <c r="E41" s="14" t="s">
        <v>24</v>
      </c>
      <c r="F41" s="14" t="s">
        <v>37</v>
      </c>
      <c r="G41" s="9" t="s">
        <v>23</v>
      </c>
      <c r="I41" s="9" t="s">
        <v>106</v>
      </c>
    </row>
    <row r="42" spans="1:9">
      <c r="A42" s="28"/>
      <c r="E42" s="14" t="s">
        <v>25</v>
      </c>
      <c r="F42" s="14" t="s">
        <v>108</v>
      </c>
      <c r="G42" s="14" t="s">
        <v>108</v>
      </c>
      <c r="I42" s="9" t="s">
        <v>35</v>
      </c>
    </row>
    <row r="43" spans="1:9">
      <c r="A43" s="28"/>
      <c r="B43" s="9" t="s">
        <v>16</v>
      </c>
      <c r="E43" s="28">
        <v>13.7</v>
      </c>
      <c r="F43" s="24">
        <f>G43/0.87</f>
        <v>8.4843342827707406</v>
      </c>
      <c r="G43" s="23">
        <v>7.3813708260105448</v>
      </c>
      <c r="I43" s="9" t="s">
        <v>73</v>
      </c>
    </row>
    <row r="44" spans="1:9">
      <c r="A44" s="28"/>
      <c r="B44" s="9" t="s">
        <v>17</v>
      </c>
      <c r="E44" s="9">
        <v>6</v>
      </c>
      <c r="F44" s="24">
        <f t="shared" ref="F44:F49" si="1">G44/0.87</f>
        <v>11.312445710360988</v>
      </c>
      <c r="G44" s="23">
        <v>9.8418277680140598</v>
      </c>
      <c r="I44" s="9" t="s">
        <v>36</v>
      </c>
    </row>
    <row r="45" spans="1:9">
      <c r="A45" s="28"/>
      <c r="B45" s="9" t="s">
        <v>90</v>
      </c>
      <c r="E45" s="9">
        <v>16</v>
      </c>
      <c r="F45" s="24">
        <f t="shared" si="1"/>
        <v>10.302405914793042</v>
      </c>
      <c r="G45" s="23">
        <v>8.9630931458699461</v>
      </c>
      <c r="I45" s="9" t="s">
        <v>107</v>
      </c>
    </row>
    <row r="46" spans="1:9">
      <c r="A46" s="28"/>
      <c r="B46" s="9" t="s">
        <v>18</v>
      </c>
      <c r="E46" s="9">
        <v>0</v>
      </c>
      <c r="F46" s="24">
        <f t="shared" si="1"/>
        <v>5.6562228551804941</v>
      </c>
      <c r="G46" s="23">
        <v>4.9209138840070299</v>
      </c>
    </row>
    <row r="47" spans="1:9">
      <c r="A47" s="28"/>
      <c r="B47" s="9" t="s">
        <v>19</v>
      </c>
      <c r="E47" s="9">
        <v>0</v>
      </c>
      <c r="F47" s="24">
        <f t="shared" si="1"/>
        <v>2.828111427590247</v>
      </c>
      <c r="G47" s="23">
        <v>2.4604569420035149</v>
      </c>
    </row>
    <row r="48" spans="1:9">
      <c r="A48" s="28"/>
      <c r="B48" s="9" t="s">
        <v>20</v>
      </c>
      <c r="E48" s="9">
        <v>6</v>
      </c>
      <c r="F48" s="24">
        <f t="shared" si="1"/>
        <v>60.602387734076721</v>
      </c>
      <c r="G48" s="23">
        <v>52.72407732864675</v>
      </c>
      <c r="I48" s="9" t="s">
        <v>131</v>
      </c>
    </row>
    <row r="49" spans="1:9">
      <c r="A49" s="28"/>
      <c r="B49" s="9" t="s">
        <v>21</v>
      </c>
      <c r="E49" s="9">
        <v>6</v>
      </c>
      <c r="F49" s="24">
        <f t="shared" si="1"/>
        <v>1.0100397955679454</v>
      </c>
      <c r="G49" s="23">
        <v>0.87873462214411246</v>
      </c>
      <c r="I49" s="9" t="s">
        <v>132</v>
      </c>
    </row>
    <row r="50" spans="1:9">
      <c r="A50" s="28"/>
      <c r="B50" s="9" t="s">
        <v>22</v>
      </c>
      <c r="E50" s="9">
        <v>11</v>
      </c>
      <c r="G50" s="23">
        <v>13.005272407732866</v>
      </c>
    </row>
    <row r="51" spans="1:9">
      <c r="A51" s="28"/>
      <c r="F51" s="24">
        <f>SUM(F43:F50)</f>
        <v>100.19594772034019</v>
      </c>
      <c r="G51" s="24">
        <f>SUM(G43:G50)</f>
        <v>100.17574692442882</v>
      </c>
    </row>
    <row r="52" spans="1:9">
      <c r="A52" s="28"/>
      <c r="F52" s="25"/>
      <c r="G52" s="25"/>
    </row>
    <row r="53" spans="1:9">
      <c r="A53" s="28"/>
      <c r="F53" s="14" t="s">
        <v>12</v>
      </c>
      <c r="G53" s="14" t="s">
        <v>72</v>
      </c>
    </row>
    <row r="54" spans="1:9" ht="16" thickBot="1">
      <c r="A54" s="28"/>
      <c r="C54" s="9" t="s">
        <v>119</v>
      </c>
      <c r="F54" s="25">
        <f>(($E43*F43)+($E44*F44)+($E45*F45)+($E48*F48)+($E49*F49)+($E50*F50))/100.2</f>
        <v>7.1718873627812556</v>
      </c>
      <c r="G54" s="25">
        <f>(($E43*G43)+($E44*G44)+($E45*G45)+($E48*G48)+($E49*G49)+($E50*G50))/100.2</f>
        <v>7.667266521438667</v>
      </c>
    </row>
    <row r="55" spans="1:9" ht="16" thickBot="1">
      <c r="A55" s="28"/>
      <c r="E55" s="14" t="s">
        <v>152</v>
      </c>
      <c r="F55" s="29">
        <f>(($E43*F43)+($E45*F45)+($E48*F48)+($E49*F49)+($E50*F50))/(100.2-F44)</f>
        <v>7.3210298639566567</v>
      </c>
      <c r="G55" s="30">
        <f>(($E43*G43)+($E45*G45)+($E48*G48)+($E49*G49)+($E50*G50))/(100.2-G44)</f>
        <v>7.8488654796961113</v>
      </c>
      <c r="I55" s="9" t="s">
        <v>120</v>
      </c>
    </row>
    <row r="56" spans="1:9">
      <c r="E56" s="14" t="s">
        <v>44</v>
      </c>
      <c r="F56" s="35">
        <v>5</v>
      </c>
      <c r="G56" s="35">
        <v>5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39"/>
  <sheetViews>
    <sheetView topLeftCell="A2" workbookViewId="0">
      <selection activeCell="G37" sqref="G37"/>
    </sheetView>
  </sheetViews>
  <sheetFormatPr baseColWidth="10" defaultRowHeight="15"/>
  <cols>
    <col min="1" max="1" width="10.7109375" style="9"/>
    <col min="2" max="2" width="29.42578125" style="9" customWidth="1"/>
    <col min="3" max="3" width="10.7109375" style="15"/>
    <col min="4" max="4" width="8.85546875" style="9" customWidth="1"/>
    <col min="5" max="5" width="5.5703125" style="9" customWidth="1"/>
    <col min="6" max="6" width="7.28515625" style="9" customWidth="1"/>
    <col min="7" max="16384" width="10.7109375" style="9"/>
  </cols>
  <sheetData>
    <row r="1" spans="1:5" ht="17">
      <c r="B1" s="10" t="s">
        <v>150</v>
      </c>
    </row>
    <row r="2" spans="1:5" ht="17">
      <c r="B2" s="16" t="s">
        <v>148</v>
      </c>
    </row>
    <row r="4" spans="1:5">
      <c r="B4" s="9" t="s">
        <v>79</v>
      </c>
    </row>
    <row r="5" spans="1:5">
      <c r="B5" s="9" t="s">
        <v>82</v>
      </c>
    </row>
    <row r="7" spans="1:5">
      <c r="A7" s="11"/>
      <c r="C7" s="15" t="s">
        <v>77</v>
      </c>
      <c r="E7" s="13" t="s">
        <v>76</v>
      </c>
    </row>
    <row r="8" spans="1:5">
      <c r="A8" s="11" t="s">
        <v>136</v>
      </c>
    </row>
    <row r="9" spans="1:5">
      <c r="A9" s="9" t="s">
        <v>78</v>
      </c>
      <c r="C9" s="15">
        <v>10</v>
      </c>
      <c r="E9" s="9" t="s">
        <v>59</v>
      </c>
    </row>
    <row r="10" spans="1:5">
      <c r="A10" s="9" t="s">
        <v>65</v>
      </c>
      <c r="C10" s="15">
        <v>9.6999999999999993</v>
      </c>
      <c r="E10" s="9" t="s">
        <v>84</v>
      </c>
    </row>
    <row r="11" spans="1:5">
      <c r="A11" s="9" t="s">
        <v>66</v>
      </c>
      <c r="C11" s="15">
        <v>10.6</v>
      </c>
      <c r="E11" s="9" t="s">
        <v>74</v>
      </c>
    </row>
    <row r="12" spans="1:5">
      <c r="A12" s="9" t="s">
        <v>56</v>
      </c>
      <c r="C12" s="15">
        <v>-3.8</v>
      </c>
      <c r="E12" s="9" t="s">
        <v>75</v>
      </c>
    </row>
    <row r="13" spans="1:5">
      <c r="A13" s="9" t="s">
        <v>83</v>
      </c>
      <c r="C13" s="15">
        <v>10.4</v>
      </c>
      <c r="E13" s="9" t="s">
        <v>135</v>
      </c>
    </row>
    <row r="15" spans="1:5">
      <c r="A15" s="11" t="s">
        <v>137</v>
      </c>
    </row>
    <row r="16" spans="1:5">
      <c r="A16" s="9" t="s">
        <v>138</v>
      </c>
      <c r="E16" s="9" t="s">
        <v>80</v>
      </c>
    </row>
    <row r="17" spans="1:5">
      <c r="B17" s="14" t="s">
        <v>139</v>
      </c>
      <c r="C17" s="15">
        <v>7.1</v>
      </c>
    </row>
    <row r="18" spans="1:5">
      <c r="B18" s="14" t="s">
        <v>140</v>
      </c>
      <c r="C18" s="15">
        <v>10.5</v>
      </c>
    </row>
    <row r="19" spans="1:5">
      <c r="B19" s="14" t="s">
        <v>141</v>
      </c>
      <c r="C19" s="15">
        <v>5</v>
      </c>
    </row>
    <row r="20" spans="1:5">
      <c r="A20" s="9" t="s">
        <v>60</v>
      </c>
      <c r="E20" s="9" t="s">
        <v>80</v>
      </c>
    </row>
    <row r="21" spans="1:5">
      <c r="B21" s="14" t="s">
        <v>139</v>
      </c>
      <c r="C21" s="15">
        <v>12.1</v>
      </c>
    </row>
    <row r="22" spans="1:5">
      <c r="B22" s="14" t="s">
        <v>140</v>
      </c>
      <c r="C22" s="15">
        <v>12.6</v>
      </c>
    </row>
    <row r="23" spans="1:5">
      <c r="B23" s="14" t="s">
        <v>141</v>
      </c>
      <c r="C23" s="15">
        <v>12.1</v>
      </c>
    </row>
    <row r="24" spans="1:5">
      <c r="A24" s="9" t="s">
        <v>71</v>
      </c>
      <c r="E24" s="9" t="s">
        <v>80</v>
      </c>
    </row>
    <row r="25" spans="1:5">
      <c r="B25" s="14" t="s">
        <v>139</v>
      </c>
      <c r="C25" s="15">
        <v>8</v>
      </c>
    </row>
    <row r="26" spans="1:5">
      <c r="B26" s="14" t="s">
        <v>140</v>
      </c>
      <c r="C26" s="15">
        <v>9.8000000000000007</v>
      </c>
    </row>
    <row r="27" spans="1:5">
      <c r="B27" s="14" t="s">
        <v>141</v>
      </c>
      <c r="C27" s="15">
        <v>6.5</v>
      </c>
    </row>
    <row r="29" spans="1:5">
      <c r="A29" s="11" t="s">
        <v>64</v>
      </c>
      <c r="E29" s="9" t="s">
        <v>133</v>
      </c>
    </row>
    <row r="30" spans="1:5">
      <c r="B30" s="14" t="s">
        <v>134</v>
      </c>
      <c r="C30" s="15">
        <v>21.8</v>
      </c>
    </row>
    <row r="31" spans="1:5">
      <c r="B31" s="14" t="s">
        <v>61</v>
      </c>
      <c r="C31" s="15">
        <v>27.9</v>
      </c>
    </row>
    <row r="32" spans="1:5">
      <c r="B32" s="14" t="s">
        <v>62</v>
      </c>
      <c r="C32" s="15">
        <v>26.1</v>
      </c>
    </row>
    <row r="33" spans="1:5">
      <c r="B33" s="14" t="s">
        <v>63</v>
      </c>
      <c r="C33" s="15">
        <v>25.2</v>
      </c>
    </row>
    <row r="35" spans="1:5">
      <c r="A35" s="11" t="s">
        <v>149</v>
      </c>
    </row>
    <row r="36" spans="1:5">
      <c r="B36" s="9" t="s">
        <v>151</v>
      </c>
      <c r="C36" s="15">
        <v>8.5</v>
      </c>
      <c r="E36" s="9" t="s">
        <v>113</v>
      </c>
    </row>
    <row r="37" spans="1:5">
      <c r="B37" s="9" t="s">
        <v>67</v>
      </c>
      <c r="C37" s="15">
        <v>24.1</v>
      </c>
      <c r="E37" s="9" t="s">
        <v>74</v>
      </c>
    </row>
    <row r="38" spans="1:5">
      <c r="B38" s="14" t="s">
        <v>68</v>
      </c>
      <c r="C38" s="15">
        <v>13.4</v>
      </c>
      <c r="E38" s="9" t="s">
        <v>114</v>
      </c>
    </row>
    <row r="39" spans="1:5">
      <c r="B39" s="14" t="s">
        <v>69</v>
      </c>
      <c r="C39" s="15">
        <v>14.1</v>
      </c>
      <c r="E39" s="9" t="s">
        <v>74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Goldsmith wealth 1850-80</vt:lpstr>
      <vt:lpstr>interest rates</vt:lpstr>
      <vt:lpstr>depreciation, inc-w ratios 1860</vt:lpstr>
      <vt:lpstr>sectoral rates of return c1860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2012-03-03T03:18:28Z</dcterms:created>
  <dcterms:modified xsi:type="dcterms:W3CDTF">2012-07-05T20:59:43Z</dcterms:modified>
</cp:coreProperties>
</file>