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60" yWindow="200" windowWidth="21460" windowHeight="15680" activeTab="1"/>
  </bookViews>
  <sheets>
    <sheet name="source &amp; notes" sheetId="4" r:id="rId1"/>
    <sheet name="Free" sheetId="1" r:id="rId2"/>
    <sheet name="Slaves" sheetId="2" r:id="rId3"/>
    <sheet name="Rural-Urban wage ratios" sheetId="3" r:id="rId4"/>
  </sheets>
  <externalReferences>
    <externalReference r:id="rId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" i="2" l="1"/>
  <c r="B65" i="2"/>
  <c r="H65" i="2"/>
  <c r="G21" i="2"/>
  <c r="B21" i="2"/>
  <c r="H21" i="2"/>
  <c r="L65" i="2"/>
  <c r="H64" i="2"/>
  <c r="H20" i="2"/>
  <c r="L64" i="2"/>
  <c r="H63" i="2"/>
  <c r="H19" i="2"/>
  <c r="L63" i="2"/>
  <c r="H62" i="2"/>
  <c r="H18" i="2"/>
  <c r="L62" i="2"/>
  <c r="H61" i="2"/>
  <c r="H17" i="2"/>
  <c r="L61" i="2"/>
  <c r="H60" i="2"/>
  <c r="H16" i="2"/>
  <c r="L60" i="2"/>
  <c r="G59" i="2"/>
  <c r="H59" i="2"/>
  <c r="H15" i="2"/>
  <c r="L59" i="2"/>
  <c r="G56" i="2"/>
  <c r="G58" i="2"/>
  <c r="B55" i="2"/>
  <c r="B58" i="2"/>
  <c r="H58" i="2"/>
  <c r="H14" i="2"/>
  <c r="L58" i="2"/>
  <c r="H57" i="2"/>
  <c r="H13" i="2"/>
  <c r="L57" i="2"/>
  <c r="H56" i="2"/>
  <c r="H12" i="2"/>
  <c r="L56" i="2"/>
  <c r="H55" i="2"/>
  <c r="H11" i="2"/>
  <c r="L55" i="2"/>
  <c r="H54" i="2"/>
  <c r="H10" i="2"/>
  <c r="L54" i="2"/>
  <c r="G43" i="2"/>
  <c r="B43" i="2"/>
  <c r="H43" i="2"/>
  <c r="H42" i="2"/>
  <c r="H41" i="2"/>
  <c r="G36" i="2"/>
  <c r="B36" i="2"/>
  <c r="H36" i="2"/>
  <c r="J34" i="1"/>
  <c r="J84" i="1"/>
  <c r="J80" i="1"/>
  <c r="J62" i="1"/>
  <c r="J59" i="1"/>
  <c r="J43" i="1"/>
  <c r="J42" i="1"/>
  <c r="J39" i="1"/>
  <c r="J38" i="1"/>
  <c r="J33" i="1"/>
  <c r="J26" i="1"/>
  <c r="J23" i="1"/>
  <c r="I35" i="1"/>
  <c r="H35" i="1"/>
  <c r="G35" i="1"/>
  <c r="F35" i="1"/>
  <c r="E35" i="1"/>
  <c r="D35" i="1"/>
  <c r="C35" i="1"/>
  <c r="E42" i="1"/>
  <c r="E40" i="1"/>
  <c r="H74" i="1"/>
  <c r="F74" i="1"/>
  <c r="D74" i="1"/>
  <c r="G52" i="1"/>
</calcChain>
</file>

<file path=xl/sharedStrings.xml><?xml version="1.0" encoding="utf-8"?>
<sst xmlns="http://schemas.openxmlformats.org/spreadsheetml/2006/main" count="337" uniqueCount="171">
  <si>
    <t>with rates in blue added by Oscar Mendez</t>
    <phoneticPr fontId="0" type="noConversion"/>
  </si>
  <si>
    <t>(current dollars per year)</t>
    <phoneticPr fontId="0" type="noConversion"/>
  </si>
  <si>
    <t>Late September 2012</t>
    <phoneticPr fontId="0" type="noConversion"/>
  </si>
  <si>
    <t>Not yet race-specific.</t>
    <phoneticPr fontId="0" type="noConversion"/>
  </si>
  <si>
    <t>New</t>
    <phoneticPr fontId="0" type="noConversion"/>
  </si>
  <si>
    <t>Middle</t>
    <phoneticPr fontId="0" type="noConversion"/>
  </si>
  <si>
    <t>South</t>
    <phoneticPr fontId="0" type="noConversion"/>
  </si>
  <si>
    <t>East</t>
    <phoneticPr fontId="0" type="noConversion"/>
  </si>
  <si>
    <t>West</t>
    <phoneticPr fontId="0" type="noConversion"/>
  </si>
  <si>
    <t>East</t>
    <phoneticPr fontId="0" type="noConversion"/>
  </si>
  <si>
    <t>Pacific</t>
  </si>
  <si>
    <t>England</t>
    <phoneticPr fontId="0" type="noConversion"/>
  </si>
  <si>
    <t>Atlantic</t>
    <phoneticPr fontId="0" type="noConversion"/>
  </si>
  <si>
    <t>Atlantic*</t>
    <phoneticPr fontId="0" type="noConversion"/>
  </si>
  <si>
    <t>NC</t>
    <phoneticPr fontId="0" type="noConversion"/>
  </si>
  <si>
    <t>SC</t>
    <phoneticPr fontId="0" type="noConversion"/>
  </si>
  <si>
    <t>Farm labor</t>
  </si>
  <si>
    <t>Urban</t>
    <phoneticPr fontId="0" type="noConversion"/>
  </si>
  <si>
    <t>Unskilled</t>
    <phoneticPr fontId="0" type="noConversion"/>
  </si>
  <si>
    <t>Domestic, female</t>
    <phoneticPr fontId="0" type="noConversion"/>
  </si>
  <si>
    <t>Manufacturing n.e.c., urban females</t>
    <phoneticPr fontId="0" type="noConversion"/>
  </si>
  <si>
    <t>Manufacturing n.e.c., urban males</t>
    <phoneticPr fontId="0" type="noConversion"/>
  </si>
  <si>
    <t>Industrial trades (urban artisans)</t>
    <phoneticPr fontId="0" type="noConversion"/>
  </si>
  <si>
    <t>Building trades (urban construction)</t>
    <phoneticPr fontId="0" type="noConversion"/>
  </si>
  <si>
    <t>White collar, urban low-paid</t>
    <phoneticPr fontId="0" type="noConversion"/>
  </si>
  <si>
    <t>Teacher, female, in public school</t>
    <phoneticPr fontId="0" type="noConversion"/>
  </si>
  <si>
    <t>White collar, urban middle-paid</t>
    <phoneticPr fontId="0" type="noConversion"/>
  </si>
  <si>
    <t>Clergy</t>
  </si>
  <si>
    <t>Clerk</t>
  </si>
  <si>
    <t>Teacher, male, in public school</t>
    <phoneticPr fontId="0" type="noConversion"/>
  </si>
  <si>
    <t>White collar, urban high-paid</t>
    <phoneticPr fontId="0" type="noConversion"/>
  </si>
  <si>
    <t>Auditor</t>
  </si>
  <si>
    <t>DA (lawyer): Cir &amp; Dis Ct</t>
  </si>
  <si>
    <t>Judge: Cir &amp; Dis Ct</t>
  </si>
  <si>
    <t>Surgeon</t>
    <phoneticPr fontId="0" type="noConversion"/>
  </si>
  <si>
    <t>Treasurer</t>
  </si>
  <si>
    <t>Rural non-farm</t>
    <phoneticPr fontId="0" type="noConversion"/>
  </si>
  <si>
    <t>Industrial trades (rural artisans)</t>
    <phoneticPr fontId="0" type="noConversion"/>
  </si>
  <si>
    <t>Building trades (rural construction)</t>
    <phoneticPr fontId="0" type="noConversion"/>
  </si>
  <si>
    <t>Miners</t>
    <phoneticPr fontId="0" type="noConversion"/>
  </si>
  <si>
    <t>White collar, rural nonfarm low-paid</t>
  </si>
  <si>
    <t>White collar, rural nonfarm middle-paid</t>
  </si>
  <si>
    <t>Librarian</t>
  </si>
  <si>
    <t>Superintendent</t>
  </si>
  <si>
    <t>Free Labor Pay Rates by Occupation and Region, 1850</t>
  </si>
  <si>
    <t>Artisan</t>
  </si>
  <si>
    <t>Technical</t>
  </si>
  <si>
    <t>Land agent</t>
  </si>
  <si>
    <t>Comissioner</t>
  </si>
  <si>
    <t>Warden State Pen</t>
  </si>
  <si>
    <t>DC Teacher</t>
  </si>
  <si>
    <t>DC Master</t>
  </si>
  <si>
    <t>DC Professor</t>
  </si>
  <si>
    <t>Miner average</t>
  </si>
  <si>
    <t>Iron miner</t>
  </si>
  <si>
    <t>Coal miner</t>
  </si>
  <si>
    <t>Copper miner</t>
  </si>
  <si>
    <t>Mountain *</t>
  </si>
  <si>
    <t>* Note: There are no non-farm Mountain state observations for 1850.</t>
  </si>
  <si>
    <t>Unskilled male: common labor</t>
  </si>
  <si>
    <t>Lindert-Williamson, July 2013</t>
  </si>
  <si>
    <t>[Used the 1860 (Mountain/Pacific) ratio for technical.</t>
  </si>
  <si>
    <t>Avg. of Techincal, Librarian, Master, Prof.</t>
  </si>
  <si>
    <t>Building trades (other)</t>
  </si>
  <si>
    <t>Average comissioner</t>
  </si>
  <si>
    <t>Domestic, female</t>
  </si>
  <si>
    <t>Teacher, female, in public school</t>
  </si>
  <si>
    <t>Warehouseman</t>
  </si>
  <si>
    <t>Unskilled male: boat man</t>
  </si>
  <si>
    <t>Unskilled male: seaman</t>
  </si>
  <si>
    <t>Unskilled male: soldier</t>
  </si>
  <si>
    <t>Note: urban boat man wage =urban common labor wage</t>
  </si>
  <si>
    <t>Note: urban seaman wage =urban common labor wage</t>
  </si>
  <si>
    <t>Note: urban soldier wage =urban common labor wage</t>
  </si>
  <si>
    <t>Note: urban warehouseman wage = 0.5*urban clerk + 0.5*urban avg. comissioner</t>
  </si>
  <si>
    <t>Note: rural boat man wage =rural common labor wage</t>
  </si>
  <si>
    <t>Note: rural seaman wage =rural common labor wage</t>
  </si>
  <si>
    <t>Note: rural soldier wage =rural common labor wage</t>
  </si>
  <si>
    <t>Unskilled male: boatman</t>
  </si>
  <si>
    <t>Use the same region's rural/urban ratio as for male teachers.</t>
  </si>
  <si>
    <t>technical</t>
  </si>
  <si>
    <t>rural</t>
  </si>
  <si>
    <t>judge</t>
  </si>
  <si>
    <t>lawyer</t>
  </si>
  <si>
    <t>commissioner</t>
  </si>
  <si>
    <t>Use male unskilled, common labor</t>
  </si>
  <si>
    <t>Unskilled male, soldier</t>
  </si>
  <si>
    <t>Unskilled male, seaman</t>
  </si>
  <si>
    <t>Unskilled male, boat man</t>
  </si>
  <si>
    <t>Use 0.75 * urban clerk in NewEng, 0.33 * urban clerk in MidAtl, 0.60 urban clerk in WSC, and 1.00 *urban clerk elsewhere.</t>
  </si>
  <si>
    <t>Use 0.5 clerk and 0.5 commissioner (same region)</t>
  </si>
  <si>
    <t>urban</t>
  </si>
  <si>
    <t>Use treasurer pay in the same region</t>
  </si>
  <si>
    <t>Navy officer</t>
  </si>
  <si>
    <t>Army officer</t>
  </si>
  <si>
    <r>
      <rPr>
        <u/>
        <sz val="11"/>
        <color theme="1"/>
        <rFont val="Calibri"/>
        <scheme val="minor"/>
      </rPr>
      <t>Some assumptions for supplying missing pay rates</t>
    </r>
    <r>
      <rPr>
        <sz val="11"/>
        <color theme="1"/>
        <rFont val="Calibri"/>
        <family val="2"/>
        <scheme val="minor"/>
      </rPr>
      <t>:</t>
    </r>
  </si>
  <si>
    <t>The main source is the excel file "wage data summary 1850".</t>
  </si>
  <si>
    <t>* Note: There are no non-farm Mountain state observations for pay rates in 1850.</t>
  </si>
  <si>
    <t>We assume for each non-farm occupation that (Mountain 1850) = (West South Central 1850) * (Mountain 1860/West South Central 1860).</t>
  </si>
  <si>
    <t xml:space="preserve">Indeed, IPUMS itself has few Mountain-region observations.  There are only 662 in all, of which only 52 New Mexicans were urban.  </t>
  </si>
  <si>
    <t>Source and notes for "Occupational Pay Rates 1850, 19july'13":</t>
  </si>
  <si>
    <t xml:space="preserve">We assume for each non-farm occupation existing in thr 1850 IPUMS sample that (Mountain 1850) = (West South Central 1850) * (Mountain 1860/West South Central 1860). </t>
  </si>
  <si>
    <t>There are no private-sector professionals or merchants in the IPUMS Mountain sample for 1850.</t>
  </si>
  <si>
    <t>[For purely cosmetic purposes, we limited the implied salary for urban Mountain teachers to the Pacific regional average for 1850.</t>
  </si>
  <si>
    <r>
      <t>Purely cosmetic, since IPUMS 1850 has no such persons. There were also no rural teachers</t>
    </r>
    <r>
      <rPr>
        <sz val="12"/>
        <color theme="1"/>
        <rFont val="Calibri"/>
        <family val="2"/>
        <scheme val="minor"/>
      </rPr>
      <t xml:space="preserve"> in IPUMS 1850, </t>
    </r>
    <r>
      <rPr>
        <sz val="12"/>
        <color theme="1"/>
        <rFont val="Calibri"/>
        <family val="2"/>
        <scheme val="minor"/>
      </rPr>
      <t>though</t>
    </r>
  </si>
  <si>
    <r>
      <t>in these</t>
    </r>
    <r>
      <rPr>
        <sz val="12"/>
        <color theme="1"/>
        <rFont val="Calibri"/>
        <family val="2"/>
        <scheme val="minor"/>
      </rPr>
      <t xml:space="preserve"> case</t>
    </r>
    <r>
      <rPr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we left the hypothetical ratio-implied wage rate stand, since it</t>
    </r>
    <r>
      <rPr>
        <sz val="12"/>
        <color theme="1"/>
        <rFont val="Calibri"/>
        <family val="2"/>
        <scheme val="minor"/>
      </rPr>
      <t xml:space="preserve"> exceeded the Pacific rate by less.]  </t>
    </r>
  </si>
  <si>
    <t>Slaves' retained earnings by region, estimated for 1850 and 1860</t>
  </si>
  <si>
    <t>(1) Using half the 1850  free farm wage rate</t>
  </si>
  <si>
    <t>[The one-half share approximates the literature's findings.]</t>
  </si>
  <si>
    <t>Column placements in the derived "ineq" files:</t>
    <phoneticPr fontId="2" type="noConversion"/>
  </si>
  <si>
    <t>Col. B</t>
    <phoneticPr fontId="2" type="noConversion"/>
  </si>
  <si>
    <t>Col. C</t>
    <phoneticPr fontId="2" type="noConversion"/>
  </si>
  <si>
    <t>Col. L</t>
    <phoneticPr fontId="2" type="noConversion"/>
  </si>
  <si>
    <t>Col. M =</t>
    <phoneticPr fontId="2" type="noConversion"/>
  </si>
  <si>
    <t>Col. N</t>
    <phoneticPr fontId="2" type="noConversion"/>
  </si>
  <si>
    <t>Col. O</t>
    <phoneticPr fontId="2" type="noConversion"/>
  </si>
  <si>
    <t>Total slave</t>
    <phoneticPr fontId="2" type="noConversion"/>
  </si>
  <si>
    <t xml:space="preserve">Average </t>
    <phoneticPr fontId="2" type="noConversion"/>
  </si>
  <si>
    <t>blank</t>
    <phoneticPr fontId="2" type="noConversion"/>
  </si>
  <si>
    <t>Total $</t>
    <phoneticPr fontId="2" type="noConversion"/>
  </si>
  <si>
    <t>Average</t>
    <phoneticPr fontId="2" type="noConversion"/>
  </si>
  <si>
    <t>households =</t>
    <phoneticPr fontId="2" type="noConversion"/>
  </si>
  <si>
    <t>h'old size =</t>
    <phoneticPr fontId="2" type="noConversion"/>
  </si>
  <si>
    <t>retained income</t>
  </si>
  <si>
    <t>$/HH-year</t>
    <phoneticPr fontId="2" type="noConversion"/>
  </si>
  <si>
    <t>Region</t>
    <phoneticPr fontId="2" type="noConversion"/>
  </si>
  <si>
    <t>hhwt</t>
  </si>
  <si>
    <t>numperhh</t>
  </si>
  <si>
    <t>perwt_tot_income</t>
  </si>
  <si>
    <t>income/hhwt</t>
    <phoneticPr fontId="2" type="noConversion"/>
  </si>
  <si>
    <t>All South Atlantic</t>
  </si>
  <si>
    <t>Slaves' retained earnings</t>
  </si>
  <si>
    <t>Florida</t>
  </si>
  <si>
    <t>South Atlantic, no Florida</t>
  </si>
  <si>
    <t>Upper S Atl (Ches, WV)</t>
  </si>
  <si>
    <t>Lower S Atl, no FL</t>
  </si>
  <si>
    <t>Lower S Atl, w/FL</t>
  </si>
  <si>
    <t>ESC</t>
    <phoneticPr fontId="2" type="noConversion"/>
  </si>
  <si>
    <t>Slaves' retained earnings</t>
    <phoneticPr fontId="2" type="noConversion"/>
  </si>
  <si>
    <t>upper ESC (KY, TN)</t>
  </si>
  <si>
    <t>Dixie ESC (Al, MS)</t>
  </si>
  <si>
    <t>WSC</t>
    <phoneticPr fontId="2" type="noConversion"/>
  </si>
  <si>
    <t>Missouri (WNC)</t>
    <phoneticPr fontId="2" type="noConversion"/>
  </si>
  <si>
    <t>(1) ALL SLAVES 1850</t>
  </si>
  <si>
    <t>Could have used --&gt;</t>
  </si>
  <si>
    <t>(2) Slaves' retained earnings by region, estimated for 1860</t>
  </si>
  <si>
    <t>First using 1860 free farm wage rate minus average slave rentals --</t>
  </si>
  <si>
    <t>Retained-</t>
  </si>
  <si>
    <t>earnings ratios</t>
  </si>
  <si>
    <t>South  Atl with FL</t>
  </si>
  <si>
    <t>South  Atl, no FL</t>
    <phoneticPr fontId="2" type="noConversion"/>
  </si>
  <si>
    <t>South Atlantic, upper =</t>
  </si>
  <si>
    <t>South Atlantic, lower =</t>
  </si>
  <si>
    <t>East South Central, upper</t>
  </si>
  <si>
    <t>East South Central, lower</t>
  </si>
  <si>
    <t>West South Central</t>
  </si>
  <si>
    <t>(2) ALL SLAVES 1860</t>
  </si>
  <si>
    <t>Used --&gt;</t>
  </si>
  <si>
    <t>(3) Slaves' retained earnings by region, estimated for 1860</t>
  </si>
  <si>
    <t xml:space="preserve"> -- now using the half-free-wage approach</t>
  </si>
  <si>
    <t>Assumed</t>
  </si>
  <si>
    <t>Ratio 1860 / 1850 (%)</t>
  </si>
  <si>
    <t>retained-</t>
  </si>
  <si>
    <t>using the half-wage</t>
  </si>
  <si>
    <t>earnings ratio</t>
  </si>
  <si>
    <t>approach for both dates</t>
  </si>
  <si>
    <t>(3) ALL SLAVES 1860</t>
  </si>
  <si>
    <t>JGW, with the assistance of Oscar Méndez</t>
  </si>
  <si>
    <t>with some rates added by Oscar Mendez,</t>
  </si>
  <si>
    <t>Jeffrey Williamson, July 2013</t>
  </si>
  <si>
    <t>Rural/urban free wage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</si>
</sst>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10"/>
      <name val="Calibri"/>
      <family val="2"/>
    </font>
    <font>
      <sz val="12"/>
      <color indexed="8"/>
      <name val="Cambria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rgb="FF0000FF"/>
      <name val="Arial"/>
    </font>
    <font>
      <i/>
      <sz val="12"/>
      <color theme="1"/>
      <name val="Arial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indexed="8"/>
      <name val="Arial"/>
      <family val="2"/>
    </font>
    <font>
      <u/>
      <sz val="11"/>
      <color theme="1"/>
      <name val="Calibri"/>
      <scheme val="minor"/>
    </font>
    <font>
      <b/>
      <sz val="16"/>
      <color rgb="FFFF0000"/>
      <name val="Calibri"/>
      <scheme val="minor"/>
    </font>
    <font>
      <sz val="12"/>
      <name val="Cambria"/>
      <scheme val="major"/>
    </font>
    <font>
      <b/>
      <sz val="16"/>
      <color rgb="FFFF0000"/>
      <name val="Cambria"/>
      <scheme val="major"/>
    </font>
    <font>
      <b/>
      <sz val="12"/>
      <name val="Cambria"/>
      <scheme val="major"/>
    </font>
    <font>
      <b/>
      <sz val="12"/>
      <color theme="1"/>
      <name val="Cambria"/>
      <scheme val="major"/>
    </font>
    <font>
      <b/>
      <sz val="16"/>
      <color theme="1"/>
      <name val="Cambria"/>
      <scheme val="major"/>
    </font>
    <font>
      <sz val="16"/>
      <color theme="1"/>
      <name val="Cambria"/>
      <scheme val="major"/>
    </font>
    <font>
      <sz val="12"/>
      <name val="Times New Roman"/>
    </font>
    <font>
      <sz val="11"/>
      <color rgb="FFFF000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6" fillId="0" borderId="0" xfId="0" applyFont="1" applyAlignment="1"/>
    <xf numFmtId="0" fontId="0" fillId="0" borderId="0" xfId="0" applyAlignment="1"/>
    <xf numFmtId="0" fontId="7" fillId="0" borderId="0" xfId="0" applyFont="1"/>
    <xf numFmtId="17" fontId="0" fillId="0" borderId="0" xfId="0" applyNumberFormat="1"/>
    <xf numFmtId="0" fontId="8" fillId="0" borderId="0" xfId="0" applyFont="1"/>
    <xf numFmtId="3" fontId="9" fillId="2" borderId="0" xfId="0" applyNumberFormat="1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3" fontId="9" fillId="5" borderId="0" xfId="0" applyNumberFormat="1" applyFont="1" applyFill="1" applyAlignment="1">
      <alignment horizontal="right"/>
    </xf>
    <xf numFmtId="3" fontId="9" fillId="6" borderId="0" xfId="0" applyNumberFormat="1" applyFont="1" applyFill="1" applyAlignment="1">
      <alignment horizontal="right"/>
    </xf>
    <xf numFmtId="3" fontId="9" fillId="7" borderId="0" xfId="0" applyNumberFormat="1" applyFont="1" applyFill="1" applyAlignment="1">
      <alignment horizontal="right"/>
    </xf>
    <xf numFmtId="3" fontId="9" fillId="8" borderId="0" xfId="0" applyNumberFormat="1" applyFont="1" applyFill="1" applyAlignment="1">
      <alignment horizontal="right"/>
    </xf>
    <xf numFmtId="3" fontId="9" fillId="9" borderId="0" xfId="0" applyNumberFormat="1" applyFont="1" applyFill="1" applyAlignment="1">
      <alignment horizontal="right"/>
    </xf>
    <xf numFmtId="3" fontId="9" fillId="10" borderId="0" xfId="0" applyNumberFormat="1" applyFont="1" applyFill="1" applyAlignment="1">
      <alignment horizontal="right"/>
    </xf>
    <xf numFmtId="0" fontId="6" fillId="0" borderId="0" xfId="0" applyFont="1"/>
    <xf numFmtId="0" fontId="0" fillId="6" borderId="0" xfId="0" applyFill="1"/>
    <xf numFmtId="0" fontId="10" fillId="6" borderId="1" xfId="0" applyFont="1" applyFill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0" fontId="0" fillId="0" borderId="0" xfId="0" applyFill="1"/>
    <xf numFmtId="0" fontId="12" fillId="0" borderId="0" xfId="0" applyFont="1" applyFill="1"/>
    <xf numFmtId="3" fontId="9" fillId="0" borderId="0" xfId="0" applyNumberFormat="1" applyFont="1" applyFill="1" applyAlignment="1">
      <alignment horizontal="right"/>
    </xf>
    <xf numFmtId="0" fontId="0" fillId="8" borderId="0" xfId="0" applyFill="1"/>
    <xf numFmtId="0" fontId="10" fillId="8" borderId="1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/>
    <xf numFmtId="0" fontId="10" fillId="9" borderId="2" xfId="0" applyFont="1" applyFill="1" applyBorder="1" applyAlignment="1">
      <alignment horizontal="left"/>
    </xf>
    <xf numFmtId="0" fontId="13" fillId="0" borderId="0" xfId="0" applyFont="1"/>
    <xf numFmtId="0" fontId="16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7" fillId="8" borderId="0" xfId="0" applyFont="1" applyFill="1"/>
    <xf numFmtId="0" fontId="17" fillId="0" borderId="0" xfId="0" applyFont="1"/>
    <xf numFmtId="0" fontId="13" fillId="0" borderId="0" xfId="0" applyFont="1" applyAlignment="1">
      <alignment horizontal="left"/>
    </xf>
    <xf numFmtId="0" fontId="17" fillId="9" borderId="0" xfId="0" applyFont="1" applyFill="1"/>
    <xf numFmtId="3" fontId="19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Fill="1"/>
    <xf numFmtId="0" fontId="20" fillId="0" borderId="0" xfId="0" applyFont="1" applyAlignment="1">
      <alignment horizontal="left"/>
    </xf>
    <xf numFmtId="3" fontId="0" fillId="0" borderId="0" xfId="0" applyNumberForma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2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25" fillId="0" borderId="0" xfId="0" applyFont="1"/>
    <xf numFmtId="0" fontId="3" fillId="0" borderId="0" xfId="0" applyFont="1" applyAlignment="1">
      <alignment horizontal="left"/>
    </xf>
    <xf numFmtId="15" fontId="26" fillId="0" borderId="0" xfId="0" applyNumberFormat="1" applyFont="1"/>
    <xf numFmtId="3" fontId="26" fillId="0" borderId="0" xfId="0" applyNumberFormat="1" applyFont="1"/>
    <xf numFmtId="2" fontId="26" fillId="0" borderId="0" xfId="0" applyNumberFormat="1" applyFont="1" applyFill="1"/>
    <xf numFmtId="0" fontId="26" fillId="0" borderId="0" xfId="0" applyFont="1"/>
    <xf numFmtId="164" fontId="26" fillId="0" borderId="0" xfId="0" applyNumberFormat="1" applyFont="1"/>
    <xf numFmtId="0" fontId="26" fillId="0" borderId="0" xfId="0" applyFont="1" applyFill="1"/>
    <xf numFmtId="3" fontId="27" fillId="0" borderId="0" xfId="0" applyNumberFormat="1" applyFont="1" applyFill="1"/>
    <xf numFmtId="3" fontId="26" fillId="0" borderId="0" xfId="0" applyNumberFormat="1" applyFont="1" applyFill="1"/>
    <xf numFmtId="2" fontId="26" fillId="0" borderId="0" xfId="0" applyNumberFormat="1" applyFont="1"/>
    <xf numFmtId="3" fontId="27" fillId="0" borderId="0" xfId="0" applyNumberFormat="1" applyFont="1"/>
    <xf numFmtId="3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3" fontId="26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2" fontId="26" fillId="0" borderId="0" xfId="0" applyNumberFormat="1" applyFont="1" applyFill="1" applyAlignment="1">
      <alignment horizontal="right"/>
    </xf>
    <xf numFmtId="3" fontId="26" fillId="11" borderId="0" xfId="0" applyNumberFormat="1" applyFont="1" applyFill="1"/>
    <xf numFmtId="2" fontId="26" fillId="11" borderId="0" xfId="0" applyNumberFormat="1" applyFont="1" applyFill="1"/>
    <xf numFmtId="0" fontId="26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3" fontId="28" fillId="0" borderId="0" xfId="0" applyNumberFormat="1" applyFont="1"/>
    <xf numFmtId="2" fontId="28" fillId="0" borderId="0" xfId="0" applyNumberFormat="1" applyFont="1"/>
    <xf numFmtId="0" fontId="28" fillId="0" borderId="0" xfId="0" applyFont="1"/>
    <xf numFmtId="0" fontId="29" fillId="0" borderId="0" xfId="0" applyFont="1" applyFill="1" applyAlignment="1">
      <alignment horizontal="right"/>
    </xf>
    <xf numFmtId="3" fontId="30" fillId="0" borderId="0" xfId="0" applyNumberFormat="1" applyFont="1" applyFill="1"/>
    <xf numFmtId="164" fontId="26" fillId="0" borderId="0" xfId="0" applyNumberFormat="1" applyFont="1" applyFill="1"/>
    <xf numFmtId="3" fontId="31" fillId="0" borderId="0" xfId="0" applyNumberFormat="1" applyFont="1" applyFill="1"/>
    <xf numFmtId="3" fontId="26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4" fontId="26" fillId="0" borderId="0" xfId="0" applyNumberFormat="1" applyFont="1" applyFill="1"/>
    <xf numFmtId="165" fontId="26" fillId="0" borderId="0" xfId="0" applyNumberFormat="1" applyFont="1" applyFill="1"/>
    <xf numFmtId="0" fontId="32" fillId="0" borderId="0" xfId="0" applyFont="1" applyFill="1" applyAlignment="1"/>
    <xf numFmtId="164" fontId="32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3" fontId="28" fillId="0" borderId="0" xfId="0" applyNumberFormat="1" applyFont="1" applyFill="1"/>
    <xf numFmtId="164" fontId="28" fillId="0" borderId="0" xfId="0" applyNumberFormat="1" applyFont="1" applyFill="1"/>
    <xf numFmtId="0" fontId="27" fillId="0" borderId="0" xfId="0" applyFont="1" applyFill="1" applyAlignment="1">
      <alignment horizontal="right"/>
    </xf>
    <xf numFmtId="0" fontId="26" fillId="0" borderId="0" xfId="0" applyFont="1" applyAlignment="1">
      <alignment horizontal="center"/>
    </xf>
    <xf numFmtId="165" fontId="26" fillId="11" borderId="0" xfId="0" applyNumberFormat="1" applyFont="1" applyFill="1"/>
    <xf numFmtId="164" fontId="2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right"/>
    </xf>
    <xf numFmtId="2" fontId="28" fillId="0" borderId="0" xfId="0" applyNumberFormat="1" applyFont="1" applyFill="1"/>
    <xf numFmtId="0" fontId="28" fillId="0" borderId="0" xfId="0" applyFont="1" applyFill="1"/>
    <xf numFmtId="0" fontId="33" fillId="0" borderId="0" xfId="0" applyFont="1"/>
    <xf numFmtId="17" fontId="33" fillId="0" borderId="0" xfId="0" applyNumberFormat="1" applyFont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lindert/Downloads/Occ%20Pay%20Rates%201860%20updated%2019july'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and notes"/>
      <sheetName val="occ pay rates 1860"/>
    </sheetNames>
    <sheetDataSet>
      <sheetData sheetId="0"/>
      <sheetData sheetId="1">
        <row r="21">
          <cell r="J21">
            <v>704.25</v>
          </cell>
          <cell r="K21">
            <v>963.80786747371781</v>
          </cell>
        </row>
        <row r="22">
          <cell r="J22">
            <v>653.53</v>
          </cell>
          <cell r="K22">
            <v>894.40686485867946</v>
          </cell>
        </row>
        <row r="31">
          <cell r="J31">
            <v>1046.31</v>
          </cell>
          <cell r="K31">
            <v>1105.3544265287496</v>
          </cell>
        </row>
        <row r="33">
          <cell r="J33">
            <v>2481</v>
          </cell>
          <cell r="K33">
            <v>2500</v>
          </cell>
        </row>
        <row r="34">
          <cell r="J34">
            <v>1165</v>
          </cell>
          <cell r="K34">
            <v>1173.9199878308489</v>
          </cell>
        </row>
        <row r="35">
          <cell r="J35">
            <v>2400</v>
          </cell>
          <cell r="K35">
            <v>874.65774262245213</v>
          </cell>
        </row>
        <row r="37">
          <cell r="K37">
            <v>2056.4766596580653</v>
          </cell>
          <cell r="L37">
            <v>2724.82</v>
          </cell>
        </row>
        <row r="48">
          <cell r="J48">
            <v>397.51</v>
          </cell>
          <cell r="K48">
            <v>626</v>
          </cell>
        </row>
        <row r="49">
          <cell r="J49">
            <v>306.8</v>
          </cell>
          <cell r="K49">
            <v>504.30188679245282</v>
          </cell>
        </row>
        <row r="54">
          <cell r="J54">
            <v>259.52999999999997</v>
          </cell>
          <cell r="K54">
            <v>1296.7924528301885</v>
          </cell>
        </row>
        <row r="58">
          <cell r="J58">
            <v>277.89999999999998</v>
          </cell>
          <cell r="K58">
            <v>1888.0452830188676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workbookViewId="0">
      <selection activeCell="A5" sqref="A5:XFD5"/>
    </sheetView>
  </sheetViews>
  <sheetFormatPr baseColWidth="10" defaultRowHeight="14" x14ac:dyDescent="0"/>
  <cols>
    <col min="2" max="2" width="21.83203125" customWidth="1"/>
  </cols>
  <sheetData>
    <row r="2" spans="1:3" ht="20">
      <c r="B2" s="52" t="s">
        <v>100</v>
      </c>
    </row>
    <row r="4" spans="1:3">
      <c r="A4" t="s">
        <v>96</v>
      </c>
    </row>
    <row r="7" spans="1:3">
      <c r="A7" t="s">
        <v>95</v>
      </c>
    </row>
    <row r="9" spans="1:3" ht="15">
      <c r="A9" s="50" t="s">
        <v>91</v>
      </c>
      <c r="B9" s="49" t="s">
        <v>94</v>
      </c>
      <c r="C9" s="49" t="s">
        <v>92</v>
      </c>
    </row>
    <row r="10" spans="1:3" ht="15">
      <c r="A10" s="50" t="s">
        <v>91</v>
      </c>
      <c r="B10" s="49" t="s">
        <v>93</v>
      </c>
      <c r="C10" s="49" t="s">
        <v>92</v>
      </c>
    </row>
    <row r="11" spans="1:3" ht="15">
      <c r="A11" s="50" t="s">
        <v>91</v>
      </c>
      <c r="B11" s="49" t="s">
        <v>67</v>
      </c>
      <c r="C11" s="49" t="s">
        <v>90</v>
      </c>
    </row>
    <row r="12" spans="1:3" ht="15">
      <c r="A12" s="50" t="s">
        <v>81</v>
      </c>
      <c r="B12" s="49" t="s">
        <v>28</v>
      </c>
      <c r="C12" s="49" t="s">
        <v>89</v>
      </c>
    </row>
    <row r="13" spans="1:3" ht="15">
      <c r="A13" s="50" t="s">
        <v>81</v>
      </c>
      <c r="B13" s="49" t="s">
        <v>88</v>
      </c>
      <c r="C13" s="49" t="s">
        <v>85</v>
      </c>
    </row>
    <row r="14" spans="1:3" ht="15">
      <c r="A14" s="50" t="s">
        <v>81</v>
      </c>
      <c r="B14" s="49" t="s">
        <v>87</v>
      </c>
      <c r="C14" s="49" t="s">
        <v>85</v>
      </c>
    </row>
    <row r="15" spans="1:3" ht="15">
      <c r="A15" s="50" t="s">
        <v>81</v>
      </c>
      <c r="B15" s="49" t="s">
        <v>86</v>
      </c>
      <c r="C15" s="49" t="s">
        <v>85</v>
      </c>
    </row>
    <row r="16" spans="1:3">
      <c r="A16" s="51"/>
      <c r="B16" s="51"/>
      <c r="C16" s="51"/>
    </row>
    <row r="17" spans="1:3" ht="15">
      <c r="A17" s="50" t="s">
        <v>81</v>
      </c>
      <c r="B17" s="49" t="s">
        <v>84</v>
      </c>
      <c r="C17" s="49" t="s">
        <v>79</v>
      </c>
    </row>
    <row r="18" spans="1:3" ht="15">
      <c r="A18" s="50" t="s">
        <v>81</v>
      </c>
      <c r="B18" s="49" t="s">
        <v>83</v>
      </c>
      <c r="C18" s="49" t="s">
        <v>79</v>
      </c>
    </row>
    <row r="19" spans="1:3" ht="15">
      <c r="A19" s="50" t="s">
        <v>81</v>
      </c>
      <c r="B19" s="49" t="s">
        <v>82</v>
      </c>
      <c r="C19" s="49" t="s">
        <v>79</v>
      </c>
    </row>
    <row r="20" spans="1:3" ht="15">
      <c r="A20" s="50" t="s">
        <v>81</v>
      </c>
      <c r="B20" s="49" t="s">
        <v>80</v>
      </c>
      <c r="C20" s="49" t="s">
        <v>79</v>
      </c>
    </row>
    <row r="22" spans="1:3" ht="15">
      <c r="A22" s="32" t="s">
        <v>97</v>
      </c>
    </row>
    <row r="23" spans="1:3" ht="15">
      <c r="A23" s="32" t="s">
        <v>99</v>
      </c>
    </row>
    <row r="24" spans="1:3" ht="15">
      <c r="A24" s="32" t="s">
        <v>102</v>
      </c>
    </row>
    <row r="25" spans="1:3" ht="15">
      <c r="A25" s="32" t="s">
        <v>98</v>
      </c>
    </row>
    <row r="26" spans="1:3" ht="15">
      <c r="A26" s="53" t="s">
        <v>103</v>
      </c>
    </row>
    <row r="27" spans="1:3" ht="15">
      <c r="A27" s="53" t="s">
        <v>104</v>
      </c>
    </row>
    <row r="28" spans="1:3" ht="15">
      <c r="A28" s="53" t="s">
        <v>105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7"/>
  <sheetViews>
    <sheetView tabSelected="1" workbookViewId="0">
      <selection activeCell="B2" sqref="B2:B8"/>
    </sheetView>
  </sheetViews>
  <sheetFormatPr baseColWidth="10" defaultColWidth="12.5" defaultRowHeight="15" x14ac:dyDescent="0"/>
  <cols>
    <col min="1" max="1" width="4.5" customWidth="1"/>
    <col min="2" max="2" width="43.5" customWidth="1"/>
    <col min="3" max="3" width="10.1640625" customWidth="1"/>
    <col min="4" max="4" width="9.83203125" customWidth="1"/>
    <col min="5" max="5" width="9.83203125" bestFit="1" customWidth="1"/>
    <col min="6" max="9" width="8" bestFit="1" customWidth="1"/>
    <col min="10" max="10" width="11.5" customWidth="1"/>
    <col min="11" max="11" width="9.5" customWidth="1"/>
    <col min="12" max="13" width="0" hidden="1" customWidth="1"/>
    <col min="14" max="14" width="12.5" style="16"/>
    <col min="19" max="19" width="23.5" customWidth="1"/>
    <col min="21" max="21" width="13.1640625" customWidth="1"/>
  </cols>
  <sheetData>
    <row r="2" spans="1:23" ht="20">
      <c r="B2" s="101" t="s">
        <v>60</v>
      </c>
      <c r="C2" s="1" t="s">
        <v>44</v>
      </c>
      <c r="N2" s="2"/>
      <c r="O2" s="3"/>
      <c r="P2" s="3"/>
      <c r="Q2" s="3"/>
      <c r="R2" s="3"/>
      <c r="S2" s="3"/>
      <c r="T2" s="3"/>
      <c r="U2" s="3"/>
      <c r="V2" s="3"/>
      <c r="W2" s="3"/>
    </row>
    <row r="3" spans="1:23" ht="18" hidden="1">
      <c r="B3" s="101" t="s">
        <v>0</v>
      </c>
      <c r="C3" s="4" t="s">
        <v>1</v>
      </c>
      <c r="N3" s="2"/>
      <c r="O3" s="3"/>
      <c r="P3" s="3"/>
    </row>
    <row r="4" spans="1:23" ht="18" hidden="1">
      <c r="B4" s="102" t="s">
        <v>2</v>
      </c>
      <c r="C4" s="6" t="s">
        <v>3</v>
      </c>
      <c r="N4" s="2"/>
      <c r="O4" s="3"/>
      <c r="P4" s="3"/>
    </row>
    <row r="5" spans="1:23" hidden="1">
      <c r="B5" s="101"/>
      <c r="N5" s="2"/>
      <c r="O5" s="3"/>
      <c r="P5" s="3"/>
    </row>
    <row r="6" spans="1:23" hidden="1">
      <c r="B6" s="101"/>
      <c r="N6" s="2"/>
      <c r="O6" s="3"/>
      <c r="P6" s="3"/>
    </row>
    <row r="7" spans="1:23" hidden="1">
      <c r="B7" s="101"/>
      <c r="N7" s="2"/>
      <c r="O7" s="3"/>
      <c r="P7" s="3"/>
    </row>
    <row r="8" spans="1:23">
      <c r="B8" s="101" t="s">
        <v>167</v>
      </c>
      <c r="C8" s="7" t="s">
        <v>4</v>
      </c>
      <c r="D8" s="8" t="s">
        <v>5</v>
      </c>
      <c r="E8" s="9" t="s">
        <v>6</v>
      </c>
      <c r="F8" s="10" t="s">
        <v>7</v>
      </c>
      <c r="G8" s="11" t="s">
        <v>8</v>
      </c>
      <c r="H8" s="12" t="s">
        <v>9</v>
      </c>
      <c r="I8" s="13" t="s">
        <v>8</v>
      </c>
      <c r="J8" s="14" t="s">
        <v>57</v>
      </c>
      <c r="K8" s="15" t="s">
        <v>10</v>
      </c>
      <c r="N8" s="32" t="s">
        <v>58</v>
      </c>
    </row>
    <row r="9" spans="1:23">
      <c r="C9" s="7" t="s">
        <v>11</v>
      </c>
      <c r="D9" s="8" t="s">
        <v>12</v>
      </c>
      <c r="E9" s="9" t="s">
        <v>13</v>
      </c>
      <c r="F9" s="10" t="s">
        <v>14</v>
      </c>
      <c r="G9" s="11" t="s">
        <v>14</v>
      </c>
      <c r="H9" s="12" t="s">
        <v>15</v>
      </c>
      <c r="I9" s="13" t="s">
        <v>15</v>
      </c>
      <c r="J9" s="14"/>
      <c r="K9" s="15"/>
      <c r="N9" s="32" t="s">
        <v>101</v>
      </c>
    </row>
    <row r="10" spans="1:23">
      <c r="A10" s="17"/>
      <c r="B10" s="18" t="s">
        <v>16</v>
      </c>
      <c r="C10" s="19">
        <v>234.89</v>
      </c>
      <c r="D10" s="19">
        <v>195</v>
      </c>
      <c r="E10" s="19">
        <v>157.75</v>
      </c>
      <c r="F10" s="19">
        <v>211.82</v>
      </c>
      <c r="G10" s="19">
        <v>243.66</v>
      </c>
      <c r="H10" s="19">
        <v>176.81</v>
      </c>
      <c r="I10" s="19">
        <v>212.58</v>
      </c>
      <c r="J10" s="19">
        <v>252</v>
      </c>
      <c r="K10" s="19">
        <v>1215</v>
      </c>
      <c r="N10" s="32"/>
      <c r="O10" s="20"/>
      <c r="P10" s="20"/>
      <c r="Q10" s="20"/>
      <c r="R10" s="20"/>
      <c r="S10" s="20"/>
      <c r="T10" s="20"/>
      <c r="U10" s="20"/>
      <c r="V10" s="20"/>
      <c r="W10" s="20"/>
    </row>
    <row r="11" spans="1:23">
      <c r="A11" s="20"/>
      <c r="B11" s="21"/>
      <c r="C11" s="19"/>
      <c r="D11" s="19"/>
      <c r="E11" s="19"/>
      <c r="F11" s="22"/>
      <c r="G11" s="19"/>
      <c r="H11" s="22"/>
      <c r="I11" s="19"/>
      <c r="J11" s="19"/>
      <c r="K11" s="22"/>
      <c r="N11" s="2"/>
      <c r="O11" s="20"/>
      <c r="P11" s="20"/>
      <c r="Q11" s="20"/>
      <c r="R11" s="20"/>
      <c r="S11" s="20"/>
      <c r="T11" s="20"/>
      <c r="U11" s="20"/>
      <c r="V11" s="20"/>
      <c r="W11" s="20"/>
    </row>
    <row r="12" spans="1:23">
      <c r="A12" s="23"/>
      <c r="B12" s="24" t="s">
        <v>17</v>
      </c>
      <c r="C12" s="19"/>
      <c r="D12" s="19"/>
      <c r="E12" s="19"/>
      <c r="F12" s="22"/>
      <c r="G12" s="19"/>
      <c r="H12" s="22"/>
      <c r="I12" s="19"/>
      <c r="J12" s="19"/>
      <c r="K12" s="22"/>
      <c r="N12" s="2"/>
      <c r="O12" s="20"/>
      <c r="P12" s="20"/>
      <c r="Q12" s="20"/>
      <c r="R12" s="20"/>
      <c r="S12" s="20"/>
      <c r="T12" s="20"/>
      <c r="U12" s="20"/>
      <c r="V12" s="20"/>
      <c r="W12" s="20"/>
    </row>
    <row r="13" spans="1:23">
      <c r="A13" s="23"/>
      <c r="B13" s="25" t="s">
        <v>18</v>
      </c>
      <c r="C13" s="43"/>
      <c r="D13" s="43"/>
      <c r="E13" s="26"/>
      <c r="F13" s="26"/>
      <c r="G13" s="26"/>
      <c r="H13" s="26"/>
      <c r="I13" s="26"/>
      <c r="J13" s="26"/>
      <c r="K13" s="26"/>
      <c r="N13" s="2"/>
    </row>
    <row r="14" spans="1:23" s="36" customFormat="1">
      <c r="A14" s="35"/>
      <c r="B14" s="27" t="s">
        <v>65</v>
      </c>
      <c r="C14" s="44">
        <v>135.37</v>
      </c>
      <c r="D14" s="44">
        <v>99.84</v>
      </c>
      <c r="E14" s="33">
        <v>102.96</v>
      </c>
      <c r="F14" s="33">
        <v>138.32</v>
      </c>
      <c r="G14" s="33">
        <v>133.12</v>
      </c>
      <c r="H14" s="33">
        <v>122.72</v>
      </c>
      <c r="I14" s="33">
        <v>239.2</v>
      </c>
      <c r="J14" s="46">
        <v>455.91045730732321</v>
      </c>
      <c r="K14" s="33">
        <v>1196</v>
      </c>
      <c r="N14" s="29"/>
    </row>
    <row r="15" spans="1:23" s="36" customFormat="1">
      <c r="A15" s="35"/>
      <c r="B15" s="27" t="s">
        <v>20</v>
      </c>
      <c r="C15" s="44">
        <v>161.97</v>
      </c>
      <c r="D15" s="44">
        <v>179.09</v>
      </c>
      <c r="E15" s="33">
        <v>161.13999999999999</v>
      </c>
      <c r="F15" s="33">
        <v>151.33000000000001</v>
      </c>
      <c r="G15" s="33">
        <v>138.97</v>
      </c>
      <c r="H15" s="33">
        <v>124.64</v>
      </c>
      <c r="I15" s="33">
        <v>186.43</v>
      </c>
      <c r="J15" s="46"/>
      <c r="K15" s="33"/>
      <c r="N15" s="29"/>
    </row>
    <row r="16" spans="1:23" s="36" customFormat="1">
      <c r="A16" s="35"/>
      <c r="B16" s="27" t="s">
        <v>21</v>
      </c>
      <c r="C16" s="44">
        <v>333.95</v>
      </c>
      <c r="D16" s="44">
        <v>369.25</v>
      </c>
      <c r="E16" s="33">
        <v>272.88</v>
      </c>
      <c r="F16" s="33">
        <v>312.02</v>
      </c>
      <c r="G16" s="33">
        <v>286.54000000000002</v>
      </c>
      <c r="H16" s="33">
        <v>257</v>
      </c>
      <c r="I16" s="33">
        <v>384.39</v>
      </c>
      <c r="J16" s="47"/>
      <c r="K16" s="33"/>
      <c r="N16" s="29"/>
    </row>
    <row r="17" spans="1:14" s="36" customFormat="1">
      <c r="A17" s="35"/>
      <c r="B17" s="27" t="s">
        <v>59</v>
      </c>
      <c r="C17" s="44">
        <v>298.13</v>
      </c>
      <c r="D17" s="44">
        <v>281.7</v>
      </c>
      <c r="E17" s="33">
        <v>226.93</v>
      </c>
      <c r="F17" s="33">
        <v>267.3</v>
      </c>
      <c r="G17" s="33">
        <v>366.21</v>
      </c>
      <c r="H17" s="33">
        <v>273.88</v>
      </c>
      <c r="I17" s="33">
        <v>266.05</v>
      </c>
      <c r="J17" s="46">
        <v>478.25111492281297</v>
      </c>
      <c r="K17" s="33">
        <v>1314.6</v>
      </c>
      <c r="N17" s="28"/>
    </row>
    <row r="18" spans="1:14" s="36" customFormat="1">
      <c r="A18" s="35"/>
      <c r="B18" s="27" t="s">
        <v>78</v>
      </c>
      <c r="C18" s="44">
        <v>298.13</v>
      </c>
      <c r="D18" s="44">
        <v>281.7</v>
      </c>
      <c r="E18" s="33">
        <v>226.93</v>
      </c>
      <c r="F18" s="33">
        <v>267.3</v>
      </c>
      <c r="G18" s="33">
        <v>366.21</v>
      </c>
      <c r="H18" s="33">
        <v>273.88</v>
      </c>
      <c r="I18" s="33">
        <v>266.05</v>
      </c>
      <c r="J18" s="46">
        <v>478.25111492281297</v>
      </c>
      <c r="K18" s="33">
        <v>1314.6</v>
      </c>
      <c r="N18" s="48" t="s">
        <v>71</v>
      </c>
    </row>
    <row r="19" spans="1:14" s="36" customFormat="1">
      <c r="A19" s="35"/>
      <c r="B19" s="27" t="s">
        <v>69</v>
      </c>
      <c r="C19" s="44">
        <v>298.13</v>
      </c>
      <c r="D19" s="44">
        <v>281.7</v>
      </c>
      <c r="E19" s="33">
        <v>226.93</v>
      </c>
      <c r="F19" s="33">
        <v>267.3</v>
      </c>
      <c r="G19" s="33">
        <v>366.21</v>
      </c>
      <c r="H19" s="33">
        <v>273.88</v>
      </c>
      <c r="I19" s="33">
        <v>266.05</v>
      </c>
      <c r="J19" s="46">
        <v>478.25111492281297</v>
      </c>
      <c r="K19" s="33">
        <v>1314.6</v>
      </c>
      <c r="N19" s="48" t="s">
        <v>72</v>
      </c>
    </row>
    <row r="20" spans="1:14" s="36" customFormat="1">
      <c r="A20" s="35"/>
      <c r="B20" s="27" t="s">
        <v>70</v>
      </c>
      <c r="C20" s="44">
        <v>298.13</v>
      </c>
      <c r="D20" s="44">
        <v>281.7</v>
      </c>
      <c r="E20" s="33">
        <v>226.93</v>
      </c>
      <c r="F20" s="33">
        <v>267.3</v>
      </c>
      <c r="G20" s="33">
        <v>366.21</v>
      </c>
      <c r="H20" s="33">
        <v>273.88</v>
      </c>
      <c r="I20" s="33">
        <v>266.05</v>
      </c>
      <c r="J20" s="46">
        <v>478.25111492281297</v>
      </c>
      <c r="K20" s="33">
        <v>1314.6</v>
      </c>
      <c r="N20" s="48" t="s">
        <v>73</v>
      </c>
    </row>
    <row r="21" spans="1:14" s="36" customFormat="1">
      <c r="A21" s="35"/>
      <c r="B21" s="28"/>
      <c r="C21" s="44"/>
      <c r="D21" s="44"/>
      <c r="E21" s="33"/>
      <c r="F21" s="33"/>
      <c r="G21" s="33"/>
      <c r="H21" s="33"/>
      <c r="I21" s="33"/>
      <c r="J21" s="47"/>
      <c r="K21" s="33"/>
      <c r="N21" s="28"/>
    </row>
    <row r="22" spans="1:14" s="36" customFormat="1">
      <c r="A22" s="35"/>
      <c r="B22" s="25" t="s">
        <v>22</v>
      </c>
      <c r="C22" s="44"/>
      <c r="D22" s="44"/>
      <c r="E22" s="33"/>
      <c r="F22" s="33"/>
      <c r="G22" s="33"/>
      <c r="H22" s="33"/>
      <c r="I22" s="33"/>
      <c r="J22" s="47"/>
      <c r="K22" s="33"/>
      <c r="N22" s="28"/>
    </row>
    <row r="23" spans="1:14" s="36" customFormat="1">
      <c r="A23" s="35"/>
      <c r="B23" s="29" t="s">
        <v>45</v>
      </c>
      <c r="C23" s="19">
        <v>444.46</v>
      </c>
      <c r="D23" s="44">
        <v>444.46</v>
      </c>
      <c r="E23" s="33">
        <v>450.72</v>
      </c>
      <c r="F23" s="33">
        <v>422.55</v>
      </c>
      <c r="G23" s="33">
        <v>578.9</v>
      </c>
      <c r="H23" s="33">
        <v>566.53</v>
      </c>
      <c r="I23" s="33">
        <v>566.53</v>
      </c>
      <c r="J23" s="46">
        <f>I23*'[1]occ pay rates 1860'!$K$21/'[1]occ pay rates 1860'!$J$21</f>
        <v>775.3298845010795</v>
      </c>
      <c r="K23" s="33">
        <v>2009.46</v>
      </c>
      <c r="N23" s="28"/>
    </row>
    <row r="24" spans="1:14" s="36" customFormat="1">
      <c r="A24" s="35"/>
      <c r="B24" s="27"/>
      <c r="C24" s="44"/>
      <c r="D24" s="44"/>
      <c r="E24" s="33"/>
      <c r="F24" s="33"/>
      <c r="G24" s="33"/>
      <c r="H24" s="33"/>
      <c r="I24" s="33"/>
      <c r="J24" s="47"/>
      <c r="K24" s="33"/>
    </row>
    <row r="25" spans="1:14" s="36" customFormat="1">
      <c r="A25" s="35"/>
      <c r="B25" s="25" t="s">
        <v>23</v>
      </c>
      <c r="C25" s="44"/>
      <c r="D25" s="44"/>
      <c r="E25" s="33"/>
      <c r="F25" s="33"/>
      <c r="G25" s="33"/>
      <c r="H25" s="33"/>
      <c r="I25" s="33"/>
      <c r="J25" s="47"/>
      <c r="K25" s="33"/>
    </row>
    <row r="26" spans="1:14" s="36" customFormat="1">
      <c r="A26" s="35"/>
      <c r="B26" s="27" t="s">
        <v>63</v>
      </c>
      <c r="C26" s="19">
        <v>412.46</v>
      </c>
      <c r="D26" s="44">
        <v>412.46</v>
      </c>
      <c r="E26" s="33">
        <v>418.27</v>
      </c>
      <c r="F26" s="33">
        <v>392.13</v>
      </c>
      <c r="G26" s="33">
        <v>537.22</v>
      </c>
      <c r="H26" s="33">
        <v>525.74</v>
      </c>
      <c r="I26" s="33">
        <v>525.74</v>
      </c>
      <c r="J26" s="46">
        <f>I26*'[1]occ pay rates 1860'!$K$22/'[1]occ pay rates 1860'!$J$22</f>
        <v>719.51626571205929</v>
      </c>
      <c r="K26" s="33">
        <v>1864.78</v>
      </c>
    </row>
    <row r="27" spans="1:14" s="36" customFormat="1">
      <c r="A27" s="35"/>
      <c r="B27" s="27"/>
      <c r="C27" s="44"/>
      <c r="D27" s="44"/>
      <c r="E27" s="33"/>
      <c r="F27" s="33"/>
      <c r="G27" s="33"/>
      <c r="H27" s="33"/>
      <c r="I27" s="33"/>
      <c r="J27" s="47"/>
      <c r="K27" s="33"/>
      <c r="N27" s="28"/>
    </row>
    <row r="28" spans="1:14" s="36" customFormat="1">
      <c r="A28" s="35"/>
      <c r="B28" s="25" t="s">
        <v>24</v>
      </c>
      <c r="C28" s="44"/>
      <c r="D28" s="44"/>
      <c r="E28" s="33"/>
      <c r="F28" s="33"/>
      <c r="G28" s="33"/>
      <c r="H28" s="33"/>
      <c r="I28" s="33"/>
      <c r="J28" s="47"/>
      <c r="K28" s="33"/>
      <c r="N28" s="28"/>
    </row>
    <row r="29" spans="1:14" s="36" customFormat="1">
      <c r="A29" s="35"/>
      <c r="B29" s="27" t="s">
        <v>66</v>
      </c>
      <c r="C29" s="44">
        <v>187.04</v>
      </c>
      <c r="D29" s="44">
        <v>187.44</v>
      </c>
      <c r="E29" s="33">
        <v>204.82</v>
      </c>
      <c r="F29" s="33">
        <v>182.47</v>
      </c>
      <c r="G29" s="33">
        <v>180.25</v>
      </c>
      <c r="H29" s="33">
        <v>212.31</v>
      </c>
      <c r="I29" s="33">
        <v>265.16000000000003</v>
      </c>
      <c r="J29" s="46">
        <v>1035</v>
      </c>
      <c r="K29" s="33">
        <v>1034.8900000000001</v>
      </c>
      <c r="N29" s="28"/>
    </row>
    <row r="30" spans="1:14" s="36" customFormat="1">
      <c r="A30" s="35"/>
      <c r="B30" s="28"/>
      <c r="C30" s="44"/>
      <c r="D30" s="44"/>
      <c r="E30" s="33"/>
      <c r="F30" s="33"/>
      <c r="G30" s="33"/>
      <c r="H30" s="33"/>
      <c r="I30" s="33"/>
      <c r="J30" s="47"/>
      <c r="K30" s="33"/>
      <c r="N30" s="28"/>
    </row>
    <row r="31" spans="1:14" s="36" customFormat="1">
      <c r="A31" s="35"/>
      <c r="B31" s="25" t="s">
        <v>26</v>
      </c>
      <c r="C31" s="44"/>
      <c r="D31" s="44"/>
      <c r="E31" s="33"/>
      <c r="F31" s="33"/>
      <c r="G31" s="33"/>
      <c r="H31" s="33"/>
      <c r="I31" s="33"/>
      <c r="J31" s="47"/>
      <c r="K31" s="33"/>
      <c r="N31" s="28"/>
    </row>
    <row r="32" spans="1:14" s="36" customFormat="1">
      <c r="A32" s="35"/>
      <c r="B32" s="27" t="s">
        <v>27</v>
      </c>
      <c r="C32" s="19">
        <v>600</v>
      </c>
      <c r="D32" s="44">
        <v>600</v>
      </c>
      <c r="E32" s="33">
        <v>500</v>
      </c>
      <c r="F32" s="33">
        <v>500</v>
      </c>
      <c r="G32" s="33">
        <v>400</v>
      </c>
      <c r="H32" s="33">
        <v>500</v>
      </c>
      <c r="I32" s="33">
        <v>500</v>
      </c>
      <c r="J32" s="47"/>
      <c r="K32" s="33"/>
      <c r="N32" s="28"/>
    </row>
    <row r="33" spans="1:14" s="36" customFormat="1">
      <c r="A33" s="35"/>
      <c r="B33" s="27" t="s">
        <v>28</v>
      </c>
      <c r="C33" s="44">
        <v>853.02</v>
      </c>
      <c r="D33" s="44">
        <v>2000</v>
      </c>
      <c r="E33" s="33">
        <v>851.63</v>
      </c>
      <c r="F33" s="33">
        <v>565.44000000000005</v>
      </c>
      <c r="G33" s="33">
        <v>565.44000000000005</v>
      </c>
      <c r="H33" s="33">
        <v>802.54</v>
      </c>
      <c r="I33" s="33">
        <v>730.08</v>
      </c>
      <c r="J33" s="46">
        <f>I33*'[1]occ pay rates 1860'!$K$31/'[1]occ pay rates 1860'!$J$31</f>
        <v>771.27921908431495</v>
      </c>
      <c r="K33" s="33">
        <v>2332.1999999999998</v>
      </c>
      <c r="N33" s="28"/>
    </row>
    <row r="34" spans="1:14" s="36" customFormat="1">
      <c r="A34" s="35"/>
      <c r="B34" s="27" t="s">
        <v>29</v>
      </c>
      <c r="C34" s="44">
        <v>507.21</v>
      </c>
      <c r="D34" s="44">
        <v>616.80999999999995</v>
      </c>
      <c r="E34" s="33">
        <v>646.96500000000003</v>
      </c>
      <c r="F34" s="33">
        <v>462.98</v>
      </c>
      <c r="G34" s="33">
        <v>462.23</v>
      </c>
      <c r="H34" s="33">
        <v>575.91</v>
      </c>
      <c r="I34" s="33">
        <v>612.37</v>
      </c>
      <c r="J34" s="46">
        <f>K34</f>
        <v>2080.9499999999998</v>
      </c>
      <c r="K34" s="33">
        <v>2080.9499999999998</v>
      </c>
      <c r="N34" s="28"/>
    </row>
    <row r="35" spans="1:14" s="36" customFormat="1">
      <c r="A35" s="35"/>
      <c r="B35" s="28" t="s">
        <v>67</v>
      </c>
      <c r="C35" s="44">
        <f t="shared" ref="C35:I35" si="0">0.5*C33+0.5*C49</f>
        <v>948.38499999999999</v>
      </c>
      <c r="D35" s="44">
        <f t="shared" si="0"/>
        <v>1658.335</v>
      </c>
      <c r="E35" s="44">
        <f t="shared" si="0"/>
        <v>1462.53</v>
      </c>
      <c r="F35" s="44">
        <f t="shared" si="0"/>
        <v>717.72</v>
      </c>
      <c r="G35" s="44">
        <f t="shared" si="0"/>
        <v>795.22</v>
      </c>
      <c r="H35" s="44">
        <f t="shared" si="0"/>
        <v>942.93499999999995</v>
      </c>
      <c r="I35" s="44">
        <f t="shared" si="0"/>
        <v>1281.7049999999999</v>
      </c>
      <c r="J35" s="47"/>
      <c r="K35" s="33"/>
      <c r="N35" s="48" t="s">
        <v>74</v>
      </c>
    </row>
    <row r="36" spans="1:14" s="36" customFormat="1">
      <c r="A36" s="35"/>
      <c r="B36" s="25" t="s">
        <v>30</v>
      </c>
      <c r="C36" s="44"/>
      <c r="D36" s="44"/>
      <c r="E36" s="33"/>
      <c r="F36" s="33"/>
      <c r="G36" s="33"/>
      <c r="H36" s="33"/>
      <c r="I36" s="33"/>
      <c r="J36" s="47"/>
      <c r="K36" s="33"/>
      <c r="N36" s="28"/>
    </row>
    <row r="37" spans="1:14" s="36" customFormat="1">
      <c r="A37" s="35"/>
      <c r="B37" s="27" t="s">
        <v>31</v>
      </c>
      <c r="C37" s="44">
        <v>1500</v>
      </c>
      <c r="D37" s="44">
        <v>1725</v>
      </c>
      <c r="E37" s="33">
        <v>1411.56</v>
      </c>
      <c r="F37" s="33">
        <v>1066.67</v>
      </c>
      <c r="G37" s="33">
        <v>1100</v>
      </c>
      <c r="H37" s="33">
        <v>1562.5</v>
      </c>
      <c r="I37" s="33">
        <v>2500</v>
      </c>
      <c r="J37" s="46"/>
      <c r="K37" s="33"/>
      <c r="N37" s="28"/>
    </row>
    <row r="38" spans="1:14" s="36" customFormat="1">
      <c r="A38" s="35"/>
      <c r="B38" s="27" t="s">
        <v>32</v>
      </c>
      <c r="C38" s="44">
        <v>1320</v>
      </c>
      <c r="D38" s="44">
        <v>1400</v>
      </c>
      <c r="E38" s="33">
        <v>2350</v>
      </c>
      <c r="F38" s="33">
        <v>904.22</v>
      </c>
      <c r="G38" s="33">
        <v>788.38</v>
      </c>
      <c r="H38" s="33">
        <v>1000</v>
      </c>
      <c r="I38" s="33">
        <v>1700</v>
      </c>
      <c r="J38" s="46">
        <f>I38*'[1]occ pay rates 1860'!$K$34/'[1]occ pay rates 1860'!$J$34</f>
        <v>1713.016291255316</v>
      </c>
      <c r="K38" s="33">
        <v>2000</v>
      </c>
      <c r="N38" s="28"/>
    </row>
    <row r="39" spans="1:14" s="36" customFormat="1">
      <c r="A39" s="35"/>
      <c r="B39" s="27" t="s">
        <v>33</v>
      </c>
      <c r="C39" s="44">
        <v>2080.9499999999998</v>
      </c>
      <c r="D39" s="44">
        <v>2085.39</v>
      </c>
      <c r="E39" s="33">
        <v>2025.19</v>
      </c>
      <c r="F39" s="33">
        <v>1166.5</v>
      </c>
      <c r="G39" s="33">
        <v>1017</v>
      </c>
      <c r="H39" s="33">
        <v>1715.47</v>
      </c>
      <c r="I39" s="33">
        <v>2166.67</v>
      </c>
      <c r="J39" s="46">
        <f>I39*'[1]occ pay rates 1860'!$K$33/'[1]occ pay rates 1860'!$J$33</f>
        <v>2183.2627972591695</v>
      </c>
      <c r="K39" s="33">
        <v>7500</v>
      </c>
      <c r="N39" s="28"/>
    </row>
    <row r="40" spans="1:14" s="36" customFormat="1">
      <c r="A40" s="35"/>
      <c r="B40" s="27" t="s">
        <v>42</v>
      </c>
      <c r="C40" s="44"/>
      <c r="D40" s="44">
        <v>600</v>
      </c>
      <c r="E40" s="33">
        <f>(1400+1000)/2</f>
        <v>1200</v>
      </c>
      <c r="F40" s="33">
        <v>583.33000000000004</v>
      </c>
      <c r="G40" s="33"/>
      <c r="H40" s="33">
        <v>375</v>
      </c>
      <c r="I40" s="33">
        <v>600</v>
      </c>
      <c r="J40" s="46"/>
      <c r="K40" s="33"/>
      <c r="N40" s="28"/>
    </row>
    <row r="41" spans="1:14" s="36" customFormat="1">
      <c r="A41" s="35"/>
      <c r="B41" s="28" t="s">
        <v>34</v>
      </c>
      <c r="C41" s="44"/>
      <c r="D41" s="44"/>
      <c r="E41" s="33">
        <v>1912</v>
      </c>
      <c r="F41" s="33"/>
      <c r="G41" s="33"/>
      <c r="H41" s="33"/>
      <c r="I41" s="33"/>
      <c r="J41" s="46"/>
      <c r="K41" s="33"/>
      <c r="N41" s="28"/>
    </row>
    <row r="42" spans="1:14" s="36" customFormat="1">
      <c r="A42" s="35"/>
      <c r="B42" s="28" t="s">
        <v>46</v>
      </c>
      <c r="C42" s="44">
        <v>2000</v>
      </c>
      <c r="D42" s="44">
        <v>1933.34</v>
      </c>
      <c r="E42" s="33">
        <f>(2000+1225)/2</f>
        <v>1612.5</v>
      </c>
      <c r="F42" s="33">
        <v>778</v>
      </c>
      <c r="G42" s="33">
        <v>1500</v>
      </c>
      <c r="H42" s="33"/>
      <c r="I42" s="33"/>
      <c r="J42" s="46">
        <f>K42*'[1]occ pay rates 1860'!$K$37/'[1]occ pay rates 1860'!$L$37</f>
        <v>5660.4014017202926</v>
      </c>
      <c r="K42" s="33">
        <v>7500</v>
      </c>
      <c r="N42" s="28" t="s">
        <v>61</v>
      </c>
    </row>
    <row r="43" spans="1:14" s="36" customFormat="1">
      <c r="A43" s="35"/>
      <c r="B43" s="27" t="s">
        <v>35</v>
      </c>
      <c r="C43" s="44">
        <v>1150</v>
      </c>
      <c r="D43" s="44">
        <v>1767.5</v>
      </c>
      <c r="E43" s="33">
        <v>2750</v>
      </c>
      <c r="F43" s="33">
        <v>900</v>
      </c>
      <c r="G43" s="33">
        <v>1037.5</v>
      </c>
      <c r="H43" s="33">
        <v>1562.5</v>
      </c>
      <c r="I43" s="33">
        <v>1925</v>
      </c>
      <c r="J43" s="46">
        <f>I43*'[1]occ pay rates 1860'!$K$35/'[1]occ pay rates 1860'!$J$35</f>
        <v>701.54839772842513</v>
      </c>
      <c r="K43" s="33">
        <v>8500</v>
      </c>
      <c r="N43" s="28"/>
    </row>
    <row r="44" spans="1:14" s="36" customFormat="1">
      <c r="A44" s="35"/>
      <c r="B44" s="40" t="s">
        <v>51</v>
      </c>
      <c r="C44" s="44"/>
      <c r="D44" s="44"/>
      <c r="E44" s="33">
        <v>1180</v>
      </c>
      <c r="F44" s="33"/>
      <c r="G44" s="33"/>
      <c r="H44" s="33"/>
      <c r="I44" s="33"/>
      <c r="J44" s="46"/>
      <c r="K44" s="33"/>
      <c r="N44" s="28"/>
    </row>
    <row r="45" spans="1:14" s="36" customFormat="1">
      <c r="A45" s="35"/>
      <c r="B45" s="40" t="s">
        <v>52</v>
      </c>
      <c r="C45" s="44"/>
      <c r="D45" s="44"/>
      <c r="E45" s="33">
        <v>2070</v>
      </c>
      <c r="F45" s="33"/>
      <c r="G45" s="33"/>
      <c r="H45" s="33"/>
      <c r="I45" s="33"/>
      <c r="J45" s="46"/>
      <c r="K45" s="33"/>
      <c r="N45" s="28"/>
    </row>
    <row r="46" spans="1:14" s="36" customFormat="1">
      <c r="A46" s="35"/>
      <c r="B46" s="40" t="s">
        <v>50</v>
      </c>
      <c r="C46" s="44"/>
      <c r="D46" s="44"/>
      <c r="E46" s="33">
        <v>720</v>
      </c>
      <c r="F46" s="33"/>
      <c r="G46" s="33"/>
      <c r="H46" s="33"/>
      <c r="I46" s="33"/>
      <c r="J46" s="46"/>
      <c r="K46" s="33"/>
      <c r="N46" s="28"/>
    </row>
    <row r="47" spans="1:14" s="36" customFormat="1">
      <c r="A47" s="35"/>
      <c r="B47" s="42" t="s">
        <v>62</v>
      </c>
      <c r="C47" s="44"/>
      <c r="D47" s="44"/>
      <c r="E47" s="33">
        <v>1479.17</v>
      </c>
      <c r="F47" s="33"/>
      <c r="G47" s="33"/>
      <c r="H47" s="33"/>
      <c r="I47" s="33"/>
      <c r="J47" s="46"/>
      <c r="K47" s="33"/>
      <c r="N47" s="28"/>
    </row>
    <row r="48" spans="1:14" s="36" customFormat="1">
      <c r="A48" s="35"/>
      <c r="B48" s="27"/>
      <c r="C48" s="44"/>
      <c r="D48" s="44"/>
      <c r="E48" s="33"/>
      <c r="F48" s="33"/>
      <c r="G48" s="33"/>
      <c r="H48" s="33"/>
      <c r="I48" s="33"/>
      <c r="J48" s="46"/>
      <c r="K48" s="33"/>
      <c r="N48" s="28"/>
    </row>
    <row r="49" spans="1:14" s="36" customFormat="1">
      <c r="A49" s="35"/>
      <c r="B49" s="37" t="s">
        <v>64</v>
      </c>
      <c r="C49" s="44">
        <v>1043.75</v>
      </c>
      <c r="D49" s="44">
        <v>1316.67</v>
      </c>
      <c r="E49" s="33">
        <v>2073.4299999999998</v>
      </c>
      <c r="F49" s="33">
        <v>870</v>
      </c>
      <c r="G49" s="33">
        <v>1025</v>
      </c>
      <c r="H49" s="33">
        <v>1083.33</v>
      </c>
      <c r="I49" s="33">
        <v>1833.33</v>
      </c>
      <c r="J49" s="46"/>
      <c r="K49" s="33"/>
      <c r="N49" s="28"/>
    </row>
    <row r="50" spans="1:14" s="36" customFormat="1">
      <c r="A50" s="35"/>
      <c r="B50" s="27" t="s">
        <v>47</v>
      </c>
      <c r="C50" s="44">
        <v>1000</v>
      </c>
      <c r="D50" s="44"/>
      <c r="E50" s="33"/>
      <c r="F50" s="33"/>
      <c r="G50" s="33"/>
      <c r="H50" s="33"/>
      <c r="I50" s="33"/>
      <c r="J50" s="46"/>
      <c r="K50" s="33"/>
      <c r="N50" s="28"/>
    </row>
    <row r="51" spans="1:14" s="36" customFormat="1">
      <c r="A51" s="35"/>
      <c r="B51" s="27" t="s">
        <v>48</v>
      </c>
      <c r="C51" s="44">
        <v>1275</v>
      </c>
      <c r="D51" s="44">
        <v>1500</v>
      </c>
      <c r="E51" s="33">
        <v>2646.86</v>
      </c>
      <c r="F51" s="33">
        <v>850</v>
      </c>
      <c r="G51" s="33"/>
      <c r="H51" s="33">
        <v>1000</v>
      </c>
      <c r="I51" s="33">
        <v>1500</v>
      </c>
      <c r="J51" s="46"/>
      <c r="K51" s="33"/>
      <c r="N51" s="28"/>
    </row>
    <row r="52" spans="1:14" s="36" customFormat="1">
      <c r="A52" s="35"/>
      <c r="B52" s="27" t="s">
        <v>43</v>
      </c>
      <c r="C52" s="44">
        <v>1250</v>
      </c>
      <c r="D52" s="44">
        <v>1225</v>
      </c>
      <c r="E52" s="33"/>
      <c r="F52" s="33">
        <v>950</v>
      </c>
      <c r="G52" s="33">
        <f>(1200+1300)/2</f>
        <v>1250</v>
      </c>
      <c r="H52" s="33">
        <v>750</v>
      </c>
      <c r="I52" s="33">
        <v>3000</v>
      </c>
      <c r="J52" s="46"/>
      <c r="K52" s="33"/>
      <c r="N52" s="28"/>
    </row>
    <row r="53" spans="1:14" s="36" customFormat="1">
      <c r="A53" s="35"/>
      <c r="B53" s="27" t="s">
        <v>49</v>
      </c>
      <c r="C53" s="44">
        <v>766.66666666666663</v>
      </c>
      <c r="D53" s="44"/>
      <c r="E53" s="33">
        <v>1500</v>
      </c>
      <c r="F53" s="33">
        <v>800</v>
      </c>
      <c r="G53" s="33">
        <v>800</v>
      </c>
      <c r="H53" s="33">
        <v>1500</v>
      </c>
      <c r="I53" s="33">
        <v>1000</v>
      </c>
      <c r="J53" s="46"/>
      <c r="K53" s="33"/>
      <c r="N53" s="28"/>
    </row>
    <row r="54" spans="1:14" s="36" customFormat="1">
      <c r="A54" s="35"/>
      <c r="B54" s="27"/>
      <c r="C54" s="44"/>
      <c r="D54" s="44"/>
      <c r="E54" s="33"/>
      <c r="F54" s="33"/>
      <c r="G54" s="33"/>
      <c r="H54" s="33"/>
      <c r="I54" s="33"/>
      <c r="J54" s="46"/>
      <c r="K54" s="33"/>
      <c r="N54" s="28"/>
    </row>
    <row r="55" spans="1:14" s="36" customFormat="1">
      <c r="A55" s="35"/>
      <c r="B55" s="37" t="s">
        <v>53</v>
      </c>
      <c r="C55" s="44"/>
      <c r="D55" s="44"/>
      <c r="E55" s="33"/>
      <c r="F55" s="33"/>
      <c r="G55" s="33"/>
      <c r="H55" s="33"/>
      <c r="I55" s="33"/>
      <c r="J55" s="46"/>
      <c r="K55" s="33"/>
      <c r="N55" s="28"/>
    </row>
    <row r="56" spans="1:14" s="36" customFormat="1">
      <c r="B56" s="28"/>
      <c r="C56" s="44"/>
      <c r="D56" s="44"/>
      <c r="E56" s="33"/>
      <c r="F56" s="33"/>
      <c r="G56" s="33"/>
      <c r="H56" s="33"/>
      <c r="I56" s="33"/>
      <c r="J56" s="46"/>
      <c r="K56" s="33"/>
      <c r="N56" s="28"/>
    </row>
    <row r="57" spans="1:14" s="36" customFormat="1">
      <c r="A57" s="38"/>
      <c r="B57" s="30" t="s">
        <v>36</v>
      </c>
      <c r="C57" s="44"/>
      <c r="D57" s="44"/>
      <c r="E57" s="33"/>
      <c r="F57" s="33"/>
      <c r="G57" s="33"/>
      <c r="H57" s="33"/>
      <c r="I57" s="33"/>
      <c r="J57" s="46"/>
      <c r="K57" s="33"/>
      <c r="N57" s="28"/>
    </row>
    <row r="58" spans="1:14" s="36" customFormat="1">
      <c r="A58" s="38"/>
      <c r="B58" s="25" t="s">
        <v>18</v>
      </c>
      <c r="C58" s="44"/>
      <c r="D58" s="44"/>
      <c r="E58" s="33"/>
      <c r="F58" s="33"/>
      <c r="G58" s="33"/>
      <c r="H58" s="33"/>
      <c r="I58" s="33"/>
      <c r="J58" s="46"/>
      <c r="K58" s="33"/>
      <c r="N58" s="28"/>
    </row>
    <row r="59" spans="1:14" s="36" customFormat="1">
      <c r="A59" s="38"/>
      <c r="B59" s="27" t="s">
        <v>19</v>
      </c>
      <c r="C59" s="44">
        <v>123.07</v>
      </c>
      <c r="D59" s="44">
        <v>92.04</v>
      </c>
      <c r="E59" s="33">
        <v>116.13</v>
      </c>
      <c r="F59" s="33">
        <v>110.24</v>
      </c>
      <c r="G59" s="33">
        <v>133.12</v>
      </c>
      <c r="H59" s="33">
        <v>122.72</v>
      </c>
      <c r="I59" s="33">
        <v>306.8</v>
      </c>
      <c r="J59" s="46">
        <f>I59*'[1]occ pay rates 1860'!$K$49/'[1]occ pay rates 1860'!$J$49</f>
        <v>504.30188679245282</v>
      </c>
      <c r="K59" s="33">
        <v>1196</v>
      </c>
      <c r="N59" s="28"/>
    </row>
    <row r="60" spans="1:14" s="36" customFormat="1">
      <c r="A60" s="38"/>
      <c r="B60" s="27" t="s">
        <v>20</v>
      </c>
      <c r="C60" s="44">
        <v>152.05000000000001</v>
      </c>
      <c r="D60" s="44">
        <v>139.29</v>
      </c>
      <c r="E60" s="33">
        <v>102.94</v>
      </c>
      <c r="F60" s="33">
        <v>117.7</v>
      </c>
      <c r="G60" s="33">
        <v>108.09</v>
      </c>
      <c r="H60" s="33">
        <v>97.09</v>
      </c>
      <c r="I60" s="33">
        <v>189.18</v>
      </c>
      <c r="J60" s="46"/>
      <c r="K60" s="33"/>
      <c r="N60" s="28"/>
    </row>
    <row r="61" spans="1:14" s="36" customFormat="1">
      <c r="A61" s="38"/>
      <c r="B61" s="27" t="s">
        <v>21</v>
      </c>
      <c r="C61" s="44">
        <v>313.5</v>
      </c>
      <c r="D61" s="44">
        <v>287.2</v>
      </c>
      <c r="E61" s="33">
        <v>212.24</v>
      </c>
      <c r="F61" s="33">
        <v>242.68</v>
      </c>
      <c r="G61" s="33">
        <v>222.87</v>
      </c>
      <c r="H61" s="33">
        <v>200.18</v>
      </c>
      <c r="I61" s="33">
        <v>390.06</v>
      </c>
      <c r="J61" s="47"/>
      <c r="K61" s="33"/>
      <c r="N61" s="28"/>
    </row>
    <row r="62" spans="1:14" s="36" customFormat="1">
      <c r="A62" s="38"/>
      <c r="B62" s="27" t="s">
        <v>59</v>
      </c>
      <c r="C62" s="44">
        <v>298.39</v>
      </c>
      <c r="D62" s="44">
        <v>262.92</v>
      </c>
      <c r="E62" s="33">
        <v>199.28</v>
      </c>
      <c r="F62" s="33">
        <v>272.31</v>
      </c>
      <c r="G62" s="33">
        <v>241.01</v>
      </c>
      <c r="H62" s="33">
        <v>212.84</v>
      </c>
      <c r="I62" s="33">
        <v>397.51</v>
      </c>
      <c r="J62" s="46">
        <f>I62*'[1]occ pay rates 1860'!$K$48/'[1]occ pay rates 1860'!$J$48</f>
        <v>626</v>
      </c>
      <c r="K62" s="33">
        <v>1565</v>
      </c>
      <c r="N62" s="28"/>
    </row>
    <row r="63" spans="1:14" s="36" customFormat="1">
      <c r="A63" s="38"/>
      <c r="B63" s="27" t="s">
        <v>68</v>
      </c>
      <c r="C63" s="44">
        <v>298.39</v>
      </c>
      <c r="D63" s="44">
        <v>262.92</v>
      </c>
      <c r="E63" s="33">
        <v>199.28</v>
      </c>
      <c r="F63" s="33">
        <v>272.31</v>
      </c>
      <c r="G63" s="33">
        <v>241.01</v>
      </c>
      <c r="H63" s="33">
        <v>212.84</v>
      </c>
      <c r="I63" s="33">
        <v>397.51</v>
      </c>
      <c r="J63" s="46">
        <v>626</v>
      </c>
      <c r="K63" s="33">
        <v>1565</v>
      </c>
      <c r="N63" s="48" t="s">
        <v>75</v>
      </c>
    </row>
    <row r="64" spans="1:14" s="36" customFormat="1">
      <c r="A64" s="38"/>
      <c r="B64" s="27" t="s">
        <v>69</v>
      </c>
      <c r="C64" s="44">
        <v>298.39</v>
      </c>
      <c r="D64" s="44">
        <v>262.92</v>
      </c>
      <c r="E64" s="33">
        <v>199.28</v>
      </c>
      <c r="F64" s="33">
        <v>272.31</v>
      </c>
      <c r="G64" s="33">
        <v>241.01</v>
      </c>
      <c r="H64" s="33">
        <v>212.84</v>
      </c>
      <c r="I64" s="33">
        <v>397.51</v>
      </c>
      <c r="J64" s="46">
        <v>626</v>
      </c>
      <c r="K64" s="33">
        <v>1565</v>
      </c>
      <c r="N64" s="48" t="s">
        <v>76</v>
      </c>
    </row>
    <row r="65" spans="1:14" s="36" customFormat="1">
      <c r="A65" s="38"/>
      <c r="B65" s="27" t="s">
        <v>70</v>
      </c>
      <c r="C65" s="44">
        <v>298.39</v>
      </c>
      <c r="D65" s="44">
        <v>262.92</v>
      </c>
      <c r="E65" s="33">
        <v>199.28</v>
      </c>
      <c r="F65" s="33">
        <v>272.31</v>
      </c>
      <c r="G65" s="33">
        <v>241.01</v>
      </c>
      <c r="H65" s="33">
        <v>212.84</v>
      </c>
      <c r="I65" s="33">
        <v>397.51</v>
      </c>
      <c r="J65" s="46">
        <v>626</v>
      </c>
      <c r="K65" s="33">
        <v>1565</v>
      </c>
      <c r="N65" s="48" t="s">
        <v>77</v>
      </c>
    </row>
    <row r="66" spans="1:14" s="36" customFormat="1">
      <c r="A66" s="38"/>
      <c r="B66" s="28"/>
      <c r="C66" s="44"/>
      <c r="D66" s="44"/>
      <c r="E66" s="33"/>
      <c r="F66" s="33"/>
      <c r="G66" s="33"/>
      <c r="H66" s="33"/>
      <c r="I66" s="33"/>
      <c r="J66" s="47"/>
      <c r="K66" s="33"/>
      <c r="N66" s="28"/>
    </row>
    <row r="67" spans="1:14" s="36" customFormat="1">
      <c r="A67" s="38"/>
      <c r="B67" s="25" t="s">
        <v>37</v>
      </c>
      <c r="C67" s="44"/>
      <c r="D67" s="44"/>
      <c r="E67" s="33"/>
      <c r="F67" s="33"/>
      <c r="G67" s="33"/>
      <c r="H67" s="33"/>
      <c r="I67" s="33"/>
      <c r="J67" s="47"/>
      <c r="K67" s="33"/>
      <c r="N67" s="28"/>
    </row>
    <row r="68" spans="1:14" s="36" customFormat="1">
      <c r="A68" s="38"/>
      <c r="B68" s="29" t="s">
        <v>45</v>
      </c>
      <c r="C68" s="44">
        <v>419.13</v>
      </c>
      <c r="D68" s="44">
        <v>360.46</v>
      </c>
      <c r="E68" s="33">
        <v>416.01</v>
      </c>
      <c r="F68" s="33">
        <v>342.69</v>
      </c>
      <c r="G68" s="33">
        <v>469.49</v>
      </c>
      <c r="H68" s="33">
        <v>522.91</v>
      </c>
      <c r="I68" s="33">
        <v>522.91</v>
      </c>
      <c r="J68" s="46">
        <v>823.48128811155743</v>
      </c>
      <c r="K68" s="33">
        <v>1762.3</v>
      </c>
      <c r="N68" s="28"/>
    </row>
    <row r="69" spans="1:14" s="36" customFormat="1">
      <c r="A69" s="38"/>
      <c r="B69" s="27"/>
      <c r="C69" s="44"/>
      <c r="D69" s="44"/>
      <c r="E69" s="33"/>
      <c r="F69" s="33"/>
      <c r="G69" s="33"/>
      <c r="H69" s="33"/>
      <c r="I69" s="33"/>
      <c r="J69" s="47"/>
      <c r="K69" s="33"/>
      <c r="N69" s="28"/>
    </row>
    <row r="70" spans="1:14" s="36" customFormat="1">
      <c r="A70" s="38"/>
      <c r="B70" s="25" t="s">
        <v>38</v>
      </c>
      <c r="C70" s="44"/>
      <c r="D70" s="44"/>
      <c r="E70" s="33"/>
      <c r="F70" s="33"/>
      <c r="G70" s="33"/>
      <c r="H70" s="33"/>
      <c r="I70" s="33"/>
      <c r="J70" s="47"/>
      <c r="K70" s="33"/>
      <c r="N70" s="28"/>
    </row>
    <row r="71" spans="1:14" s="36" customFormat="1">
      <c r="A71" s="38"/>
      <c r="B71" s="27" t="s">
        <v>63</v>
      </c>
      <c r="C71" s="44">
        <v>388.95</v>
      </c>
      <c r="D71" s="44">
        <v>334.51</v>
      </c>
      <c r="E71" s="33">
        <v>386.06</v>
      </c>
      <c r="F71" s="33">
        <v>318.02</v>
      </c>
      <c r="G71" s="33">
        <v>435.69</v>
      </c>
      <c r="H71" s="33">
        <v>485.26</v>
      </c>
      <c r="I71" s="33">
        <v>485.26</v>
      </c>
      <c r="J71" s="46">
        <v>764.18678679443508</v>
      </c>
      <c r="K71" s="33">
        <v>1635.41</v>
      </c>
      <c r="N71" s="28"/>
    </row>
    <row r="72" spans="1:14" s="36" customFormat="1">
      <c r="A72" s="38"/>
      <c r="B72" s="28"/>
      <c r="C72" s="44"/>
      <c r="D72" s="44"/>
      <c r="E72" s="33"/>
      <c r="F72" s="33"/>
      <c r="G72" s="33"/>
      <c r="H72" s="33"/>
      <c r="I72" s="33"/>
      <c r="J72" s="47"/>
      <c r="K72" s="33"/>
      <c r="N72" s="28"/>
    </row>
    <row r="73" spans="1:14" s="36" customFormat="1">
      <c r="A73" s="38"/>
      <c r="B73" s="25" t="s">
        <v>39</v>
      </c>
      <c r="C73" s="44"/>
      <c r="D73" s="44"/>
      <c r="E73" s="33"/>
      <c r="F73" s="33"/>
      <c r="G73" s="33"/>
      <c r="H73" s="33"/>
      <c r="I73" s="33"/>
      <c r="J73" s="47"/>
      <c r="K73" s="33"/>
      <c r="N73" s="28"/>
    </row>
    <row r="74" spans="1:14" s="36" customFormat="1">
      <c r="A74" s="38"/>
      <c r="B74" s="31" t="s">
        <v>53</v>
      </c>
      <c r="C74" s="44"/>
      <c r="D74" s="44">
        <f>(D75+D77)/2</f>
        <v>246.5</v>
      </c>
      <c r="E74" s="33">
        <v>269</v>
      </c>
      <c r="F74" s="33">
        <f>(F76+F77)/2</f>
        <v>299.5</v>
      </c>
      <c r="G74" s="33">
        <v>224</v>
      </c>
      <c r="H74" s="33">
        <f>(H75+H77)/2</f>
        <v>246.5</v>
      </c>
      <c r="I74" s="33"/>
      <c r="J74" s="47"/>
      <c r="K74" s="33"/>
      <c r="N74" s="28"/>
    </row>
    <row r="75" spans="1:14" s="36" customFormat="1">
      <c r="A75" s="38"/>
      <c r="B75" s="28" t="s">
        <v>55</v>
      </c>
      <c r="C75" s="44"/>
      <c r="D75" s="44">
        <v>269</v>
      </c>
      <c r="E75" s="33">
        <v>269</v>
      </c>
      <c r="F75" s="33"/>
      <c r="G75" s="33"/>
      <c r="H75" s="33">
        <v>269</v>
      </c>
      <c r="I75" s="33"/>
      <c r="J75" s="47"/>
      <c r="K75" s="33"/>
      <c r="N75" s="28"/>
    </row>
    <row r="76" spans="1:14" s="36" customFormat="1">
      <c r="A76" s="38"/>
      <c r="B76" s="28" t="s">
        <v>56</v>
      </c>
      <c r="C76" s="44"/>
      <c r="D76" s="44"/>
      <c r="E76" s="33"/>
      <c r="F76" s="33">
        <v>375</v>
      </c>
      <c r="G76" s="33"/>
      <c r="H76" s="33"/>
      <c r="I76" s="33"/>
      <c r="J76" s="47"/>
      <c r="K76" s="33"/>
      <c r="N76" s="28"/>
    </row>
    <row r="77" spans="1:14" s="36" customFormat="1">
      <c r="A77" s="38"/>
      <c r="B77" s="28" t="s">
        <v>54</v>
      </c>
      <c r="C77" s="44"/>
      <c r="D77" s="44">
        <v>224</v>
      </c>
      <c r="E77" s="33"/>
      <c r="F77" s="33">
        <v>224</v>
      </c>
      <c r="G77" s="33">
        <v>224</v>
      </c>
      <c r="H77" s="33">
        <v>224</v>
      </c>
      <c r="I77" s="33"/>
      <c r="J77" s="47"/>
      <c r="K77" s="33"/>
      <c r="N77" s="28"/>
    </row>
    <row r="78" spans="1:14" s="36" customFormat="1">
      <c r="A78" s="38"/>
      <c r="B78" s="28"/>
      <c r="C78" s="44"/>
      <c r="D78" s="44"/>
      <c r="E78" s="33"/>
      <c r="F78" s="33"/>
      <c r="G78" s="33"/>
      <c r="H78" s="33"/>
      <c r="I78" s="33"/>
      <c r="J78" s="47"/>
      <c r="K78" s="33"/>
      <c r="N78" s="28"/>
    </row>
    <row r="79" spans="1:14" s="36" customFormat="1">
      <c r="A79" s="38"/>
      <c r="B79" s="25" t="s">
        <v>40</v>
      </c>
      <c r="C79" s="44"/>
      <c r="D79" s="44"/>
      <c r="E79" s="33"/>
      <c r="F79" s="33"/>
      <c r="G79" s="33"/>
      <c r="H79" s="33"/>
      <c r="I79" s="33"/>
      <c r="J79" s="47"/>
      <c r="K79" s="33"/>
      <c r="N79" s="28"/>
    </row>
    <row r="80" spans="1:14" s="36" customFormat="1">
      <c r="A80" s="38"/>
      <c r="B80" s="27" t="s">
        <v>25</v>
      </c>
      <c r="C80" s="44">
        <v>165.49</v>
      </c>
      <c r="D80" s="44">
        <v>152</v>
      </c>
      <c r="E80" s="33">
        <v>189.09</v>
      </c>
      <c r="F80" s="33">
        <v>155.91999999999999</v>
      </c>
      <c r="G80" s="33">
        <v>167.17</v>
      </c>
      <c r="H80" s="33">
        <v>191.81</v>
      </c>
      <c r="I80" s="33">
        <v>279.57</v>
      </c>
      <c r="J80" s="46">
        <f>I80*'[1]occ pay rates 1860'!$K$54/'[1]occ pay rates 1860'!$J$54</f>
        <v>1396.9262360333519</v>
      </c>
      <c r="K80" s="33">
        <v>1197.49</v>
      </c>
      <c r="N80" s="28"/>
    </row>
    <row r="81" spans="1:15" s="36" customFormat="1">
      <c r="A81" s="38"/>
      <c r="B81" s="28"/>
      <c r="C81" s="44"/>
      <c r="D81" s="44"/>
      <c r="E81" s="33"/>
      <c r="F81" s="33"/>
      <c r="G81" s="33"/>
      <c r="H81" s="33"/>
      <c r="I81" s="33"/>
      <c r="J81" s="47"/>
      <c r="K81" s="33"/>
      <c r="N81" s="28"/>
    </row>
    <row r="82" spans="1:15" s="36" customFormat="1">
      <c r="A82" s="38"/>
      <c r="B82" s="25" t="s">
        <v>41</v>
      </c>
      <c r="C82" s="44"/>
      <c r="D82" s="44"/>
      <c r="E82" s="33"/>
      <c r="F82" s="33"/>
      <c r="G82" s="33"/>
      <c r="H82" s="33"/>
      <c r="I82" s="33"/>
      <c r="J82" s="47"/>
      <c r="K82" s="33"/>
      <c r="N82" s="28"/>
    </row>
    <row r="83" spans="1:15" s="36" customFormat="1">
      <c r="A83" s="38"/>
      <c r="B83" s="27" t="s">
        <v>27</v>
      </c>
      <c r="C83" s="44">
        <v>565.79999999999995</v>
      </c>
      <c r="D83" s="44">
        <v>486.6</v>
      </c>
      <c r="E83" s="33">
        <v>400</v>
      </c>
      <c r="F83" s="33">
        <v>400</v>
      </c>
      <c r="G83" s="33">
        <v>400</v>
      </c>
      <c r="H83" s="33">
        <v>400</v>
      </c>
      <c r="I83" s="33">
        <v>400</v>
      </c>
      <c r="J83" s="47"/>
      <c r="K83" s="33"/>
      <c r="N83" s="28"/>
    </row>
    <row r="84" spans="1:15" s="36" customFormat="1">
      <c r="A84" s="38"/>
      <c r="B84" s="27" t="s">
        <v>29</v>
      </c>
      <c r="C84" s="44">
        <v>301.52</v>
      </c>
      <c r="D84" s="44">
        <v>286.95</v>
      </c>
      <c r="E84" s="33">
        <v>290.8</v>
      </c>
      <c r="F84" s="33">
        <v>267.64</v>
      </c>
      <c r="G84" s="33">
        <v>269.52</v>
      </c>
      <c r="H84" s="33">
        <v>293.41000000000003</v>
      </c>
      <c r="I84" s="33">
        <v>346.15</v>
      </c>
      <c r="J84" s="46">
        <f>I84*'[1]occ pay rates 1860'!$K$58/'[1]occ pay rates 1860'!$J$58</f>
        <v>2351.7339860272796</v>
      </c>
      <c r="K84" s="33">
        <v>1517.49</v>
      </c>
      <c r="N84" s="28"/>
    </row>
    <row r="85" spans="1:15" s="36" customFormat="1">
      <c r="A85" s="38"/>
      <c r="B85" s="27"/>
      <c r="C85" s="44"/>
      <c r="D85" s="44"/>
      <c r="E85" s="33"/>
      <c r="F85" s="33"/>
      <c r="G85" s="33"/>
      <c r="H85" s="33"/>
      <c r="I85" s="33"/>
      <c r="J85" s="39"/>
      <c r="K85" s="33"/>
      <c r="N85" s="28"/>
    </row>
    <row r="86" spans="1:15" s="36" customFormat="1">
      <c r="A86" s="38"/>
      <c r="B86" s="37" t="s">
        <v>64</v>
      </c>
      <c r="C86" s="44"/>
      <c r="D86" s="44"/>
      <c r="E86" s="33"/>
      <c r="F86" s="33"/>
      <c r="G86" s="33"/>
      <c r="H86" s="33"/>
      <c r="I86" s="33"/>
      <c r="J86" s="39"/>
      <c r="K86" s="33"/>
      <c r="N86" s="28"/>
    </row>
    <row r="87" spans="1:15" s="36" customFormat="1">
      <c r="A87" s="38"/>
      <c r="B87" s="27" t="s">
        <v>28</v>
      </c>
      <c r="C87" s="44"/>
      <c r="D87" s="44"/>
      <c r="E87" s="33"/>
      <c r="F87" s="33"/>
      <c r="G87" s="33"/>
      <c r="H87" s="33"/>
      <c r="I87" s="33"/>
      <c r="J87" s="39"/>
      <c r="K87" s="33"/>
      <c r="N87" s="28"/>
    </row>
    <row r="88" spans="1:15" s="36" customFormat="1">
      <c r="A88" s="38"/>
      <c r="B88" s="27" t="s">
        <v>32</v>
      </c>
      <c r="C88" s="44"/>
      <c r="D88" s="44"/>
      <c r="E88" s="33"/>
      <c r="F88" s="33"/>
      <c r="G88" s="33"/>
      <c r="H88" s="33"/>
      <c r="I88" s="33"/>
      <c r="J88" s="39"/>
      <c r="K88" s="33"/>
      <c r="N88" s="28"/>
    </row>
    <row r="89" spans="1:15" s="36" customFormat="1">
      <c r="A89" s="38"/>
      <c r="B89" s="27" t="s">
        <v>46</v>
      </c>
      <c r="C89" s="44"/>
      <c r="D89" s="44"/>
      <c r="E89" s="33"/>
      <c r="F89" s="33"/>
      <c r="G89" s="33"/>
      <c r="H89" s="33"/>
      <c r="I89" s="33"/>
      <c r="J89" s="39"/>
      <c r="K89" s="33"/>
      <c r="N89" s="28"/>
    </row>
    <row r="90" spans="1:15" s="36" customFormat="1">
      <c r="A90" s="38"/>
      <c r="B90" s="27" t="s">
        <v>33</v>
      </c>
      <c r="C90" s="44"/>
      <c r="D90" s="44"/>
      <c r="E90" s="33"/>
      <c r="F90" s="33"/>
      <c r="G90" s="33"/>
      <c r="H90" s="33"/>
      <c r="I90" s="33"/>
      <c r="J90" s="39"/>
      <c r="K90" s="33"/>
      <c r="N90" s="28"/>
    </row>
    <row r="91" spans="1:15" s="36" customFormat="1">
      <c r="A91" s="41"/>
      <c r="F91" s="33"/>
      <c r="G91" s="33"/>
      <c r="H91" s="33"/>
      <c r="I91" s="33"/>
      <c r="J91" s="33"/>
      <c r="K91" s="34"/>
      <c r="L91" s="33"/>
      <c r="O91" s="28"/>
    </row>
    <row r="92" spans="1:15" s="36" customFormat="1">
      <c r="A92" s="41"/>
      <c r="F92" s="33"/>
      <c r="G92" s="33"/>
      <c r="H92" s="33"/>
      <c r="I92" s="33"/>
      <c r="J92" s="33"/>
      <c r="K92" s="34"/>
      <c r="L92" s="33"/>
      <c r="O92" s="28"/>
    </row>
    <row r="93" spans="1:15" s="36" customFormat="1">
      <c r="A93" s="41"/>
      <c r="O93" s="28"/>
    </row>
    <row r="94" spans="1:15" s="36" customFormat="1">
      <c r="A94" s="41"/>
      <c r="O94" s="28"/>
    </row>
    <row r="95" spans="1:15" s="36" customFormat="1">
      <c r="A95" s="41"/>
      <c r="O95" s="28"/>
    </row>
    <row r="96" spans="1:15" s="36" customFormat="1">
      <c r="A96" s="41"/>
      <c r="N96" s="28"/>
    </row>
    <row r="97" spans="14:14" s="36" customFormat="1">
      <c r="N97" s="28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A6" sqref="A6"/>
    </sheetView>
  </sheetViews>
  <sheetFormatPr baseColWidth="10" defaultColWidth="12.5" defaultRowHeight="14" x14ac:dyDescent="0"/>
  <cols>
    <col min="1" max="1" width="23.6640625" style="3" customWidth="1"/>
    <col min="2" max="2" width="14.6640625" style="3" customWidth="1"/>
    <col min="3" max="3" width="12.1640625" style="3" customWidth="1"/>
    <col min="4" max="4" width="8.33203125" style="3" customWidth="1"/>
    <col min="5" max="5" width="9.83203125" style="3" bestFit="1" customWidth="1"/>
    <col min="6" max="6" width="12.1640625" style="3" customWidth="1"/>
    <col min="7" max="7" width="16.83203125" style="3" customWidth="1"/>
    <col min="8" max="8" width="14" style="3" customWidth="1"/>
    <col min="9" max="9" width="8" style="3" bestFit="1" customWidth="1"/>
    <col min="10" max="10" width="11.5" style="3" customWidth="1"/>
    <col min="11" max="11" width="9.5" style="3" customWidth="1"/>
    <col min="12" max="13" width="0" style="3" hidden="1" customWidth="1"/>
    <col min="14" max="17" width="12.5" style="3"/>
    <col min="18" max="18" width="23.5" style="3" customWidth="1"/>
    <col min="19" max="19" width="12.5" style="3"/>
    <col min="20" max="20" width="13.1640625" style="3" customWidth="1"/>
    <col min="21" max="16384" width="12.5" style="3"/>
  </cols>
  <sheetData>
    <row r="1" spans="1:12" ht="15">
      <c r="A1" s="54">
        <v>41534</v>
      </c>
      <c r="B1" s="55"/>
      <c r="C1" s="56"/>
      <c r="D1" s="57"/>
      <c r="E1" s="57"/>
      <c r="F1" s="57"/>
      <c r="G1" s="55"/>
      <c r="H1" s="58"/>
      <c r="I1" s="57"/>
      <c r="J1" s="57"/>
      <c r="K1" s="57"/>
      <c r="L1" s="57"/>
    </row>
    <row r="2" spans="1:12" ht="20">
      <c r="A2" s="59"/>
      <c r="B2" s="60" t="s">
        <v>106</v>
      </c>
      <c r="C2" s="61"/>
      <c r="D2" s="55"/>
      <c r="E2" s="55"/>
      <c r="F2" s="57"/>
      <c r="G2" s="55"/>
      <c r="H2" s="58"/>
      <c r="I2" s="57"/>
      <c r="J2" s="57"/>
      <c r="K2" s="57"/>
      <c r="L2" s="57"/>
    </row>
    <row r="3" spans="1:12" ht="15">
      <c r="A3" s="57"/>
      <c r="B3" s="55"/>
      <c r="C3" s="62"/>
      <c r="D3" s="57"/>
      <c r="E3" s="59"/>
      <c r="F3" s="57"/>
      <c r="G3" s="55"/>
      <c r="H3" s="62"/>
      <c r="I3" s="57"/>
      <c r="J3" s="57"/>
      <c r="K3" s="57"/>
      <c r="L3" s="57"/>
    </row>
    <row r="4" spans="1:12" ht="20">
      <c r="A4" s="57"/>
      <c r="B4" s="63" t="s">
        <v>107</v>
      </c>
      <c r="C4" s="62"/>
      <c r="D4" s="57"/>
      <c r="E4" s="59"/>
      <c r="F4" s="57"/>
      <c r="G4" s="57" t="s">
        <v>108</v>
      </c>
      <c r="H4" s="62"/>
      <c r="I4" s="57"/>
      <c r="J4" s="57"/>
      <c r="K4" s="57"/>
      <c r="L4" s="57"/>
    </row>
    <row r="5" spans="1:12" ht="15">
      <c r="A5" s="57"/>
      <c r="B5" s="55" t="s">
        <v>109</v>
      </c>
      <c r="C5" s="62"/>
      <c r="D5" s="57"/>
      <c r="E5" s="57"/>
      <c r="F5" s="57"/>
      <c r="G5" s="55"/>
      <c r="H5" s="58"/>
      <c r="I5" s="57"/>
      <c r="J5" s="57"/>
      <c r="K5" s="57"/>
      <c r="L5" s="57"/>
    </row>
    <row r="6" spans="1:12" ht="15">
      <c r="A6" s="55"/>
      <c r="B6" s="64" t="s">
        <v>110</v>
      </c>
      <c r="C6" s="65" t="s">
        <v>111</v>
      </c>
      <c r="D6" s="57"/>
      <c r="E6" s="57" t="s">
        <v>112</v>
      </c>
      <c r="F6" s="57" t="s">
        <v>113</v>
      </c>
      <c r="G6" s="64" t="s">
        <v>114</v>
      </c>
      <c r="H6" s="66" t="s">
        <v>115</v>
      </c>
      <c r="I6" s="57"/>
      <c r="J6" s="57"/>
      <c r="K6" s="57"/>
      <c r="L6" s="57"/>
    </row>
    <row r="7" spans="1:12" ht="15">
      <c r="A7" s="57"/>
      <c r="B7" s="64" t="s">
        <v>116</v>
      </c>
      <c r="C7" s="65" t="s">
        <v>117</v>
      </c>
      <c r="D7" s="57"/>
      <c r="E7" s="57"/>
      <c r="F7" s="57" t="s">
        <v>118</v>
      </c>
      <c r="G7" s="67" t="s">
        <v>119</v>
      </c>
      <c r="H7" s="68" t="s">
        <v>120</v>
      </c>
      <c r="I7" s="57"/>
      <c r="J7" s="57"/>
      <c r="K7" s="57"/>
      <c r="L7" s="57"/>
    </row>
    <row r="8" spans="1:12" ht="15">
      <c r="A8" s="57"/>
      <c r="B8" s="64" t="s">
        <v>121</v>
      </c>
      <c r="C8" s="65" t="s">
        <v>122</v>
      </c>
      <c r="D8" s="57"/>
      <c r="E8" s="57"/>
      <c r="F8" s="57"/>
      <c r="G8" s="64" t="s">
        <v>123</v>
      </c>
      <c r="H8" s="66" t="s">
        <v>124</v>
      </c>
      <c r="I8" s="57"/>
      <c r="J8" s="57"/>
      <c r="K8" s="57"/>
      <c r="L8" s="57"/>
    </row>
    <row r="9" spans="1:12" ht="15">
      <c r="A9" s="69" t="s">
        <v>125</v>
      </c>
      <c r="B9" s="64" t="s">
        <v>126</v>
      </c>
      <c r="C9" s="70" t="s">
        <v>127</v>
      </c>
      <c r="D9" s="57"/>
      <c r="E9" s="57"/>
      <c r="F9" s="57"/>
      <c r="G9" s="55" t="s">
        <v>128</v>
      </c>
      <c r="H9" s="66" t="s">
        <v>129</v>
      </c>
      <c r="I9" s="57"/>
      <c r="J9" s="57"/>
      <c r="K9" s="57"/>
      <c r="L9" s="57"/>
    </row>
    <row r="10" spans="1:12" ht="15">
      <c r="A10" s="59" t="s">
        <v>130</v>
      </c>
      <c r="B10" s="55">
        <v>383091.44999999995</v>
      </c>
      <c r="C10" s="62">
        <v>4.1912253978695881</v>
      </c>
      <c r="D10" s="57"/>
      <c r="E10" s="59" t="s">
        <v>131</v>
      </c>
      <c r="F10" s="57"/>
      <c r="G10" s="71">
        <v>44292824.869985528</v>
      </c>
      <c r="H10" s="72">
        <f>G10/B10</f>
        <v>115.61945553727585</v>
      </c>
      <c r="I10" s="57"/>
      <c r="J10" s="57"/>
      <c r="K10" s="57"/>
      <c r="L10" s="57"/>
    </row>
    <row r="11" spans="1:12" ht="15">
      <c r="A11" s="59" t="s">
        <v>132</v>
      </c>
      <c r="B11" s="55">
        <v>6291.5999999999995</v>
      </c>
      <c r="C11" s="62">
        <v>4.2625087418144831</v>
      </c>
      <c r="D11" s="57"/>
      <c r="E11" s="59" t="s">
        <v>131</v>
      </c>
      <c r="F11" s="57"/>
      <c r="G11" s="71">
        <v>791545.51999999746</v>
      </c>
      <c r="H11" s="72">
        <f>G11/B11</f>
        <v>125.80989255515252</v>
      </c>
      <c r="I11" s="57"/>
      <c r="J11" s="57"/>
      <c r="K11" s="57"/>
      <c r="L11" s="57"/>
    </row>
    <row r="12" spans="1:12" ht="15">
      <c r="A12" s="73" t="s">
        <v>133</v>
      </c>
      <c r="B12" s="55">
        <v>376799.85</v>
      </c>
      <c r="C12" s="62">
        <v>4.1898132390445486</v>
      </c>
      <c r="D12" s="57"/>
      <c r="E12" s="59" t="s">
        <v>131</v>
      </c>
      <c r="F12" s="57"/>
      <c r="G12" s="71">
        <v>43501279.349982575</v>
      </c>
      <c r="H12" s="72">
        <f t="shared" ref="H12:H21" si="0">G12/B12</f>
        <v>115.44930113422969</v>
      </c>
      <c r="I12" s="57"/>
      <c r="J12" s="57"/>
      <c r="K12" s="57"/>
      <c r="L12" s="57"/>
    </row>
    <row r="13" spans="1:12" ht="15">
      <c r="A13" s="73" t="s">
        <v>134</v>
      </c>
      <c r="B13" s="55">
        <v>142653</v>
      </c>
      <c r="C13" s="62">
        <v>4.1158124960568649</v>
      </c>
      <c r="D13" s="57"/>
      <c r="E13" s="59" t="s">
        <v>131</v>
      </c>
      <c r="F13" s="57"/>
      <c r="G13" s="71">
        <v>16357149.180001313</v>
      </c>
      <c r="H13" s="72">
        <f t="shared" si="0"/>
        <v>114.66389897163967</v>
      </c>
      <c r="I13" s="57"/>
      <c r="J13" s="57"/>
      <c r="K13" s="57"/>
      <c r="L13" s="57"/>
    </row>
    <row r="14" spans="1:12" ht="15">
      <c r="A14" s="73" t="s">
        <v>135</v>
      </c>
      <c r="B14" s="55">
        <v>234146.84999999998</v>
      </c>
      <c r="C14" s="62">
        <v>4.2348978856644885</v>
      </c>
      <c r="D14" s="57"/>
      <c r="E14" s="59" t="s">
        <v>131</v>
      </c>
      <c r="F14" s="57"/>
      <c r="G14" s="71">
        <v>27144130.169981264</v>
      </c>
      <c r="H14" s="72">
        <f t="shared" si="0"/>
        <v>115.92780415359535</v>
      </c>
      <c r="I14" s="57"/>
      <c r="J14" s="57"/>
      <c r="K14" s="57"/>
      <c r="L14" s="57"/>
    </row>
    <row r="15" spans="1:12" ht="15">
      <c r="A15" s="73" t="s">
        <v>136</v>
      </c>
      <c r="B15" s="55">
        <v>240438.44999999998</v>
      </c>
      <c r="C15" s="62">
        <v>4.2356203843436857</v>
      </c>
      <c r="D15" s="57"/>
      <c r="E15" s="59" t="s">
        <v>131</v>
      </c>
      <c r="F15" s="57"/>
      <c r="G15" s="71">
        <v>27935675.689981259</v>
      </c>
      <c r="H15" s="72">
        <f t="shared" si="0"/>
        <v>116.18639069575295</v>
      </c>
      <c r="I15" s="57"/>
      <c r="J15" s="57"/>
      <c r="K15" s="57"/>
      <c r="L15" s="57"/>
    </row>
    <row r="16" spans="1:12" ht="15">
      <c r="A16" s="59" t="s">
        <v>137</v>
      </c>
      <c r="B16" s="55">
        <v>256018.69999999998</v>
      </c>
      <c r="C16" s="62">
        <v>4.2276794624767646</v>
      </c>
      <c r="D16" s="59"/>
      <c r="E16" s="59" t="s">
        <v>138</v>
      </c>
      <c r="F16" s="59"/>
      <c r="G16" s="71">
        <v>33907314.230000049</v>
      </c>
      <c r="H16" s="72">
        <f t="shared" si="0"/>
        <v>132.44077182643318</v>
      </c>
      <c r="I16" s="57"/>
      <c r="J16" s="57"/>
      <c r="K16" s="57"/>
      <c r="L16" s="57"/>
    </row>
    <row r="17" spans="1:12" ht="15">
      <c r="A17" s="69" t="s">
        <v>139</v>
      </c>
      <c r="B17" s="55">
        <v>105913.5</v>
      </c>
      <c r="C17" s="62">
        <v>4.2778871437541008</v>
      </c>
      <c r="D17" s="57"/>
      <c r="E17" s="59" t="s">
        <v>138</v>
      </c>
      <c r="F17" s="57"/>
      <c r="G17" s="71">
        <v>13002923.479999458</v>
      </c>
      <c r="H17" s="72">
        <f t="shared" si="0"/>
        <v>122.76927379417599</v>
      </c>
      <c r="I17" s="57"/>
      <c r="J17" s="57"/>
      <c r="K17" s="57"/>
      <c r="L17" s="57"/>
    </row>
    <row r="18" spans="1:12" ht="15">
      <c r="A18" s="69" t="s">
        <v>140</v>
      </c>
      <c r="B18" s="55">
        <v>150105.19999999998</v>
      </c>
      <c r="C18" s="62">
        <v>4.1922531664459335</v>
      </c>
      <c r="D18" s="57"/>
      <c r="E18" s="59" t="s">
        <v>138</v>
      </c>
      <c r="F18" s="57"/>
      <c r="G18" s="71">
        <v>20904390.74999899</v>
      </c>
      <c r="H18" s="72">
        <f t="shared" si="0"/>
        <v>139.26493385971301</v>
      </c>
      <c r="I18" s="57"/>
      <c r="J18" s="57"/>
      <c r="K18" s="57"/>
      <c r="L18" s="57"/>
    </row>
    <row r="19" spans="1:12" ht="15">
      <c r="A19" s="57" t="s">
        <v>141</v>
      </c>
      <c r="B19" s="55">
        <v>84944.65</v>
      </c>
      <c r="C19" s="62">
        <v>3.9899511034538375</v>
      </c>
      <c r="D19" s="57"/>
      <c r="E19" s="59" t="s">
        <v>138</v>
      </c>
      <c r="F19" s="57"/>
      <c r="G19" s="71">
        <v>17339027.200000729</v>
      </c>
      <c r="H19" s="72">
        <f t="shared" si="0"/>
        <v>204.1214743953943</v>
      </c>
      <c r="I19" s="57"/>
      <c r="J19" s="57"/>
      <c r="K19" s="57"/>
      <c r="L19" s="57"/>
    </row>
    <row r="20" spans="1:12" ht="15">
      <c r="A20" s="57" t="s">
        <v>142</v>
      </c>
      <c r="B20" s="55">
        <v>20561.099999999999</v>
      </c>
      <c r="C20" s="62">
        <v>4.3439310153639639</v>
      </c>
      <c r="D20" s="57"/>
      <c r="E20" s="59" t="s">
        <v>138</v>
      </c>
      <c r="F20" s="57"/>
      <c r="G20" s="71">
        <v>2544323.2099999255</v>
      </c>
      <c r="H20" s="72">
        <f t="shared" si="0"/>
        <v>123.74450831910383</v>
      </c>
      <c r="I20" s="57"/>
      <c r="J20" s="57"/>
      <c r="K20" s="57"/>
      <c r="L20" s="57"/>
    </row>
    <row r="21" spans="1:12" ht="15">
      <c r="A21" s="74" t="s">
        <v>143</v>
      </c>
      <c r="B21" s="75">
        <f>B10+B16+B19+B20</f>
        <v>744615.89999999991</v>
      </c>
      <c r="C21" s="76"/>
      <c r="D21" s="77"/>
      <c r="E21" s="77"/>
      <c r="F21" s="77"/>
      <c r="G21" s="75">
        <f>G10+G16+G19+G20</f>
        <v>98083489.509986222</v>
      </c>
      <c r="H21" s="76">
        <f t="shared" si="0"/>
        <v>131.72360341752872</v>
      </c>
      <c r="I21" s="57"/>
      <c r="J21" s="57"/>
      <c r="K21" s="57"/>
      <c r="L21" s="57"/>
    </row>
    <row r="22" spans="1:12" ht="15">
      <c r="A22" s="57"/>
      <c r="B22" s="55"/>
      <c r="C22" s="62"/>
      <c r="D22" s="57"/>
      <c r="E22" s="57"/>
      <c r="F22" s="57"/>
      <c r="G22" s="55"/>
      <c r="H22" s="62"/>
      <c r="I22" s="57"/>
      <c r="J22" s="57"/>
      <c r="K22" s="57"/>
      <c r="L22" s="57"/>
    </row>
    <row r="23" spans="1:12" ht="15">
      <c r="A23" s="57"/>
      <c r="B23" s="55"/>
      <c r="C23" s="62"/>
      <c r="D23" s="57"/>
      <c r="E23" s="57"/>
      <c r="F23" s="57"/>
      <c r="G23" s="55"/>
      <c r="H23" s="62"/>
      <c r="I23" s="57"/>
      <c r="J23" s="57"/>
      <c r="K23" s="57"/>
      <c r="L23" s="57"/>
    </row>
    <row r="24" spans="1:12" ht="20">
      <c r="A24" s="78" t="s">
        <v>144</v>
      </c>
      <c r="B24" s="79" t="s">
        <v>145</v>
      </c>
      <c r="C24" s="56"/>
      <c r="D24" s="59"/>
      <c r="E24" s="59"/>
      <c r="F24" s="59"/>
      <c r="G24" s="61"/>
      <c r="H24" s="80"/>
      <c r="I24" s="59"/>
      <c r="J24" s="57"/>
      <c r="K24" s="57"/>
      <c r="L24" s="57"/>
    </row>
    <row r="25" spans="1:12" ht="20">
      <c r="A25" s="59"/>
      <c r="B25" s="81" t="s">
        <v>146</v>
      </c>
      <c r="C25" s="56"/>
      <c r="D25" s="59"/>
      <c r="E25" s="59"/>
      <c r="F25" s="59"/>
      <c r="G25" s="61"/>
      <c r="H25" s="80"/>
      <c r="I25" s="59"/>
      <c r="J25" s="57"/>
      <c r="K25" s="57"/>
      <c r="L25" s="57"/>
    </row>
    <row r="26" spans="1:12" ht="15">
      <c r="A26" s="59"/>
      <c r="B26" s="59"/>
      <c r="C26" s="56"/>
      <c r="D26" s="59"/>
      <c r="E26" s="59"/>
      <c r="F26" s="59"/>
      <c r="G26" s="61"/>
      <c r="H26" s="80"/>
      <c r="I26" s="59"/>
      <c r="J26" s="57"/>
      <c r="K26" s="57"/>
      <c r="L26" s="57"/>
    </row>
    <row r="27" spans="1:12" ht="15">
      <c r="A27" s="59"/>
      <c r="B27" s="61" t="s">
        <v>109</v>
      </c>
      <c r="C27" s="56"/>
      <c r="D27" s="59"/>
      <c r="E27" s="59"/>
      <c r="F27" s="59"/>
      <c r="G27" s="61"/>
      <c r="H27" s="80"/>
      <c r="I27" s="59"/>
      <c r="J27" s="57"/>
      <c r="K27" s="57"/>
      <c r="L27" s="57"/>
    </row>
    <row r="28" spans="1:12" ht="15">
      <c r="A28" s="59"/>
      <c r="B28" s="82" t="s">
        <v>110</v>
      </c>
      <c r="C28" s="70" t="s">
        <v>111</v>
      </c>
      <c r="D28" s="59"/>
      <c r="E28" s="59" t="s">
        <v>112</v>
      </c>
      <c r="F28" s="59" t="s">
        <v>113</v>
      </c>
      <c r="G28" s="82" t="s">
        <v>114</v>
      </c>
      <c r="H28" s="83" t="s">
        <v>115</v>
      </c>
      <c r="I28" s="59"/>
      <c r="J28" s="57"/>
      <c r="K28" s="57"/>
      <c r="L28" s="57"/>
    </row>
    <row r="29" spans="1:12" ht="15">
      <c r="A29" s="59"/>
      <c r="B29" s="82" t="s">
        <v>116</v>
      </c>
      <c r="C29" s="70" t="s">
        <v>117</v>
      </c>
      <c r="D29" s="59"/>
      <c r="E29" s="59"/>
      <c r="F29" s="59" t="s">
        <v>118</v>
      </c>
      <c r="G29" s="84" t="s">
        <v>119</v>
      </c>
      <c r="H29" s="85" t="s">
        <v>120</v>
      </c>
      <c r="I29" s="59"/>
      <c r="J29" s="59"/>
      <c r="K29" s="59"/>
      <c r="L29" s="57"/>
    </row>
    <row r="30" spans="1:12" ht="15">
      <c r="A30" s="59"/>
      <c r="B30" s="82" t="s">
        <v>121</v>
      </c>
      <c r="C30" s="70" t="s">
        <v>122</v>
      </c>
      <c r="D30" s="59"/>
      <c r="E30" s="59"/>
      <c r="F30" s="59"/>
      <c r="G30" s="82" t="s">
        <v>123</v>
      </c>
      <c r="H30" s="83" t="s">
        <v>124</v>
      </c>
      <c r="I30" s="59"/>
      <c r="J30" s="59"/>
      <c r="K30" s="59" t="s">
        <v>147</v>
      </c>
      <c r="L30" s="57"/>
    </row>
    <row r="31" spans="1:12" ht="15">
      <c r="A31" s="73" t="s">
        <v>125</v>
      </c>
      <c r="B31" s="82" t="s">
        <v>126</v>
      </c>
      <c r="C31" s="70" t="s">
        <v>127</v>
      </c>
      <c r="D31" s="59"/>
      <c r="E31" s="59"/>
      <c r="F31" s="59"/>
      <c r="G31" s="61" t="s">
        <v>128</v>
      </c>
      <c r="H31" s="80" t="s">
        <v>129</v>
      </c>
      <c r="I31" s="59"/>
      <c r="J31" s="59"/>
      <c r="K31" s="86" t="s">
        <v>148</v>
      </c>
      <c r="L31" s="57"/>
    </row>
    <row r="32" spans="1:12" ht="15">
      <c r="A32" s="59" t="s">
        <v>149</v>
      </c>
      <c r="B32" s="61">
        <v>439344.14999999997</v>
      </c>
      <c r="C32" s="87">
        <v>4.1916911833240524</v>
      </c>
      <c r="D32" s="59"/>
      <c r="E32" s="59" t="s">
        <v>138</v>
      </c>
      <c r="F32" s="59"/>
      <c r="G32" s="61">
        <v>67684068.970012784</v>
      </c>
      <c r="H32" s="88">
        <v>154.05706203215132</v>
      </c>
      <c r="I32" s="59"/>
      <c r="J32" s="59"/>
      <c r="K32" s="59"/>
      <c r="L32" s="57"/>
    </row>
    <row r="33" spans="1:12" ht="15">
      <c r="A33" s="59" t="s">
        <v>132</v>
      </c>
      <c r="B33" s="61">
        <v>17420.149999999965</v>
      </c>
      <c r="C33" s="56">
        <v>4.3828192524174581</v>
      </c>
      <c r="D33" s="59"/>
      <c r="E33" s="59" t="s">
        <v>138</v>
      </c>
      <c r="F33" s="59"/>
      <c r="G33" s="61">
        <v>2679096.2600241154</v>
      </c>
      <c r="H33" s="80">
        <v>153.792950119495</v>
      </c>
      <c r="I33" s="59"/>
      <c r="J33" s="59"/>
      <c r="K33" s="59"/>
      <c r="L33" s="57"/>
    </row>
    <row r="34" spans="1:12" ht="15">
      <c r="A34" s="59" t="s">
        <v>150</v>
      </c>
      <c r="B34" s="61">
        <v>421924</v>
      </c>
      <c r="C34" s="87">
        <v>4.1837999999999997</v>
      </c>
      <c r="D34" s="59"/>
      <c r="E34" s="59" t="s">
        <v>138</v>
      </c>
      <c r="F34" s="59"/>
      <c r="G34" s="61">
        <v>64991765.360011198</v>
      </c>
      <c r="H34" s="88">
        <v>154.03668210825955</v>
      </c>
      <c r="I34" s="59"/>
      <c r="J34" s="59"/>
      <c r="K34" s="59"/>
      <c r="L34" s="57"/>
    </row>
    <row r="35" spans="1:12" ht="15">
      <c r="A35" s="73" t="s">
        <v>134</v>
      </c>
      <c r="B35" s="61">
        <v>148896.65</v>
      </c>
      <c r="C35" s="87">
        <v>4.1089708868533981</v>
      </c>
      <c r="D35" s="59"/>
      <c r="E35" s="59"/>
      <c r="F35" s="73" t="s">
        <v>138</v>
      </c>
      <c r="G35" s="61">
        <v>23714449.660000093</v>
      </c>
      <c r="H35" s="88">
        <v>159.26785229889387</v>
      </c>
      <c r="I35" s="89" t="s">
        <v>151</v>
      </c>
      <c r="J35" s="59"/>
      <c r="K35" s="90">
        <v>58.619284219053966</v>
      </c>
      <c r="L35" s="57"/>
    </row>
    <row r="36" spans="1:12" ht="15">
      <c r="A36" s="73" t="s">
        <v>135</v>
      </c>
      <c r="B36" s="61">
        <f>B37-B33</f>
        <v>273027.35000000003</v>
      </c>
      <c r="C36" s="56">
        <v>4.2246083815412634</v>
      </c>
      <c r="D36" s="59"/>
      <c r="E36" s="59"/>
      <c r="F36" s="73" t="s">
        <v>138</v>
      </c>
      <c r="G36" s="61">
        <f>G37-G33</f>
        <v>41290523.04997579</v>
      </c>
      <c r="H36" s="80">
        <f>G36/B36</f>
        <v>151.2321862625696</v>
      </c>
      <c r="I36" s="89" t="s">
        <v>152</v>
      </c>
      <c r="J36" s="59"/>
      <c r="K36" s="90">
        <v>52.84058560732592</v>
      </c>
      <c r="L36" s="57"/>
    </row>
    <row r="37" spans="1:12" ht="15">
      <c r="A37" s="73" t="s">
        <v>136</v>
      </c>
      <c r="B37" s="61">
        <v>290447.5</v>
      </c>
      <c r="C37" s="87">
        <v>4.2340973842088498</v>
      </c>
      <c r="D37" s="59"/>
      <c r="E37" s="59"/>
      <c r="F37" s="73" t="s">
        <v>138</v>
      </c>
      <c r="G37" s="61">
        <v>43969619.309999906</v>
      </c>
      <c r="H37" s="88">
        <v>151.38577302266299</v>
      </c>
      <c r="I37" s="59"/>
      <c r="J37" s="59"/>
      <c r="K37" s="86"/>
      <c r="L37" s="57"/>
    </row>
    <row r="38" spans="1:12" ht="15">
      <c r="A38" s="59" t="s">
        <v>137</v>
      </c>
      <c r="B38" s="61">
        <v>324013.89999999997</v>
      </c>
      <c r="C38" s="87">
        <v>4.2200072280849685</v>
      </c>
      <c r="D38" s="59"/>
      <c r="E38" s="59" t="s">
        <v>138</v>
      </c>
      <c r="F38" s="59"/>
      <c r="G38" s="61">
        <v>51996111.68000935</v>
      </c>
      <c r="H38" s="88">
        <v>160.47494159975653</v>
      </c>
      <c r="I38" s="59"/>
      <c r="J38" s="59"/>
      <c r="K38" s="86"/>
      <c r="L38" s="57"/>
    </row>
    <row r="39" spans="1:12" ht="15">
      <c r="A39" s="73" t="s">
        <v>139</v>
      </c>
      <c r="B39" s="61">
        <v>123577.65</v>
      </c>
      <c r="C39" s="56">
        <v>4.2703110149772234</v>
      </c>
      <c r="D39" s="59"/>
      <c r="E39" s="91"/>
      <c r="F39" s="73" t="s">
        <v>138</v>
      </c>
      <c r="G39" s="61">
        <v>26500804.169999752</v>
      </c>
      <c r="H39" s="88">
        <v>214.44657808268528</v>
      </c>
      <c r="I39" s="89" t="s">
        <v>153</v>
      </c>
      <c r="J39" s="59"/>
      <c r="K39" s="90">
        <v>59.293987714789054</v>
      </c>
      <c r="L39" s="57"/>
    </row>
    <row r="40" spans="1:12" ht="15">
      <c r="A40" s="73" t="s">
        <v>140</v>
      </c>
      <c r="B40" s="61">
        <v>200436.25</v>
      </c>
      <c r="C40" s="56">
        <v>4.1889927595432459</v>
      </c>
      <c r="D40" s="59"/>
      <c r="E40" s="91"/>
      <c r="F40" s="73" t="s">
        <v>138</v>
      </c>
      <c r="G40" s="61">
        <v>25495307.510003179</v>
      </c>
      <c r="H40" s="88">
        <v>127.19908454684808</v>
      </c>
      <c r="I40" s="89" t="s">
        <v>154</v>
      </c>
      <c r="J40" s="59"/>
      <c r="K40" s="90">
        <v>29.088731700236526</v>
      </c>
      <c r="L40" s="57"/>
    </row>
    <row r="41" spans="1:12" ht="15">
      <c r="A41" s="59" t="s">
        <v>141</v>
      </c>
      <c r="B41" s="61">
        <v>152821.54999999999</v>
      </c>
      <c r="C41" s="56">
        <v>4.0691708728252003</v>
      </c>
      <c r="D41" s="59"/>
      <c r="E41" s="59" t="s">
        <v>138</v>
      </c>
      <c r="F41" s="59"/>
      <c r="G41" s="61">
        <v>31655031.979996286</v>
      </c>
      <c r="H41" s="80">
        <f t="shared" ref="H41:H42" si="1">G41/B41</f>
        <v>207.13722626158608</v>
      </c>
      <c r="I41" s="89" t="s">
        <v>155</v>
      </c>
      <c r="J41" s="59"/>
      <c r="K41" s="90">
        <v>40.923145508228977</v>
      </c>
      <c r="L41" s="57"/>
    </row>
    <row r="42" spans="1:12" ht="15">
      <c r="A42" s="59" t="s">
        <v>142</v>
      </c>
      <c r="B42" s="61">
        <v>36297.449999999997</v>
      </c>
      <c r="C42" s="56">
        <v>3.4003490603334399</v>
      </c>
      <c r="D42" s="59"/>
      <c r="E42" s="59" t="s">
        <v>138</v>
      </c>
      <c r="F42" s="59"/>
      <c r="G42" s="61">
        <v>6232210.7824285282</v>
      </c>
      <c r="H42" s="80">
        <f t="shared" si="1"/>
        <v>171.69830890127346</v>
      </c>
      <c r="I42" s="59"/>
      <c r="J42" s="57"/>
      <c r="K42" s="57"/>
      <c r="L42" s="57"/>
    </row>
    <row r="43" spans="1:12" ht="15">
      <c r="A43" s="73" t="s">
        <v>156</v>
      </c>
      <c r="B43" s="61">
        <f>B32+B38+B41+B42</f>
        <v>952477.04999999981</v>
      </c>
      <c r="C43" s="56"/>
      <c r="D43" s="59"/>
      <c r="E43" s="59"/>
      <c r="F43" s="59"/>
      <c r="G43" s="92">
        <f>G32+G38+G41+G42</f>
        <v>157567423.41244695</v>
      </c>
      <c r="H43" s="93">
        <f>G43/B43</f>
        <v>165.42910237306714</v>
      </c>
      <c r="I43" s="59"/>
      <c r="J43" s="57"/>
      <c r="K43" s="57"/>
      <c r="L43" s="57"/>
    </row>
    <row r="44" spans="1:12" ht="15">
      <c r="A44" s="59"/>
      <c r="B44" s="61"/>
      <c r="C44" s="56"/>
      <c r="D44" s="59"/>
      <c r="E44" s="59"/>
      <c r="F44" s="59"/>
      <c r="G44" s="61"/>
      <c r="H44" s="80"/>
      <c r="I44" s="59"/>
      <c r="J44" s="57"/>
      <c r="K44" s="57"/>
      <c r="L44" s="57"/>
    </row>
    <row r="45" spans="1:12" ht="15">
      <c r="A45" s="59"/>
      <c r="B45" s="61"/>
      <c r="C45" s="56"/>
      <c r="D45" s="59"/>
      <c r="E45" s="59"/>
      <c r="F45" s="59"/>
      <c r="G45" s="61"/>
      <c r="H45" s="80"/>
      <c r="I45" s="59"/>
      <c r="J45" s="57"/>
      <c r="K45" s="57"/>
      <c r="L45" s="57"/>
    </row>
    <row r="46" spans="1:12" ht="20">
      <c r="A46" s="94" t="s">
        <v>157</v>
      </c>
      <c r="B46" s="60" t="s">
        <v>158</v>
      </c>
      <c r="C46" s="56"/>
      <c r="D46" s="59"/>
      <c r="E46" s="59"/>
      <c r="F46" s="59"/>
      <c r="G46" s="61"/>
      <c r="H46" s="80"/>
      <c r="I46" s="59"/>
      <c r="J46" s="57"/>
      <c r="K46" s="57"/>
      <c r="L46" s="57"/>
    </row>
    <row r="47" spans="1:12" ht="20">
      <c r="A47" s="59"/>
      <c r="B47" s="81" t="s">
        <v>159</v>
      </c>
      <c r="C47" s="56"/>
      <c r="D47" s="59"/>
      <c r="E47" s="59"/>
      <c r="F47" s="59"/>
      <c r="G47" s="61"/>
      <c r="H47" s="80"/>
      <c r="I47" s="57"/>
      <c r="J47" s="57"/>
      <c r="K47" s="57"/>
      <c r="L47" s="57"/>
    </row>
    <row r="48" spans="1:12" ht="15">
      <c r="A48" s="59"/>
      <c r="B48" s="59"/>
      <c r="C48" s="56"/>
      <c r="D48" s="59"/>
      <c r="E48" s="59"/>
      <c r="F48" s="59"/>
      <c r="G48" s="61"/>
      <c r="H48" s="80"/>
      <c r="I48" s="57"/>
      <c r="J48" s="57"/>
      <c r="K48" s="57"/>
      <c r="L48" s="57"/>
    </row>
    <row r="49" spans="1:12" ht="15">
      <c r="A49" s="59"/>
      <c r="B49" s="61" t="s">
        <v>109</v>
      </c>
      <c r="C49" s="56"/>
      <c r="D49" s="59"/>
      <c r="E49" s="59"/>
      <c r="F49" s="59"/>
      <c r="G49" s="61"/>
      <c r="H49" s="80"/>
      <c r="I49" s="57"/>
      <c r="J49" s="57"/>
      <c r="K49" s="57"/>
      <c r="L49" s="57"/>
    </row>
    <row r="50" spans="1:12" ht="15">
      <c r="A50" s="61"/>
      <c r="B50" s="61" t="s">
        <v>110</v>
      </c>
      <c r="C50" s="56" t="s">
        <v>111</v>
      </c>
      <c r="D50" s="59"/>
      <c r="E50" s="59" t="s">
        <v>112</v>
      </c>
      <c r="F50" s="59" t="s">
        <v>113</v>
      </c>
      <c r="G50" s="82" t="s">
        <v>114</v>
      </c>
      <c r="H50" s="83" t="s">
        <v>115</v>
      </c>
      <c r="I50" s="57"/>
      <c r="J50" s="57"/>
      <c r="K50" s="57"/>
      <c r="L50" s="57"/>
    </row>
    <row r="51" spans="1:12" ht="15">
      <c r="A51" s="59"/>
      <c r="B51" s="61" t="s">
        <v>116</v>
      </c>
      <c r="C51" s="56" t="s">
        <v>117</v>
      </c>
      <c r="D51" s="59"/>
      <c r="E51" s="59"/>
      <c r="F51" s="59" t="s">
        <v>118</v>
      </c>
      <c r="G51" s="84" t="s">
        <v>119</v>
      </c>
      <c r="H51" s="85" t="s">
        <v>120</v>
      </c>
      <c r="I51" s="57"/>
      <c r="J51" s="57"/>
      <c r="K51" s="95" t="s">
        <v>160</v>
      </c>
      <c r="L51" s="57" t="s">
        <v>161</v>
      </c>
    </row>
    <row r="52" spans="1:12" ht="15">
      <c r="A52" s="59"/>
      <c r="B52" s="61" t="s">
        <v>121</v>
      </c>
      <c r="C52" s="56" t="s">
        <v>122</v>
      </c>
      <c r="D52" s="59"/>
      <c r="E52" s="59"/>
      <c r="F52" s="59"/>
      <c r="G52" s="82" t="s">
        <v>123</v>
      </c>
      <c r="H52" s="83" t="s">
        <v>124</v>
      </c>
      <c r="I52" s="59"/>
      <c r="J52" s="59"/>
      <c r="K52" s="86" t="s">
        <v>162</v>
      </c>
      <c r="L52" s="57" t="s">
        <v>163</v>
      </c>
    </row>
    <row r="53" spans="1:12" ht="15">
      <c r="A53" s="73" t="s">
        <v>125</v>
      </c>
      <c r="B53" s="82" t="s">
        <v>126</v>
      </c>
      <c r="C53" s="70" t="s">
        <v>127</v>
      </c>
      <c r="D53" s="59"/>
      <c r="E53" s="59"/>
      <c r="F53" s="59"/>
      <c r="G53" s="61" t="s">
        <v>128</v>
      </c>
      <c r="H53" s="80" t="s">
        <v>129</v>
      </c>
      <c r="I53" s="59"/>
      <c r="J53" s="59"/>
      <c r="K53" s="86" t="s">
        <v>164</v>
      </c>
      <c r="L53" s="57" t="s">
        <v>165</v>
      </c>
    </row>
    <row r="54" spans="1:12" ht="15">
      <c r="A54" s="59" t="s">
        <v>149</v>
      </c>
      <c r="B54" s="61">
        <v>439344.14999999997</v>
      </c>
      <c r="C54" s="87">
        <v>4.1916911833240524</v>
      </c>
      <c r="D54" s="59"/>
      <c r="E54" s="59" t="s">
        <v>138</v>
      </c>
      <c r="F54" s="59"/>
      <c r="G54" s="71">
        <v>61655555.569997482</v>
      </c>
      <c r="H54" s="96">
        <f t="shared" ref="H54:H64" si="2">G54/B54</f>
        <v>140.33544220401589</v>
      </c>
      <c r="I54" s="59"/>
      <c r="J54" s="59"/>
      <c r="K54" s="97">
        <v>50</v>
      </c>
      <c r="L54" s="58">
        <f t="shared" ref="L54:L65" si="3">100*H54/H10</f>
        <v>121.37701354143773</v>
      </c>
    </row>
    <row r="55" spans="1:12" ht="15">
      <c r="A55" s="59" t="s">
        <v>132</v>
      </c>
      <c r="B55" s="61">
        <f>B54-B56</f>
        <v>17420.149999999965</v>
      </c>
      <c r="C55" s="56">
        <v>4.3828192524174581</v>
      </c>
      <c r="D55" s="59"/>
      <c r="E55" s="59" t="s">
        <v>138</v>
      </c>
      <c r="F55" s="59"/>
      <c r="G55" s="71">
        <v>2547674.4499999974</v>
      </c>
      <c r="H55" s="96">
        <f t="shared" si="2"/>
        <v>146.24870910985283</v>
      </c>
      <c r="I55" s="59"/>
      <c r="J55" s="59"/>
      <c r="K55" s="97">
        <v>50</v>
      </c>
      <c r="L55" s="58">
        <f t="shared" si="3"/>
        <v>116.24579445987551</v>
      </c>
    </row>
    <row r="56" spans="1:12" ht="15">
      <c r="A56" s="59" t="s">
        <v>150</v>
      </c>
      <c r="B56" s="61">
        <v>421924</v>
      </c>
      <c r="C56" s="87">
        <v>4.1837999999999997</v>
      </c>
      <c r="D56" s="59"/>
      <c r="E56" s="59" t="s">
        <v>138</v>
      </c>
      <c r="F56" s="59"/>
      <c r="G56" s="71">
        <f>G54-G55</f>
        <v>59107881.119997486</v>
      </c>
      <c r="H56" s="96">
        <f t="shared" si="2"/>
        <v>140.09129871729857</v>
      </c>
      <c r="I56" s="59"/>
      <c r="J56" s="59"/>
      <c r="K56" s="97">
        <v>50</v>
      </c>
      <c r="L56" s="58">
        <f t="shared" si="3"/>
        <v>121.34443200692772</v>
      </c>
    </row>
    <row r="57" spans="1:12" ht="15">
      <c r="A57" s="73" t="s">
        <v>134</v>
      </c>
      <c r="B57" s="61">
        <v>148896.65</v>
      </c>
      <c r="C57" s="87">
        <v>4.1089708868533981</v>
      </c>
      <c r="D57" s="59"/>
      <c r="E57" s="59"/>
      <c r="F57" s="73" t="s">
        <v>138</v>
      </c>
      <c r="G57" s="71">
        <v>20047976.769996747</v>
      </c>
      <c r="H57" s="96">
        <f t="shared" si="2"/>
        <v>134.64357169887131</v>
      </c>
      <c r="I57" s="89" t="s">
        <v>151</v>
      </c>
      <c r="J57" s="59"/>
      <c r="K57" s="97">
        <v>50</v>
      </c>
      <c r="L57" s="58">
        <f t="shared" si="3"/>
        <v>117.42455376663348</v>
      </c>
    </row>
    <row r="58" spans="1:12" ht="15">
      <c r="A58" s="73" t="s">
        <v>135</v>
      </c>
      <c r="B58" s="61">
        <f>B59-B55</f>
        <v>273027.35000000003</v>
      </c>
      <c r="C58" s="56">
        <v>4.2246083815412634</v>
      </c>
      <c r="D58" s="59"/>
      <c r="E58" s="59"/>
      <c r="F58" s="73" t="s">
        <v>138</v>
      </c>
      <c r="G58" s="71">
        <f>G56-G57</f>
        <v>39059904.350000739</v>
      </c>
      <c r="H58" s="96">
        <f t="shared" si="2"/>
        <v>143.06224028472141</v>
      </c>
      <c r="I58" s="89" t="s">
        <v>152</v>
      </c>
      <c r="J58" s="59"/>
      <c r="K58" s="97">
        <v>50</v>
      </c>
      <c r="L58" s="58">
        <f t="shared" si="3"/>
        <v>123.40632286554401</v>
      </c>
    </row>
    <row r="59" spans="1:12" ht="15">
      <c r="A59" s="73" t="s">
        <v>136</v>
      </c>
      <c r="B59" s="61">
        <v>290447.5</v>
      </c>
      <c r="C59" s="87">
        <v>4.2340973842088498</v>
      </c>
      <c r="D59" s="59"/>
      <c r="E59" s="59"/>
      <c r="F59" s="73" t="s">
        <v>138</v>
      </c>
      <c r="G59" s="71">
        <f>G54-G57</f>
        <v>41607578.800000735</v>
      </c>
      <c r="H59" s="96">
        <f t="shared" si="2"/>
        <v>143.25335490923743</v>
      </c>
      <c r="I59" s="59"/>
      <c r="J59" s="59"/>
      <c r="K59" s="97">
        <v>50</v>
      </c>
      <c r="L59" s="58">
        <f t="shared" si="3"/>
        <v>123.2961571931108</v>
      </c>
    </row>
    <row r="60" spans="1:12" ht="15">
      <c r="A60" s="59" t="s">
        <v>137</v>
      </c>
      <c r="B60" s="61">
        <v>324013.89999999997</v>
      </c>
      <c r="C60" s="87">
        <v>4.2200072280849685</v>
      </c>
      <c r="D60" s="59"/>
      <c r="E60" s="59" t="s">
        <v>138</v>
      </c>
      <c r="F60" s="59"/>
      <c r="G60" s="71">
        <v>66141540.720006816</v>
      </c>
      <c r="H60" s="96">
        <f t="shared" si="2"/>
        <v>204.13180027155261</v>
      </c>
      <c r="I60" s="59"/>
      <c r="J60" s="59"/>
      <c r="K60" s="97">
        <v>50</v>
      </c>
      <c r="L60" s="58">
        <f t="shared" si="3"/>
        <v>154.13063323058267</v>
      </c>
    </row>
    <row r="61" spans="1:12" ht="15">
      <c r="A61" s="73" t="s">
        <v>139</v>
      </c>
      <c r="B61" s="61">
        <v>123577.65</v>
      </c>
      <c r="C61" s="56">
        <v>4.2703110149772234</v>
      </c>
      <c r="D61" s="59"/>
      <c r="E61" s="91"/>
      <c r="F61" s="73" t="s">
        <v>138</v>
      </c>
      <c r="G61" s="71">
        <v>22318893.780000143</v>
      </c>
      <c r="H61" s="96">
        <f t="shared" si="2"/>
        <v>180.60623243766284</v>
      </c>
      <c r="I61" s="89" t="s">
        <v>153</v>
      </c>
      <c r="J61" s="59"/>
      <c r="K61" s="97">
        <v>50</v>
      </c>
      <c r="L61" s="58">
        <f t="shared" si="3"/>
        <v>147.1102881495016</v>
      </c>
    </row>
    <row r="62" spans="1:12" ht="15">
      <c r="A62" s="73" t="s">
        <v>140</v>
      </c>
      <c r="B62" s="61">
        <v>200436.25</v>
      </c>
      <c r="C62" s="56">
        <v>4.1889927595432459</v>
      </c>
      <c r="D62" s="59"/>
      <c r="E62" s="91"/>
      <c r="F62" s="73" t="s">
        <v>138</v>
      </c>
      <c r="G62" s="71">
        <v>43822646.940000251</v>
      </c>
      <c r="H62" s="96">
        <f t="shared" si="2"/>
        <v>218.63633419603616</v>
      </c>
      <c r="I62" s="89" t="s">
        <v>154</v>
      </c>
      <c r="J62" s="59"/>
      <c r="K62" s="97">
        <v>50</v>
      </c>
      <c r="L62" s="58">
        <f t="shared" si="3"/>
        <v>156.9930980732573</v>
      </c>
    </row>
    <row r="63" spans="1:12" ht="15">
      <c r="A63" s="59" t="s">
        <v>141</v>
      </c>
      <c r="B63" s="61">
        <v>152821.54999999999</v>
      </c>
      <c r="C63" s="56">
        <v>4.0691708728252003</v>
      </c>
      <c r="D63" s="59"/>
      <c r="E63" s="59" t="s">
        <v>138</v>
      </c>
      <c r="F63" s="59"/>
      <c r="G63" s="71">
        <v>38677412.759998977</v>
      </c>
      <c r="H63" s="96">
        <f t="shared" si="2"/>
        <v>253.08873493299197</v>
      </c>
      <c r="I63" s="89" t="s">
        <v>155</v>
      </c>
      <c r="J63" s="59"/>
      <c r="K63" s="97">
        <v>50</v>
      </c>
      <c r="L63" s="58">
        <f t="shared" si="3"/>
        <v>123.98927436843096</v>
      </c>
    </row>
    <row r="64" spans="1:12" ht="15">
      <c r="A64" s="59" t="s">
        <v>142</v>
      </c>
      <c r="B64" s="61">
        <v>36297.449999999997</v>
      </c>
      <c r="C64" s="56">
        <v>3.4003490603334399</v>
      </c>
      <c r="D64" s="59"/>
      <c r="E64" s="59" t="s">
        <v>138</v>
      </c>
      <c r="F64" s="59"/>
      <c r="G64" s="71">
        <v>5239195.1199999535</v>
      </c>
      <c r="H64" s="96">
        <f t="shared" si="2"/>
        <v>144.34058370491465</v>
      </c>
      <c r="I64" s="59"/>
      <c r="J64" s="59"/>
      <c r="K64" s="97">
        <v>50</v>
      </c>
      <c r="L64" s="58">
        <f t="shared" si="3"/>
        <v>116.64403185691204</v>
      </c>
    </row>
    <row r="65" spans="1:12" ht="15">
      <c r="A65" s="98" t="s">
        <v>166</v>
      </c>
      <c r="B65" s="92">
        <f>B54+B60+B63+B64</f>
        <v>952477.04999999981</v>
      </c>
      <c r="C65" s="99"/>
      <c r="D65" s="100"/>
      <c r="E65" s="100"/>
      <c r="F65" s="100"/>
      <c r="G65" s="92">
        <f>G54+G60+G63+G64</f>
        <v>171713704.17000324</v>
      </c>
      <c r="H65" s="93">
        <f>G65/B65</f>
        <v>180.28119855486625</v>
      </c>
      <c r="I65" s="59"/>
      <c r="J65" s="59"/>
      <c r="K65" s="97">
        <v>50</v>
      </c>
      <c r="L65" s="58">
        <f t="shared" si="3"/>
        <v>136.86324536948999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pane ySplit="4420" activePane="bottomLeft"/>
      <selection activeCell="B6" sqref="A6:XFD88"/>
      <selection pane="bottomLeft" activeCell="C3" sqref="C3"/>
    </sheetView>
  </sheetViews>
  <sheetFormatPr baseColWidth="10" defaultRowHeight="14" x14ac:dyDescent="0"/>
  <cols>
    <col min="1" max="1" width="3.33203125" customWidth="1"/>
    <col min="2" max="2" width="45" customWidth="1"/>
    <col min="10" max="10" width="13.83203125" customWidth="1"/>
  </cols>
  <sheetData>
    <row r="2" spans="1:11" ht="20">
      <c r="B2" t="s">
        <v>169</v>
      </c>
      <c r="C2" s="1" t="s">
        <v>170</v>
      </c>
    </row>
    <row r="3" spans="1:11" ht="18">
      <c r="B3" t="s">
        <v>168</v>
      </c>
      <c r="C3" s="6" t="s">
        <v>3</v>
      </c>
    </row>
    <row r="4" spans="1:11">
      <c r="B4" s="5" t="s">
        <v>2</v>
      </c>
    </row>
    <row r="5" spans="1:11" ht="15">
      <c r="C5" s="7" t="s">
        <v>4</v>
      </c>
      <c r="D5" s="8" t="s">
        <v>5</v>
      </c>
      <c r="E5" s="9" t="s">
        <v>6</v>
      </c>
      <c r="F5" s="10" t="s">
        <v>7</v>
      </c>
      <c r="G5" s="11" t="s">
        <v>8</v>
      </c>
      <c r="H5" s="12" t="s">
        <v>7</v>
      </c>
      <c r="I5" s="13" t="s">
        <v>8</v>
      </c>
      <c r="J5" s="14" t="s">
        <v>57</v>
      </c>
      <c r="K5" s="15" t="s">
        <v>10</v>
      </c>
    </row>
    <row r="6" spans="1:11" ht="15">
      <c r="C6" s="7" t="s">
        <v>11</v>
      </c>
      <c r="D6" s="8" t="s">
        <v>12</v>
      </c>
      <c r="E6" s="9" t="s">
        <v>13</v>
      </c>
      <c r="F6" s="10" t="s">
        <v>14</v>
      </c>
      <c r="G6" s="11" t="s">
        <v>14</v>
      </c>
      <c r="H6" s="12" t="s">
        <v>15</v>
      </c>
      <c r="I6" s="13" t="s">
        <v>15</v>
      </c>
      <c r="J6" s="14"/>
      <c r="K6" s="15"/>
    </row>
    <row r="7" spans="1:11" ht="15">
      <c r="A7" s="20"/>
      <c r="B7" s="25" t="s">
        <v>18</v>
      </c>
      <c r="C7" s="43"/>
      <c r="D7" s="43"/>
      <c r="E7" s="26"/>
      <c r="F7" s="26"/>
      <c r="G7" s="26"/>
      <c r="H7" s="26"/>
      <c r="I7" s="26"/>
      <c r="J7" s="26"/>
      <c r="K7" s="26"/>
    </row>
    <row r="8" spans="1:11" ht="15">
      <c r="A8" s="41"/>
      <c r="B8" s="27" t="s">
        <v>19</v>
      </c>
      <c r="C8" s="45">
        <v>0.90913791829799795</v>
      </c>
      <c r="D8" s="45">
        <v>0.921875</v>
      </c>
      <c r="E8" s="45">
        <v>1.1279137529137528</v>
      </c>
      <c r="F8" s="45">
        <v>0.79699248120300747</v>
      </c>
      <c r="G8" s="45">
        <v>1</v>
      </c>
      <c r="H8" s="45">
        <v>1</v>
      </c>
      <c r="I8" s="45">
        <v>1.2826086956521741</v>
      </c>
      <c r="J8" s="45">
        <v>1.5636864026140507</v>
      </c>
      <c r="K8" s="45">
        <v>1</v>
      </c>
    </row>
    <row r="9" spans="1:11" ht="15">
      <c r="A9" s="41"/>
      <c r="B9" s="27" t="s">
        <v>20</v>
      </c>
      <c r="C9" s="45">
        <v>0.9387540902636291</v>
      </c>
      <c r="D9" s="45">
        <v>0.77776536936735718</v>
      </c>
      <c r="E9" s="45">
        <v>0.63882338339332256</v>
      </c>
      <c r="F9" s="45">
        <v>0.77777043547214697</v>
      </c>
      <c r="G9" s="45">
        <v>0.77779376843923154</v>
      </c>
      <c r="H9" s="45">
        <v>0.77896341463414631</v>
      </c>
      <c r="I9" s="45">
        <v>1.0147508448211124</v>
      </c>
      <c r="J9" s="45"/>
      <c r="K9" s="45"/>
    </row>
    <row r="10" spans="1:11" ht="15">
      <c r="A10" s="41"/>
      <c r="B10" s="27" t="s">
        <v>21</v>
      </c>
      <c r="C10" s="45">
        <v>0.93876328791735297</v>
      </c>
      <c r="D10" s="45">
        <v>0.77779282329045363</v>
      </c>
      <c r="E10" s="45">
        <v>0.77777777777777779</v>
      </c>
      <c r="F10" s="45">
        <v>0.77777065572719706</v>
      </c>
      <c r="G10" s="45">
        <v>0.77779716618971173</v>
      </c>
      <c r="H10" s="45">
        <v>0.77891050583657595</v>
      </c>
      <c r="I10" s="45">
        <v>1.0147506438773122</v>
      </c>
      <c r="J10" s="45"/>
      <c r="K10" s="45"/>
    </row>
    <row r="11" spans="1:11" ht="15">
      <c r="A11" s="41"/>
      <c r="B11" s="27" t="s">
        <v>59</v>
      </c>
      <c r="C11" s="45">
        <v>1.0008721027739576</v>
      </c>
      <c r="D11" s="45">
        <v>0.93333333333333346</v>
      </c>
      <c r="E11" s="45">
        <v>0.87815625963953636</v>
      </c>
      <c r="F11" s="45">
        <v>1.0187429854096521</v>
      </c>
      <c r="G11" s="45">
        <v>0.65811965811965811</v>
      </c>
      <c r="H11" s="45">
        <v>0.77712866949028769</v>
      </c>
      <c r="I11" s="45">
        <v>1.4941176470588233</v>
      </c>
      <c r="J11" s="45">
        <v>1.9501854795972444</v>
      </c>
      <c r="K11" s="45">
        <v>1.1904761904761905</v>
      </c>
    </row>
    <row r="12" spans="1:11" ht="15">
      <c r="A12" s="41"/>
      <c r="B12" s="28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5">
      <c r="A13" s="41"/>
      <c r="B13" s="25" t="s">
        <v>22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">
      <c r="A14" s="41"/>
      <c r="B14" s="29" t="s">
        <v>45</v>
      </c>
      <c r="C14" s="45">
        <v>0.94300949466768669</v>
      </c>
      <c r="D14" s="45">
        <v>0.81100661476848313</v>
      </c>
      <c r="E14" s="45">
        <v>0.9229898828541</v>
      </c>
      <c r="F14" s="45">
        <v>0.81100461483848063</v>
      </c>
      <c r="G14" s="45">
        <v>0.81100362756952848</v>
      </c>
      <c r="H14" s="45">
        <v>0.9230049600197695</v>
      </c>
      <c r="I14" s="45">
        <v>0.9230049600197695</v>
      </c>
      <c r="J14" s="45">
        <v>1.5002671450281111</v>
      </c>
      <c r="K14" s="45">
        <v>0.87700178157315889</v>
      </c>
    </row>
    <row r="15" spans="1:11" ht="15">
      <c r="A15" s="41"/>
      <c r="B15" s="27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5">
      <c r="A16" s="41"/>
      <c r="B16" s="25" t="s">
        <v>23</v>
      </c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41"/>
      <c r="B17" s="27" t="s">
        <v>63</v>
      </c>
      <c r="C17" s="45">
        <v>0.94300053338505552</v>
      </c>
      <c r="D17" s="45">
        <v>0.81101197691897398</v>
      </c>
      <c r="E17" s="45">
        <v>0.92299232553135535</v>
      </c>
      <c r="F17" s="45">
        <v>0.8110065539489455</v>
      </c>
      <c r="G17" s="45">
        <v>0.81100852537135615</v>
      </c>
      <c r="H17" s="45">
        <v>0.92300376612013535</v>
      </c>
      <c r="I17" s="45">
        <v>0.92300376612013535</v>
      </c>
      <c r="J17" s="45">
        <v>1.5002400395934177</v>
      </c>
      <c r="K17" s="45">
        <v>0.87699889531204755</v>
      </c>
    </row>
    <row r="18" spans="1:11" ht="15">
      <c r="A18" s="41"/>
      <c r="B18" s="27"/>
      <c r="C18" s="19"/>
      <c r="D18" s="44"/>
      <c r="E18" s="33"/>
      <c r="F18" s="33"/>
      <c r="G18" s="33"/>
      <c r="H18" s="33"/>
      <c r="I18" s="33"/>
      <c r="J18" s="39"/>
      <c r="K18" s="33"/>
    </row>
    <row r="19" spans="1:11" ht="15">
      <c r="A19" s="41"/>
      <c r="B19" s="25" t="s">
        <v>24</v>
      </c>
      <c r="C19" s="44"/>
      <c r="D19" s="44"/>
      <c r="E19" s="33"/>
      <c r="F19" s="33"/>
      <c r="G19" s="33"/>
      <c r="H19" s="33"/>
      <c r="I19" s="33"/>
      <c r="J19" s="33"/>
      <c r="K19" s="33"/>
    </row>
    <row r="20" spans="1:11" ht="15">
      <c r="A20" s="41"/>
      <c r="B20" s="27" t="s">
        <v>25</v>
      </c>
      <c r="C20" s="45">
        <v>0.88478400342172803</v>
      </c>
      <c r="D20" s="45">
        <v>0.81092616303883913</v>
      </c>
      <c r="E20" s="45">
        <v>0.92320085929108486</v>
      </c>
      <c r="F20" s="45">
        <v>0.85449662958294503</v>
      </c>
      <c r="G20" s="45">
        <v>0.92743411927877939</v>
      </c>
      <c r="H20" s="45">
        <v>0.90344307851726247</v>
      </c>
      <c r="I20" s="45">
        <v>1.0543445466887915</v>
      </c>
      <c r="J20" s="45">
        <v>1.4892475780072967</v>
      </c>
      <c r="K20" s="45">
        <v>1.1571181478224737</v>
      </c>
    </row>
    <row r="21" spans="1:11" ht="15">
      <c r="A21" s="41"/>
      <c r="B21" s="28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5">
      <c r="A22" s="41"/>
      <c r="B22" s="25" t="s">
        <v>26</v>
      </c>
      <c r="C22" s="45"/>
      <c r="D22" s="45"/>
      <c r="E22" s="45"/>
      <c r="F22" s="45"/>
      <c r="G22" s="45"/>
      <c r="H22" s="45"/>
      <c r="I22" s="45"/>
      <c r="J22" s="45"/>
      <c r="K22" s="45"/>
    </row>
    <row r="23" spans="1:11" ht="15">
      <c r="A23" s="41"/>
      <c r="B23" s="27" t="s">
        <v>27</v>
      </c>
      <c r="C23" s="45">
        <v>0.94299999999999995</v>
      </c>
      <c r="D23" s="45">
        <v>0.81100000000000005</v>
      </c>
      <c r="E23" s="45">
        <v>0.8</v>
      </c>
      <c r="F23" s="45">
        <v>0.8</v>
      </c>
      <c r="G23" s="45">
        <v>1</v>
      </c>
      <c r="H23" s="45">
        <v>0.8</v>
      </c>
      <c r="I23" s="45">
        <v>0.8</v>
      </c>
      <c r="J23" s="45"/>
      <c r="K23" s="45"/>
    </row>
    <row r="24" spans="1:11" ht="15">
      <c r="A24" s="41"/>
      <c r="B24" s="27" t="s">
        <v>29</v>
      </c>
      <c r="C24" s="45">
        <v>0.59446777468898482</v>
      </c>
      <c r="D24" s="45">
        <v>0.46521619299298006</v>
      </c>
      <c r="E24" s="45">
        <v>0.44948335690493302</v>
      </c>
      <c r="F24" s="45">
        <v>0.57808112661454059</v>
      </c>
      <c r="G24" s="45">
        <v>0.58308634229712475</v>
      </c>
      <c r="H24" s="45">
        <v>0.50947196610581524</v>
      </c>
      <c r="I24" s="45">
        <v>0.56526283129480537</v>
      </c>
      <c r="J24" s="45">
        <v>0.79846158844692239</v>
      </c>
      <c r="K24" s="45">
        <v>0.72922943847761845</v>
      </c>
    </row>
    <row r="25" spans="1:11" ht="15">
      <c r="A25" s="41"/>
      <c r="B25" s="28"/>
      <c r="C25" s="44"/>
      <c r="D25" s="44"/>
      <c r="E25" s="33"/>
      <c r="F25" s="33"/>
      <c r="G25" s="33"/>
      <c r="H25" s="33"/>
      <c r="I25" s="33"/>
      <c r="J25" s="33"/>
      <c r="K25" s="3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&amp; notes</vt:lpstr>
      <vt:lpstr>Free</vt:lpstr>
      <vt:lpstr>Slaves</vt:lpstr>
      <vt:lpstr>Rural-Urban wage ratios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oscarmendezm</dc:creator>
  <cp:lastModifiedBy>Peter Lindert</cp:lastModifiedBy>
  <dcterms:created xsi:type="dcterms:W3CDTF">2013-07-05T16:42:43Z</dcterms:created>
  <dcterms:modified xsi:type="dcterms:W3CDTF">2013-10-01T03:50:51Z</dcterms:modified>
</cp:coreProperties>
</file>