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160" tabRatio="500"/>
  </bookViews>
  <sheets>
    <sheet name="net worth summary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4" i="1"/>
  <c r="D104"/>
  <c r="C104"/>
  <c r="B104"/>
  <c r="E100"/>
  <c r="D100"/>
  <c r="C100"/>
  <c r="B100"/>
  <c r="E99"/>
  <c r="D99"/>
  <c r="C99"/>
  <c r="B99"/>
  <c r="H91"/>
  <c r="G91"/>
  <c r="E91"/>
  <c r="D91"/>
  <c r="C91"/>
  <c r="B91"/>
  <c r="H90"/>
  <c r="G90"/>
  <c r="E90"/>
  <c r="D90"/>
  <c r="C90"/>
  <c r="B90"/>
  <c r="G87"/>
  <c r="E87"/>
  <c r="D87"/>
  <c r="C87"/>
  <c r="G86"/>
  <c r="E86"/>
  <c r="D86"/>
  <c r="C86"/>
  <c r="G84"/>
  <c r="E84"/>
  <c r="D84"/>
  <c r="C84"/>
  <c r="B84"/>
  <c r="G83"/>
  <c r="E83"/>
  <c r="D83"/>
  <c r="C83"/>
  <c r="B83"/>
  <c r="C76"/>
  <c r="B76"/>
  <c r="C53"/>
  <c r="B53"/>
  <c r="C26"/>
  <c r="B26"/>
</calcChain>
</file>

<file path=xl/sharedStrings.xml><?xml version="1.0" encoding="utf-8"?>
<sst xmlns="http://schemas.openxmlformats.org/spreadsheetml/2006/main" count="114" uniqueCount="68">
  <si>
    <t>Final estimates compared --</t>
    <phoneticPr fontId="1" type="noConversion"/>
  </si>
  <si>
    <t>Trying to replicate AHJ estimates with her weights --</t>
    <phoneticPr fontId="1" type="noConversion"/>
  </si>
  <si>
    <t>(% shares)</t>
    <phoneticPr fontId="1" type="noConversion"/>
  </si>
  <si>
    <t>Using</t>
    <phoneticPr fontId="1" type="noConversion"/>
  </si>
  <si>
    <t>Calculated</t>
    <phoneticPr fontId="1" type="noConversion"/>
  </si>
  <si>
    <t>Jones w* results</t>
    <phoneticPr fontId="1" type="noConversion"/>
  </si>
  <si>
    <r>
      <t>(</t>
    </r>
    <r>
      <rPr>
        <i/>
        <sz val="12"/>
        <rFont val="Arial"/>
      </rPr>
      <t>WN2B</t>
    </r>
    <r>
      <rPr>
        <sz val="12"/>
        <rFont val="Arial"/>
      </rPr>
      <t>, 162-3)</t>
    </r>
    <phoneticPr fontId="1" type="noConversion"/>
  </si>
  <si>
    <t>here from ICPSR</t>
    <phoneticPr fontId="1" type="noConversion"/>
  </si>
  <si>
    <r>
      <t>(</t>
    </r>
    <r>
      <rPr>
        <i/>
        <sz val="12"/>
        <rFont val="Arial"/>
      </rPr>
      <t>ACW</t>
    </r>
    <r>
      <rPr>
        <sz val="12"/>
        <rFont val="Arial"/>
      </rPr>
      <t>, p. 2108)</t>
    </r>
    <phoneticPr fontId="1" type="noConversion"/>
  </si>
  <si>
    <t xml:space="preserve">Potential wealthholders (AHJ) = </t>
    <phoneticPr fontId="1" type="noConversion"/>
  </si>
  <si>
    <t>Lindert-Williamson</t>
    <phoneticPr fontId="1" type="noConversion"/>
  </si>
  <si>
    <t>7 may 2011, with</t>
    <phoneticPr fontId="1" type="noConversion"/>
  </si>
  <si>
    <t>All North</t>
    <phoneticPr fontId="1" type="noConversion"/>
  </si>
  <si>
    <t>South/North</t>
    <phoneticPr fontId="1" type="noConversion"/>
  </si>
  <si>
    <t>Exhibit (E.) added</t>
    <phoneticPr fontId="1" type="noConversion"/>
  </si>
  <si>
    <t>on 25 July 2012</t>
    <phoneticPr fontId="1" type="noConversion"/>
  </si>
  <si>
    <t>Net Worth Results for 1774, comparing Jones Estimates and LW Estimates</t>
    <phoneticPr fontId="1" type="noConversion"/>
  </si>
  <si>
    <t>(E.) Wealth-output ratios</t>
    <phoneticPr fontId="1" type="noConversion"/>
  </si>
  <si>
    <t>Jones said “I hazard that ratios of three or three and a half to one may be reasonable”. Gallman and Weiss preferred her upper figure of 3.5.</t>
    <phoneticPr fontId="1" type="noConversion"/>
  </si>
  <si>
    <t>(D.) All 13 colonies, and the three regions</t>
    <phoneticPr fontId="1" type="noConversion"/>
  </si>
  <si>
    <t>Jones</t>
    <phoneticPr fontId="1" type="noConversion"/>
  </si>
  <si>
    <t>Lindert-Williamson</t>
    <phoneticPr fontId="1" type="noConversion"/>
  </si>
  <si>
    <t>Net worth (£1000s)</t>
    <phoneticPr fontId="1" type="noConversion"/>
  </si>
  <si>
    <t>Lindert and Williamson</t>
    <phoneticPr fontId="1" type="noConversion"/>
  </si>
  <si>
    <t>New England</t>
    <phoneticPr fontId="1" type="noConversion"/>
  </si>
  <si>
    <t>Middle 4 Colonies</t>
    <phoneticPr fontId="1" type="noConversion"/>
  </si>
  <si>
    <t>South</t>
    <phoneticPr fontId="1" type="noConversion"/>
  </si>
  <si>
    <t>13 Colonies</t>
    <phoneticPr fontId="1" type="noConversion"/>
  </si>
  <si>
    <t>Net worth, in £1000</t>
    <phoneticPr fontId="1" type="noConversion"/>
  </si>
  <si>
    <t>Net worth, in $1000</t>
    <phoneticPr fontId="1" type="noConversion"/>
  </si>
  <si>
    <t>Wealth-output ratio</t>
    <phoneticPr fontId="1" type="noConversion"/>
  </si>
  <si>
    <t>Income, in $1000</t>
    <phoneticPr fontId="1" type="noConversion"/>
  </si>
  <si>
    <r>
      <t>(</t>
    </r>
    <r>
      <rPr>
        <i/>
        <sz val="10"/>
        <rFont val="Arial"/>
      </rPr>
      <t>ACW</t>
    </r>
    <r>
      <rPr>
        <sz val="10"/>
        <rFont val="Verdana"/>
      </rPr>
      <t>, p. 2106)</t>
    </r>
    <phoneticPr fontId="1" type="noConversion"/>
  </si>
  <si>
    <t>Calculated</t>
  </si>
  <si>
    <t>(WN2B, 162-3)</t>
  </si>
  <si>
    <t>here from ICPSR</t>
  </si>
  <si>
    <r>
      <t>(</t>
    </r>
    <r>
      <rPr>
        <i/>
        <sz val="12"/>
        <rFont val="Arial"/>
      </rPr>
      <t>ACW</t>
    </r>
    <r>
      <rPr>
        <sz val="12"/>
        <rFont val="Arial"/>
      </rPr>
      <t>, p. 2107)</t>
    </r>
    <phoneticPr fontId="1" type="noConversion"/>
  </si>
  <si>
    <t>approx 28.5</t>
    <phoneticPr fontId="1" type="noConversion"/>
  </si>
  <si>
    <t>(multiplied by 0.73)</t>
    <phoneticPr fontId="1" type="noConversion"/>
  </si>
  <si>
    <t>(B.) Middle Colonies</t>
    <phoneticPr fontId="1" type="noConversion"/>
  </si>
  <si>
    <t>For three colonies only (NJ, PA, DE)</t>
    <phoneticPr fontId="1" type="noConversion"/>
  </si>
  <si>
    <t>For four Middle Colonies (NY, NJ, PA, DE)</t>
    <phoneticPr fontId="1" type="noConversion"/>
  </si>
  <si>
    <t>Potential wealthholders (AHJ)</t>
    <phoneticPr fontId="1" type="noConversion"/>
  </si>
  <si>
    <t>Potential wealthholders (AHJ)</t>
    <phoneticPr fontId="1" type="noConversion"/>
  </si>
  <si>
    <t>net worth (£1000s)</t>
    <phoneticPr fontId="1" type="noConversion"/>
  </si>
  <si>
    <t>Implied aggregate</t>
    <phoneticPr fontId="1" type="noConversion"/>
  </si>
  <si>
    <t>(C.) The South</t>
    <phoneticPr fontId="1" type="noConversion"/>
  </si>
  <si>
    <t>Final estimates compared --</t>
  </si>
  <si>
    <t>Trying to replicate AHJ estimates with her weights --</t>
  </si>
  <si>
    <t>(% shares)</t>
  </si>
  <si>
    <t>Using</t>
  </si>
  <si>
    <t>calculated here</t>
    <phoneticPr fontId="1" type="noConversion"/>
  </si>
  <si>
    <t>Jones w* results</t>
  </si>
  <si>
    <t>(A.) New England</t>
    <phoneticPr fontId="1" type="noConversion"/>
  </si>
  <si>
    <t>Free households with wealth (LW)</t>
    <phoneticPr fontId="1" type="noConversion"/>
  </si>
  <si>
    <r>
      <t>(</t>
    </r>
    <r>
      <rPr>
        <i/>
        <sz val="10"/>
        <rFont val="Arial"/>
      </rPr>
      <t>ACW</t>
    </r>
    <r>
      <rPr>
        <sz val="10"/>
        <rFont val="Verdana"/>
      </rPr>
      <t xml:space="preserve">, p. 2106; </t>
    </r>
    <r>
      <rPr>
        <i/>
        <sz val="10"/>
        <rFont val="Arial"/>
      </rPr>
      <t>WN2B</t>
    </r>
    <r>
      <rPr>
        <sz val="10"/>
        <rFont val="Verdana"/>
      </rPr>
      <t>, 162-3)</t>
    </r>
    <phoneticPr fontId="1" type="noConversion"/>
  </si>
  <si>
    <t>from ICPSR</t>
    <phoneticPr fontId="1" type="noConversion"/>
  </si>
  <si>
    <t>Jones w*B results</t>
  </si>
  <si>
    <t>LW weights</t>
  </si>
  <si>
    <t>Top 1%:</t>
  </si>
  <si>
    <t>Top 5%:</t>
  </si>
  <si>
    <t>Top 10%:</t>
  </si>
  <si>
    <t>Top 20%:</t>
  </si>
  <si>
    <t>Next 40%:</t>
  </si>
  <si>
    <t>Bottom 40%:</t>
  </si>
  <si>
    <t>Mean £:</t>
  </si>
  <si>
    <t>Median £:</t>
  </si>
  <si>
    <t>Gini: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</si>
</sst>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,000"/>
    <numFmt numFmtId="167" formatCode="#,##0.0"/>
    <numFmt numFmtId="169" formatCode="0.00"/>
  </numFmts>
  <fonts count="9">
    <font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i/>
      <sz val="12"/>
      <name val="Arial"/>
    </font>
    <font>
      <sz val="10"/>
      <name val="Arial"/>
    </font>
    <font>
      <i/>
      <sz val="10"/>
      <name val="Arial"/>
    </font>
    <font>
      <b/>
      <sz val="12"/>
      <color indexed="10"/>
      <name val="Arial"/>
    </font>
    <font>
      <b/>
      <sz val="14"/>
      <color indexed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7" fillId="0" borderId="0" xfId="0" applyFont="1"/>
    <xf numFmtId="164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/>
    <xf numFmtId="0" fontId="8" fillId="0" borderId="0" xfId="0" applyFont="1"/>
    <xf numFmtId="167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169" fontId="2" fillId="0" borderId="0" xfId="0" applyNumberFormat="1" applyFont="1"/>
    <xf numFmtId="2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04"/>
  <sheetViews>
    <sheetView tabSelected="1" workbookViewId="0">
      <pane ySplit="3300" topLeftCell="A82" activePane="bottomLeft"/>
      <selection activeCell="C4" sqref="C4"/>
      <selection pane="bottomLeft" activeCell="H89" sqref="H89"/>
    </sheetView>
  </sheetViews>
  <sheetFormatPr baseColWidth="10" defaultRowHeight="15"/>
  <cols>
    <col min="1" max="1" width="15.7109375" style="1" customWidth="1"/>
    <col min="2" max="2" width="11" style="1" customWidth="1"/>
    <col min="3" max="3" width="15.140625" style="1" customWidth="1"/>
    <col min="4" max="16384" width="10.7109375" style="1"/>
  </cols>
  <sheetData>
    <row r="1" spans="1:5">
      <c r="A1" s="20" t="s">
        <v>10</v>
      </c>
    </row>
    <row r="2" spans="1:5" ht="17">
      <c r="A2" s="21" t="s">
        <v>11</v>
      </c>
      <c r="C2" s="24" t="s">
        <v>16</v>
      </c>
    </row>
    <row r="3" spans="1:5">
      <c r="A3" s="22" t="s">
        <v>14</v>
      </c>
    </row>
    <row r="4" spans="1:5">
      <c r="A4" s="23" t="s">
        <v>15</v>
      </c>
    </row>
    <row r="6" spans="1:5">
      <c r="A6" s="2" t="s">
        <v>53</v>
      </c>
    </row>
    <row r="7" spans="1:5">
      <c r="B7" s="3" t="s">
        <v>47</v>
      </c>
      <c r="D7" s="3" t="s">
        <v>48</v>
      </c>
    </row>
    <row r="8" spans="1:5">
      <c r="B8" s="1" t="s">
        <v>49</v>
      </c>
      <c r="D8" s="1" t="s">
        <v>49</v>
      </c>
    </row>
    <row r="9" spans="1:5">
      <c r="B9" s="1" t="s">
        <v>50</v>
      </c>
      <c r="C9" s="1" t="s">
        <v>57</v>
      </c>
      <c r="D9" s="1" t="s">
        <v>51</v>
      </c>
      <c r="E9" s="1" t="s">
        <v>52</v>
      </c>
    </row>
    <row r="10" spans="1:5">
      <c r="B10" s="1" t="s">
        <v>58</v>
      </c>
      <c r="C10" s="6" t="s">
        <v>55</v>
      </c>
      <c r="D10" s="1" t="s">
        <v>56</v>
      </c>
      <c r="E10" s="6" t="s">
        <v>32</v>
      </c>
    </row>
    <row r="11" spans="1:5">
      <c r="A11" s="1" t="s">
        <v>59</v>
      </c>
      <c r="B11" s="4">
        <v>14.531370959008999</v>
      </c>
      <c r="C11" s="1">
        <v>20.9</v>
      </c>
      <c r="D11" s="10">
        <v>18.4658443355017</v>
      </c>
      <c r="E11" s="10">
        <v>19</v>
      </c>
    </row>
    <row r="12" spans="1:5">
      <c r="A12" s="1" t="s">
        <v>60</v>
      </c>
      <c r="B12" s="4">
        <v>35.853264248887697</v>
      </c>
      <c r="D12" s="10">
        <v>36.282816813901697</v>
      </c>
      <c r="E12" s="10"/>
    </row>
    <row r="13" spans="1:5">
      <c r="A13" s="1" t="s">
        <v>61</v>
      </c>
      <c r="B13" s="4">
        <v>52.643473091674402</v>
      </c>
      <c r="C13" s="1">
        <v>56.8</v>
      </c>
      <c r="D13" s="10">
        <v>49.775459518493498</v>
      </c>
      <c r="E13" s="10">
        <v>49.4</v>
      </c>
    </row>
    <row r="14" spans="1:5">
      <c r="A14" s="1" t="s">
        <v>62</v>
      </c>
      <c r="B14" s="4">
        <v>73.883497731551799</v>
      </c>
      <c r="C14" s="1">
        <v>76.699999999999989</v>
      </c>
      <c r="D14" s="10">
        <v>67.871604698573094</v>
      </c>
      <c r="E14" s="10">
        <v>67.8</v>
      </c>
    </row>
    <row r="15" spans="1:5">
      <c r="A15" s="1" t="s">
        <v>63</v>
      </c>
      <c r="B15" s="4">
        <v>29.21476672140146</v>
      </c>
      <c r="C15" s="1">
        <v>27.20000000000001</v>
      </c>
      <c r="D15" s="10">
        <v>31.278823026890457</v>
      </c>
      <c r="E15" s="10">
        <v>31.200000000000003</v>
      </c>
    </row>
    <row r="16" spans="1:5">
      <c r="A16" s="1" t="s">
        <v>64</v>
      </c>
      <c r="B16" s="4">
        <v>-3.0982644529532601</v>
      </c>
      <c r="C16" s="1">
        <v>-3.8999999999999995</v>
      </c>
      <c r="D16" s="10">
        <v>0.84957227453644801</v>
      </c>
      <c r="E16" s="10">
        <v>1</v>
      </c>
    </row>
    <row r="17" spans="1:5">
      <c r="B17" s="4"/>
      <c r="D17" s="10"/>
      <c r="E17" s="12"/>
    </row>
    <row r="18" spans="1:5">
      <c r="A18" s="1" t="s">
        <v>65</v>
      </c>
      <c r="B18" s="4">
        <v>78.434557253318545</v>
      </c>
      <c r="C18" s="4">
        <v>138</v>
      </c>
      <c r="D18" s="10">
        <v>138.03570352700004</v>
      </c>
      <c r="E18" s="10">
        <v>138.02000000000001</v>
      </c>
    </row>
    <row r="19" spans="1:5">
      <c r="A19" s="1" t="s">
        <v>66</v>
      </c>
      <c r="B19" s="4">
        <v>16.366147285000004</v>
      </c>
      <c r="C19" s="4">
        <v>45</v>
      </c>
      <c r="D19" s="10">
        <v>66.928402795425583</v>
      </c>
      <c r="E19" s="10">
        <v>66.933000000000007</v>
      </c>
    </row>
    <row r="20" spans="1:5">
      <c r="A20" s="1" t="s">
        <v>67</v>
      </c>
      <c r="B20" s="5">
        <v>0.77190527944786325</v>
      </c>
      <c r="C20" s="1">
        <v>0.80200000000000005</v>
      </c>
      <c r="D20" s="13">
        <v>0.69812594455788091</v>
      </c>
      <c r="E20" s="13">
        <v>0.69299999999999995</v>
      </c>
    </row>
    <row r="22" spans="1:5">
      <c r="A22" s="1" t="s">
        <v>42</v>
      </c>
      <c r="C22" s="18">
        <v>137934</v>
      </c>
    </row>
    <row r="23" spans="1:5">
      <c r="A23" s="4" t="s">
        <v>54</v>
      </c>
      <c r="C23" s="18">
        <v>95377</v>
      </c>
    </row>
    <row r="24" spans="1:5">
      <c r="A24" s="7"/>
    </row>
    <row r="25" spans="1:5">
      <c r="A25" s="1" t="s">
        <v>45</v>
      </c>
    </row>
    <row r="26" spans="1:5">
      <c r="A26" s="1" t="s">
        <v>44</v>
      </c>
      <c r="B26" s="14">
        <f>B18*95377/1000</f>
        <v>7480.8527671497632</v>
      </c>
      <c r="C26" s="14">
        <f>C18*137934/1000</f>
        <v>19034.892</v>
      </c>
    </row>
    <row r="29" spans="1:5">
      <c r="A29" s="2" t="s">
        <v>39</v>
      </c>
      <c r="D29" s="4"/>
      <c r="E29" s="4"/>
    </row>
    <row r="30" spans="1:5">
      <c r="A30" s="2"/>
      <c r="B30" s="15" t="s">
        <v>40</v>
      </c>
      <c r="D30" s="4"/>
      <c r="E30" s="4"/>
    </row>
    <row r="31" spans="1:5">
      <c r="B31" s="1" t="s">
        <v>47</v>
      </c>
      <c r="D31" s="4" t="s">
        <v>48</v>
      </c>
      <c r="E31" s="4"/>
    </row>
    <row r="32" spans="1:5">
      <c r="B32" s="1" t="s">
        <v>49</v>
      </c>
      <c r="D32" s="4" t="s">
        <v>49</v>
      </c>
      <c r="E32" s="4"/>
    </row>
    <row r="33" spans="1:5">
      <c r="B33" s="1" t="s">
        <v>50</v>
      </c>
      <c r="C33" s="1" t="s">
        <v>57</v>
      </c>
      <c r="D33" s="4" t="s">
        <v>33</v>
      </c>
      <c r="E33" s="4" t="s">
        <v>52</v>
      </c>
    </row>
    <row r="34" spans="1:5">
      <c r="B34" s="1" t="s">
        <v>58</v>
      </c>
      <c r="C34" s="1" t="s">
        <v>34</v>
      </c>
      <c r="D34" s="4" t="s">
        <v>35</v>
      </c>
      <c r="E34" s="4" t="s">
        <v>36</v>
      </c>
    </row>
    <row r="35" spans="1:5">
      <c r="A35" s="1" t="s">
        <v>59</v>
      </c>
      <c r="B35" s="1">
        <v>45.7</v>
      </c>
      <c r="C35" s="1">
        <v>13.7</v>
      </c>
      <c r="D35" s="4">
        <v>12.1</v>
      </c>
      <c r="E35" s="4">
        <v>12.3</v>
      </c>
    </row>
    <row r="36" spans="1:5">
      <c r="A36" s="1" t="s">
        <v>60</v>
      </c>
      <c r="B36" s="4">
        <v>60.6976627014717</v>
      </c>
      <c r="C36" s="7" t="s">
        <v>37</v>
      </c>
      <c r="D36" s="4">
        <v>26.2</v>
      </c>
      <c r="E36" s="4"/>
    </row>
    <row r="37" spans="1:5">
      <c r="A37" s="1" t="s">
        <v>61</v>
      </c>
      <c r="B37" s="4">
        <v>71</v>
      </c>
      <c r="C37" s="1">
        <v>42.1</v>
      </c>
      <c r="D37" s="4">
        <v>37.9</v>
      </c>
      <c r="E37" s="4">
        <v>38.200000000000003</v>
      </c>
    </row>
    <row r="38" spans="1:5">
      <c r="A38" s="1" t="s">
        <v>62</v>
      </c>
      <c r="B38" s="1">
        <v>82.2</v>
      </c>
      <c r="C38" s="1">
        <v>60.7</v>
      </c>
      <c r="D38" s="4">
        <v>54.063000000000002</v>
      </c>
      <c r="E38" s="4">
        <v>53.7</v>
      </c>
    </row>
    <row r="39" spans="1:5">
      <c r="A39" s="1" t="s">
        <v>63</v>
      </c>
      <c r="B39" s="4">
        <v>16.914499999999997</v>
      </c>
      <c r="C39" s="1">
        <v>34.4</v>
      </c>
      <c r="D39" s="4">
        <v>36.936999999999998</v>
      </c>
      <c r="E39" s="4">
        <v>37.299999999999997</v>
      </c>
    </row>
    <row r="40" spans="1:5">
      <c r="A40" s="1" t="s">
        <v>64</v>
      </c>
      <c r="B40" s="4">
        <v>0.88549999999999995</v>
      </c>
      <c r="C40" s="1">
        <v>4.8999999999999995</v>
      </c>
      <c r="D40" s="4">
        <v>9</v>
      </c>
      <c r="E40" s="4">
        <v>9</v>
      </c>
    </row>
    <row r="41" spans="1:5">
      <c r="B41" s="1" t="s">
        <v>38</v>
      </c>
      <c r="D41" s="4"/>
      <c r="E41" s="4"/>
    </row>
    <row r="42" spans="1:5">
      <c r="A42" s="1" t="s">
        <v>65</v>
      </c>
      <c r="B42" s="4">
        <v>137.39592575680621</v>
      </c>
      <c r="C42" s="1">
        <v>211.2</v>
      </c>
      <c r="D42" s="4">
        <v>211.24135997999997</v>
      </c>
      <c r="E42" s="4">
        <v>211.26199999999997</v>
      </c>
    </row>
    <row r="43" spans="1:5">
      <c r="A43" s="1" t="s">
        <v>66</v>
      </c>
      <c r="B43" s="4">
        <v>68.182000000000002</v>
      </c>
      <c r="C43" s="1">
        <v>119.1</v>
      </c>
      <c r="D43" s="4">
        <v>158.55599999999998</v>
      </c>
      <c r="E43" s="4">
        <v>158.55599999999998</v>
      </c>
    </row>
    <row r="44" spans="1:5">
      <c r="A44" s="1" t="s">
        <v>67</v>
      </c>
      <c r="B44" s="11">
        <v>0.82561674023863585</v>
      </c>
      <c r="C44" s="5">
        <v>0.60199999999999998</v>
      </c>
      <c r="D44" s="4">
        <v>0.52377016470347104</v>
      </c>
      <c r="E44" s="4">
        <v>0.52100000000000002</v>
      </c>
    </row>
    <row r="46" spans="1:5">
      <c r="B46" s="15" t="s">
        <v>41</v>
      </c>
    </row>
    <row r="47" spans="1:5">
      <c r="A47" s="1" t="s">
        <v>65</v>
      </c>
      <c r="B47" s="16">
        <v>137.28594254243905</v>
      </c>
      <c r="C47" s="16">
        <v>147.83999999999997</v>
      </c>
      <c r="D47" s="16">
        <v>147.86895198599996</v>
      </c>
      <c r="E47" s="16">
        <v>147.88339999999997</v>
      </c>
    </row>
    <row r="49" spans="1:5">
      <c r="A49" s="1" t="s">
        <v>9</v>
      </c>
      <c r="C49" s="18">
        <v>143576</v>
      </c>
    </row>
    <row r="50" spans="1:5">
      <c r="A50" s="4" t="s">
        <v>54</v>
      </c>
      <c r="C50" s="18">
        <v>117353.05801137298</v>
      </c>
    </row>
    <row r="51" spans="1:5">
      <c r="A51" s="7"/>
      <c r="C51" s="18"/>
    </row>
    <row r="52" spans="1:5">
      <c r="A52" s="1" t="s">
        <v>45</v>
      </c>
    </row>
    <row r="53" spans="1:5">
      <c r="A53" s="1" t="s">
        <v>44</v>
      </c>
      <c r="B53" s="17">
        <f>B47*117353/1000</f>
        <v>16110.91721518285</v>
      </c>
      <c r="C53" s="17">
        <f>C42*143576/1000</f>
        <v>30323.251199999999</v>
      </c>
    </row>
    <row r="56" spans="1:5">
      <c r="A56" s="2" t="s">
        <v>46</v>
      </c>
    </row>
    <row r="57" spans="1:5">
      <c r="B57" s="3" t="s">
        <v>0</v>
      </c>
      <c r="C57" s="3"/>
      <c r="D57" s="3" t="s">
        <v>1</v>
      </c>
    </row>
    <row r="58" spans="1:5">
      <c r="B58" s="1" t="s">
        <v>2</v>
      </c>
      <c r="D58" s="1" t="s">
        <v>2</v>
      </c>
    </row>
    <row r="59" spans="1:5">
      <c r="B59" s="1" t="s">
        <v>3</v>
      </c>
      <c r="C59" s="1" t="s">
        <v>57</v>
      </c>
      <c r="D59" s="1" t="s">
        <v>4</v>
      </c>
      <c r="E59" s="1" t="s">
        <v>5</v>
      </c>
    </row>
    <row r="60" spans="1:5">
      <c r="B60" s="1" t="s">
        <v>58</v>
      </c>
      <c r="C60" s="1" t="s">
        <v>6</v>
      </c>
      <c r="D60" s="1" t="s">
        <v>7</v>
      </c>
      <c r="E60" s="1" t="s">
        <v>8</v>
      </c>
    </row>
    <row r="61" spans="1:5">
      <c r="A61" s="4" t="s">
        <v>59</v>
      </c>
      <c r="B61" s="4">
        <v>23.365319425156599</v>
      </c>
      <c r="C61" s="4">
        <v>11.3</v>
      </c>
      <c r="D61" s="4">
        <v>19.9956313543519</v>
      </c>
      <c r="E61" s="4">
        <v>21.6</v>
      </c>
    </row>
    <row r="62" spans="1:5">
      <c r="A62" s="4" t="s">
        <v>60</v>
      </c>
      <c r="B62" s="4">
        <v>28.825576419012201</v>
      </c>
      <c r="C62" s="4"/>
      <c r="D62" s="4">
        <v>36.138824129512102</v>
      </c>
      <c r="E62" s="4"/>
    </row>
    <row r="63" spans="1:5">
      <c r="A63" s="4" t="s">
        <v>61</v>
      </c>
      <c r="B63" s="4">
        <v>58.344760026178399</v>
      </c>
      <c r="C63" s="4">
        <v>48.8</v>
      </c>
      <c r="D63" s="4">
        <v>54.015972878320397</v>
      </c>
      <c r="E63" s="4">
        <v>57.8</v>
      </c>
    </row>
    <row r="64" spans="1:5">
      <c r="A64" s="4" t="s">
        <v>62</v>
      </c>
      <c r="B64" s="4">
        <v>74.562243028841905</v>
      </c>
      <c r="C64" s="4">
        <v>70.099999999999994</v>
      </c>
      <c r="D64" s="4">
        <v>70.424851339785604</v>
      </c>
      <c r="E64" s="4">
        <v>74.599999999999994</v>
      </c>
    </row>
    <row r="65" spans="1:5">
      <c r="A65" s="4" t="s">
        <v>63</v>
      </c>
      <c r="B65" s="4">
        <v>25.684996988307081</v>
      </c>
      <c r="C65" s="4">
        <v>27.500000000000007</v>
      </c>
      <c r="D65" s="4">
        <v>26.073520718342905</v>
      </c>
      <c r="E65" s="4">
        <v>23.300000000000004</v>
      </c>
    </row>
    <row r="66" spans="1:5">
      <c r="A66" s="4" t="s">
        <v>64</v>
      </c>
      <c r="B66" s="4">
        <v>3.7761272677782198</v>
      </c>
      <c r="C66" s="4">
        <v>2.4</v>
      </c>
      <c r="D66" s="4">
        <v>3.5016279418714902</v>
      </c>
      <c r="E66" s="4">
        <v>2.1</v>
      </c>
    </row>
    <row r="67" spans="1:5">
      <c r="A67" s="4"/>
      <c r="B67" s="4"/>
      <c r="C67" s="4"/>
      <c r="D67" s="4"/>
      <c r="E67" s="4"/>
    </row>
    <row r="68" spans="1:5">
      <c r="A68" s="4" t="s">
        <v>65</v>
      </c>
      <c r="B68" s="4">
        <v>357.96369646924381</v>
      </c>
      <c r="C68" s="4">
        <v>371.8</v>
      </c>
      <c r="D68" s="4">
        <v>534.957098288</v>
      </c>
      <c r="E68" s="4">
        <v>561.4</v>
      </c>
    </row>
    <row r="69" spans="1:5">
      <c r="A69" s="4" t="s">
        <v>66</v>
      </c>
      <c r="B69" s="4">
        <v>131.040282294359</v>
      </c>
      <c r="C69" s="4">
        <v>157.69999999999999</v>
      </c>
      <c r="D69" s="4">
        <v>209.66774946004307</v>
      </c>
      <c r="E69" s="4">
        <v>170.5</v>
      </c>
    </row>
    <row r="70" spans="1:5">
      <c r="A70" s="5" t="s">
        <v>67</v>
      </c>
      <c r="B70" s="5">
        <v>0.71219150901494854</v>
      </c>
      <c r="C70" s="5">
        <v>0.68</v>
      </c>
      <c r="D70" s="5">
        <v>0.69118447991066501</v>
      </c>
      <c r="E70" s="5">
        <v>0.72699999999999998</v>
      </c>
    </row>
    <row r="72" spans="1:5">
      <c r="A72" s="1" t="s">
        <v>43</v>
      </c>
      <c r="C72" s="8">
        <v>153325</v>
      </c>
    </row>
    <row r="73" spans="1:5">
      <c r="A73" s="4" t="s">
        <v>54</v>
      </c>
      <c r="C73" s="8">
        <v>139783</v>
      </c>
    </row>
    <row r="74" spans="1:5">
      <c r="A74" s="7"/>
    </row>
    <row r="75" spans="1:5">
      <c r="A75" s="1" t="s">
        <v>45</v>
      </c>
    </row>
    <row r="76" spans="1:5">
      <c r="A76" s="1" t="s">
        <v>44</v>
      </c>
      <c r="B76" s="9">
        <f>B68*139783/1000</f>
        <v>50037.239383560307</v>
      </c>
      <c r="C76" s="9">
        <f>C68*153325/1000</f>
        <v>57006.235000000001</v>
      </c>
    </row>
    <row r="79" spans="1:5">
      <c r="A79" s="2" t="s">
        <v>19</v>
      </c>
    </row>
    <row r="80" spans="1:5">
      <c r="A80" s="2"/>
    </row>
    <row r="81" spans="1:8">
      <c r="B81" s="7" t="s">
        <v>24</v>
      </c>
      <c r="C81" s="7" t="s">
        <v>25</v>
      </c>
      <c r="D81" s="7" t="s">
        <v>26</v>
      </c>
      <c r="E81" s="7" t="s">
        <v>27</v>
      </c>
      <c r="F81" s="7"/>
      <c r="G81" s="7" t="s">
        <v>12</v>
      </c>
    </row>
    <row r="82" spans="1:8">
      <c r="A82" s="1" t="s">
        <v>22</v>
      </c>
    </row>
    <row r="83" spans="1:8">
      <c r="A83" s="10" t="s">
        <v>20</v>
      </c>
      <c r="B83" s="28">
        <f>B86*B90/1000</f>
        <v>19034.892</v>
      </c>
      <c r="C83" s="28">
        <f t="shared" ref="C83:D84" si="0">C86*C90/1000</f>
        <v>21226.275839999995</v>
      </c>
      <c r="D83" s="28">
        <f t="shared" si="0"/>
        <v>57006.235000000001</v>
      </c>
      <c r="E83" s="28">
        <f>SUM(B83:D83)</f>
        <v>97267.402839999995</v>
      </c>
      <c r="G83" s="28">
        <f>B83+C83</f>
        <v>40261.167839999995</v>
      </c>
    </row>
    <row r="84" spans="1:8">
      <c r="A84" s="10" t="s">
        <v>21</v>
      </c>
      <c r="B84" s="28">
        <f>B87*B91/1000</f>
        <v>7480.8527671497632</v>
      </c>
      <c r="C84" s="28">
        <f t="shared" si="0"/>
        <v>16110.925179328866</v>
      </c>
      <c r="D84" s="28">
        <f t="shared" si="0"/>
        <v>50037.239383560307</v>
      </c>
      <c r="E84" s="28">
        <f>SUM(B84:D84)</f>
        <v>73629.017330038943</v>
      </c>
      <c r="G84" s="28">
        <f t="shared" ref="G84:G87" si="1">B84+C84</f>
        <v>23591.777946478629</v>
      </c>
    </row>
    <row r="85" spans="1:8">
      <c r="A85" s="4"/>
      <c r="G85" s="28"/>
    </row>
    <row r="86" spans="1:8">
      <c r="A86" s="1" t="s">
        <v>43</v>
      </c>
      <c r="B86" s="18">
        <v>137934</v>
      </c>
      <c r="C86" s="18">
        <f>C49</f>
        <v>143576</v>
      </c>
      <c r="D86" s="18">
        <f>C72</f>
        <v>153325</v>
      </c>
      <c r="E86" s="18">
        <f>SUM(B86:D86)</f>
        <v>434835</v>
      </c>
      <c r="G86" s="28">
        <f t="shared" si="1"/>
        <v>281510</v>
      </c>
    </row>
    <row r="87" spans="1:8">
      <c r="A87" s="4" t="s">
        <v>54</v>
      </c>
      <c r="B87" s="18">
        <v>95377</v>
      </c>
      <c r="C87" s="18">
        <f>C50</f>
        <v>117353.05801137298</v>
      </c>
      <c r="D87" s="18">
        <f>C73</f>
        <v>139783</v>
      </c>
      <c r="E87" s="18">
        <f>SUM(B87:D87)</f>
        <v>352513.05801137298</v>
      </c>
      <c r="G87" s="28">
        <f t="shared" si="1"/>
        <v>212730.05801137298</v>
      </c>
    </row>
    <row r="88" spans="1:8">
      <c r="A88" s="19"/>
      <c r="C88" s="18"/>
    </row>
    <row r="89" spans="1:8">
      <c r="A89" s="4" t="s">
        <v>65</v>
      </c>
      <c r="H89" s="7" t="s">
        <v>13</v>
      </c>
    </row>
    <row r="90" spans="1:8">
      <c r="A90" s="10" t="s">
        <v>20</v>
      </c>
      <c r="B90" s="27">
        <f>C18</f>
        <v>138</v>
      </c>
      <c r="C90" s="27">
        <f>C47</f>
        <v>147.83999999999997</v>
      </c>
      <c r="D90" s="27">
        <f>C68</f>
        <v>371.8</v>
      </c>
      <c r="E90" s="27">
        <f>1000*E83/E86</f>
        <v>223.6880721193096</v>
      </c>
      <c r="G90" s="27">
        <f>1000*G83/G86</f>
        <v>143.0186062306845</v>
      </c>
      <c r="H90" s="29">
        <f>E90/G90</f>
        <v>1.5640487487236996</v>
      </c>
    </row>
    <row r="91" spans="1:8">
      <c r="A91" s="10" t="s">
        <v>21</v>
      </c>
      <c r="B91" s="27">
        <f>B18</f>
        <v>78.434557253318545</v>
      </c>
      <c r="C91" s="27">
        <f>B47</f>
        <v>137.28594254243905</v>
      </c>
      <c r="D91" s="27">
        <f>B68</f>
        <v>357.96369646924381</v>
      </c>
      <c r="E91" s="27">
        <f>1000*E84/E87</f>
        <v>208.86890756728644</v>
      </c>
      <c r="G91" s="27">
        <f>1000*G84/G87</f>
        <v>110.90006822269264</v>
      </c>
      <c r="H91" s="29">
        <f>E91/G91</f>
        <v>1.8833974668786289</v>
      </c>
    </row>
    <row r="93" spans="1:8">
      <c r="A93" s="2" t="s">
        <v>17</v>
      </c>
    </row>
    <row r="95" spans="1:8">
      <c r="A95" s="1" t="s">
        <v>18</v>
      </c>
    </row>
    <row r="97" spans="1:5">
      <c r="A97" s="1" t="s">
        <v>23</v>
      </c>
    </row>
    <row r="98" spans="1:5">
      <c r="B98" s="7" t="s">
        <v>24</v>
      </c>
      <c r="C98" s="7" t="s">
        <v>25</v>
      </c>
      <c r="D98" s="7" t="s">
        <v>26</v>
      </c>
      <c r="E98" s="7" t="s">
        <v>27</v>
      </c>
    </row>
    <row r="99" spans="1:5">
      <c r="A99" s="1" t="s">
        <v>28</v>
      </c>
      <c r="B99" s="25">
        <f>B26</f>
        <v>7480.8527671497632</v>
      </c>
      <c r="C99" s="25">
        <f>B53</f>
        <v>16110.91721518285</v>
      </c>
      <c r="D99" s="25">
        <f>B76</f>
        <v>50037.239383560307</v>
      </c>
      <c r="E99" s="25">
        <f>SUM(B99:D99)</f>
        <v>73629.009365892911</v>
      </c>
    </row>
    <row r="100" spans="1:5">
      <c r="A100" s="1" t="s">
        <v>29</v>
      </c>
      <c r="B100" s="25">
        <f>B99*4.44</f>
        <v>33214.986286144951</v>
      </c>
      <c r="C100" s="25">
        <f t="shared" ref="C100:E100" si="2">C99*4.44</f>
        <v>71532.472435411866</v>
      </c>
      <c r="D100" s="25">
        <f t="shared" si="2"/>
        <v>222165.34286300777</v>
      </c>
      <c r="E100" s="25">
        <f t="shared" si="2"/>
        <v>326912.80158456456</v>
      </c>
    </row>
    <row r="101" spans="1:5">
      <c r="B101" s="25"/>
      <c r="C101" s="25"/>
      <c r="D101" s="25"/>
      <c r="E101" s="25"/>
    </row>
    <row r="102" spans="1:5">
      <c r="A102" s="1" t="s">
        <v>31</v>
      </c>
      <c r="B102" s="25">
        <v>34632.417999999998</v>
      </c>
      <c r="C102" s="25">
        <v>39705.067000000003</v>
      </c>
      <c r="D102" s="25">
        <v>98891.504000000001</v>
      </c>
      <c r="E102" s="25">
        <v>173228.989</v>
      </c>
    </row>
    <row r="104" spans="1:5">
      <c r="A104" s="1" t="s">
        <v>30</v>
      </c>
      <c r="B104" s="26">
        <f>B100/B102</f>
        <v>0.95907211232392009</v>
      </c>
      <c r="C104" s="26">
        <f t="shared" ref="C104:E104" si="3">C100/C102</f>
        <v>1.8015955604712079</v>
      </c>
      <c r="D104" s="26">
        <f t="shared" si="3"/>
        <v>2.2465564166463459</v>
      </c>
      <c r="E104" s="30">
        <f t="shared" si="3"/>
        <v>1.8871714455631012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summary</vt:lpstr>
    </vt:vector>
  </TitlesOfParts>
  <Company>UC Davis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2011-05-07T19:08:08Z</dcterms:created>
  <dcterms:modified xsi:type="dcterms:W3CDTF">2013-01-14T23:47:20Z</dcterms:modified>
</cp:coreProperties>
</file>