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560" windowWidth="24960" windowHeight="13180" activeTab="0"/>
  </bookViews>
  <sheets>
    <sheet name="Notes, conversions" sheetId="1" r:id="rId1"/>
    <sheet name="Grains" sheetId="2" r:id="rId2"/>
    <sheet name="Starches 1802-1914" sheetId="3" r:id="rId3"/>
    <sheet name="Beverages" sheetId="4" r:id="rId4"/>
    <sheet name="Salt, sugar, spice" sheetId="5" r:id="rId5"/>
    <sheet name="Eggs" sheetId="6" r:id="rId6"/>
    <sheet name="Fish to 1770" sheetId="7" r:id="rId7"/>
    <sheet name="Textiles" sheetId="8" r:id="rId8"/>
    <sheet name="Heat&amp;Lighting" sheetId="9" r:id="rId9"/>
    <sheet name="Bricks, nails" sheetId="10" r:id="rId10"/>
    <sheet name="Paper" sheetId="11" r:id="rId11"/>
  </sheets>
  <definedNames/>
  <calcPr fullCalcOnLoad="1"/>
</workbook>
</file>

<file path=xl/sharedStrings.xml><?xml version="1.0" encoding="utf-8"?>
<sst xmlns="http://schemas.openxmlformats.org/spreadsheetml/2006/main" count="401" uniqueCount="258">
  <si>
    <r>
      <t xml:space="preserve">S. Hoszowski, </t>
    </r>
    <r>
      <rPr>
        <i/>
        <sz val="12"/>
        <rFont val="Arial"/>
        <family val="0"/>
      </rPr>
      <t>Ceny we Lwowie w Latach 1701-1914</t>
    </r>
    <r>
      <rPr>
        <sz val="12"/>
        <rFont val="Arial"/>
        <family val="0"/>
      </rPr>
      <t>.  Sklad Glowny: Lwow, 1934.</t>
    </r>
  </si>
  <si>
    <t>60 nails</t>
  </si>
  <si>
    <t>1000 nails</t>
  </si>
  <si>
    <t>Clous à bardeaux</t>
  </si>
  <si>
    <t>(shingles)</t>
  </si>
  <si>
    <t>Clous à</t>
  </si>
  <si>
    <t>planche (board)</t>
  </si>
  <si>
    <t>Nails, 19th-20th centuries:</t>
  </si>
  <si>
    <t>Bretnale = clous</t>
  </si>
  <si>
    <t>à parquet (board)</t>
  </si>
  <si>
    <t>(End of</t>
  </si>
  <si>
    <t>series.)</t>
  </si>
  <si>
    <t>below the 1000/60 ratio)</t>
  </si>
  <si>
    <t>series wander above and</t>
  </si>
  <si>
    <t>(The price ratios of these</t>
  </si>
  <si>
    <t>2 bardeaux nail series</t>
  </si>
  <si>
    <t>Bricks: 41-42, 137-138.</t>
  </si>
  <si>
    <t>Nails: 36-38, 140.</t>
  </si>
  <si>
    <t>beczka (beer) = 276.48 L</t>
  </si>
  <si>
    <t>funt = .405 kg</t>
  </si>
  <si>
    <t>Grams of silver per ream</t>
  </si>
  <si>
    <t>(Assuming that 1 reza = 1 ryza = 1 ream of 480 sheets, with a libra = 24 sheets)</t>
  </si>
  <si>
    <t>average, 1701-1705 =</t>
  </si>
  <si>
    <t>average, 1746-1754=</t>
  </si>
  <si>
    <t>For 1800 on</t>
  </si>
  <si>
    <t>Grams of silver per metric unit:</t>
  </si>
  <si>
    <t>gAg/metric unit:</t>
  </si>
  <si>
    <t>1703-1769</t>
  </si>
  <si>
    <t>Prices for 1832 and later were explicitly for 60 eggs.</t>
  </si>
  <si>
    <t>A kopa (eggs) = 60 eggs (per Allen, or dictionary, or translation into French in source).</t>
  </si>
  <si>
    <t>kopa (eggs) = 60</t>
  </si>
  <si>
    <t>kloda (grain, pre1700) = 8 polmiarek = 311.45 L</t>
  </si>
  <si>
    <t>Pike: zloty per ceber (bucket); leave unconverted</t>
  </si>
  <si>
    <t>Herring: grosz per head (sztuka)</t>
  </si>
  <si>
    <t>Ag/kilogram</t>
  </si>
  <si>
    <t>In grams of silver and metric units</t>
  </si>
  <si>
    <t>1701-1759</t>
  </si>
  <si>
    <t>Prices in Lwow, 1701-1770</t>
  </si>
  <si>
    <t>(Memorandum:)</t>
  </si>
  <si>
    <t>Prices in Lviv, 1701-1914</t>
  </si>
  <si>
    <t>In gAg and</t>
  </si>
  <si>
    <t>metric</t>
  </si>
  <si>
    <t>1737-1787</t>
  </si>
  <si>
    <t>gAg/kilogram</t>
  </si>
  <si>
    <t>Woolen cloth</t>
  </si>
  <si>
    <t>Memorandum: relative prices</t>
  </si>
  <si>
    <t>In metric units and silver</t>
  </si>
  <si>
    <t>(See note above.)</t>
  </si>
  <si>
    <t>korzec (grain, 1767-1855) = 123.0493 L</t>
  </si>
  <si>
    <t>Saffron: Prices in grosz per lut</t>
  </si>
  <si>
    <t>Salt, Sugar, Etc.: 19-20, 23-4</t>
  </si>
  <si>
    <t>Coffee</t>
  </si>
  <si>
    <t>Coffee: grosz per oko</t>
  </si>
  <si>
    <t>g/o</t>
  </si>
  <si>
    <r>
      <t>Conversions suggested by Robert C. Allen</t>
    </r>
    <r>
      <rPr>
        <sz val="12"/>
        <rFont val="Times New Roman"/>
        <family val="0"/>
      </rPr>
      <t>:</t>
    </r>
  </si>
  <si>
    <t>(1701-99)</t>
  </si>
  <si>
    <t>Starches: pp. 10-11, 104-6.</t>
  </si>
  <si>
    <t>Peas and Potatoes: for 1800 on, grams of silver per hl were divided by 100 to get grams of silver per liter.</t>
  </si>
  <si>
    <t>1 funt galicyjski=.405024 kg</t>
  </si>
  <si>
    <t>1 cetnar galicyjski=40.5024</t>
  </si>
  <si>
    <t xml:space="preserve">(1710- </t>
  </si>
  <si>
    <t xml:space="preserve"> 1759 only)</t>
  </si>
  <si>
    <t xml:space="preserve">(1723- </t>
  </si>
  <si>
    <t>S. Hoszowski, Ceny we Lwowie w Latach 1701-1914.  Sklad Glowny: Lwow, 1934.</t>
  </si>
  <si>
    <t>for 1701 - 1798</t>
  </si>
  <si>
    <t>Prices in Lviv (Lwow), 1703-1769, 1802-1914</t>
  </si>
  <si>
    <t>trimesters</t>
  </si>
  <si>
    <t>for some years)</t>
  </si>
  <si>
    <t>Beverages: 16-9, 24, 115-6, 126-7</t>
  </si>
  <si>
    <t>Ag/beczka</t>
  </si>
  <si>
    <t>Canvas</t>
  </si>
  <si>
    <t>Ag/m</t>
  </si>
  <si>
    <t>Textiles: 26-7; 129-30</t>
  </si>
  <si>
    <t>Hard</t>
  </si>
  <si>
    <t>Soft</t>
  </si>
  <si>
    <t>Coal</t>
  </si>
  <si>
    <t>Ag/m^3</t>
  </si>
  <si>
    <t>there is no clear contradiction between the two ratios, since such ratios could have differed greatly for firewood across regions.]</t>
  </si>
  <si>
    <t>David Jacks's</t>
  </si>
  <si>
    <t>In grams of silver</t>
  </si>
  <si>
    <t>Conversions from source, pp. 82-3</t>
  </si>
  <si>
    <t>For Lwow(Lviv)</t>
  </si>
  <si>
    <t>(1701-1792 only)</t>
  </si>
  <si>
    <r>
      <t xml:space="preserve">S. Hoszowski, </t>
    </r>
    <r>
      <rPr>
        <i/>
        <sz val="12"/>
        <rFont val="Times New Roman"/>
        <family val="0"/>
      </rPr>
      <t>Ceny we Lwowie w Latach 1701-1914</t>
    </r>
    <r>
      <rPr>
        <sz val="12"/>
        <rFont val="Times New Roman"/>
        <family val="0"/>
      </rPr>
      <t>.  Sklad Glowny: Lwow, 1934.</t>
    </r>
  </si>
  <si>
    <t>Misc.: p. 29</t>
  </si>
  <si>
    <t>Grams of silver per libra</t>
  </si>
  <si>
    <t>Paper prices in Lviv, 1701-1792</t>
  </si>
  <si>
    <t>1 funt wied.=.56006 kg</t>
  </si>
  <si>
    <t>1 cetnar wied.=56.006 kg</t>
  </si>
  <si>
    <t>1 lut wied.=1.750187 dkg</t>
  </si>
  <si>
    <t>1 lokiec galicyjski=.593882 m</t>
  </si>
  <si>
    <t>1 garniec galicyjski=3.845291 liters</t>
  </si>
  <si>
    <r>
      <t xml:space="preserve">The source, Stanisaw Hoszowski, </t>
    </r>
    <r>
      <rPr>
        <i/>
        <sz val="12"/>
        <rFont val="Times New Roman"/>
        <family val="0"/>
      </rPr>
      <t>Ceny we Lwowie w Latach 1701-1914 (Lwow:</t>
    </r>
    <r>
      <rPr>
        <sz val="12"/>
        <rFont val="Times New Roman"/>
        <family val="0"/>
      </rPr>
      <t>Sklad Glowny, 1934), contains price series for more than twice as many goods as included here.</t>
    </r>
  </si>
  <si>
    <t>1772: The First Partition of Poland put Lviv (Lwow, Lemberg) under Austro-Hungarian rule.</t>
  </si>
  <si>
    <r>
      <t xml:space="preserve">Source: Stanisaw Hoszowski, </t>
    </r>
    <r>
      <rPr>
        <i/>
        <sz val="12"/>
        <rFont val="Times New Roman"/>
        <family val="0"/>
      </rPr>
      <t>Ceny we Lwowie w Latach 1701-1914.</t>
    </r>
    <r>
      <rPr>
        <sz val="12"/>
        <rFont val="Times New Roman"/>
        <family val="0"/>
      </rPr>
      <t xml:space="preserve">  Sklad Glowny: Lwow, 1934.</t>
    </r>
  </si>
  <si>
    <t>Year</t>
  </si>
  <si>
    <t>to 1766, then</t>
  </si>
  <si>
    <t>gAg/polmiarek</t>
  </si>
  <si>
    <t>gAg/korzec</t>
  </si>
  <si>
    <t>(Averaging</t>
  </si>
  <si>
    <t>Implied silver</t>
  </si>
  <si>
    <t>content of</t>
  </si>
  <si>
    <t>the grosz,</t>
  </si>
  <si>
    <t>using wheat</t>
  </si>
  <si>
    <t>Peter Lindert May 2007, August 2007, and September 2009</t>
  </si>
  <si>
    <t>Bricks</t>
  </si>
  <si>
    <t>1000 bricks</t>
  </si>
  <si>
    <t>Nails, 18th century series:</t>
  </si>
  <si>
    <r>
      <t>Alternative conversions suggested by Robert C. Allen</t>
    </r>
    <r>
      <rPr>
        <sz val="12"/>
        <rFont val="Times New Roman"/>
        <family val="0"/>
      </rPr>
      <t xml:space="preserve"> (to PL, 31 December 2001):</t>
    </r>
  </si>
  <si>
    <t>1836-1840</t>
  </si>
  <si>
    <t>1841-1845</t>
  </si>
  <si>
    <t>1826-1830</t>
  </si>
  <si>
    <t>1831-1835</t>
  </si>
  <si>
    <t>1816-1820</t>
  </si>
  <si>
    <t>1821-1825</t>
  </si>
  <si>
    <t>1806-1810</t>
  </si>
  <si>
    <t>1811-1815</t>
  </si>
  <si>
    <t>(1813-1861)</t>
  </si>
  <si>
    <t>(w/gaps)</t>
  </si>
  <si>
    <t>polmiarek (grain) = 38.93 L</t>
  </si>
  <si>
    <t>beczka (wine) = 460.8 L</t>
  </si>
  <si>
    <t>BUT for more continuity in prices, PL assumes that the prices up to 1766 were already in korzec.</t>
  </si>
  <si>
    <t>Even this does not prevent a puzzling drop at the 1766-1767 switch in reported measures, or a clash between the two data sets' price levels in 1800.</t>
  </si>
  <si>
    <t>average, 1785-86, 1790-92 =</t>
  </si>
  <si>
    <t>Prices in Lwow, 1701-1914</t>
  </si>
  <si>
    <r>
      <t xml:space="preserve">S. Hoszowski, </t>
    </r>
    <r>
      <rPr>
        <u val="single"/>
        <sz val="10"/>
        <rFont val="Arial"/>
        <family val="2"/>
      </rPr>
      <t>Ceny we Lwowie w Latach 1701-1914</t>
    </r>
    <r>
      <rPr>
        <sz val="10"/>
        <rFont val="Arial"/>
        <family val="0"/>
      </rPr>
      <t>.  Sklad Glowny: Lwow, 1934.</t>
    </r>
  </si>
  <si>
    <t>Oats</t>
  </si>
  <si>
    <t>g/p,g/k</t>
  </si>
  <si>
    <t>Ag/p,Ag/k</t>
  </si>
  <si>
    <t>Wheat</t>
  </si>
  <si>
    <t>Rye</t>
  </si>
  <si>
    <t>Barley</t>
  </si>
  <si>
    <t>Wine, Beer, Vodka: Prices in grosz per garniec</t>
  </si>
  <si>
    <t>Wine</t>
  </si>
  <si>
    <t>g/g</t>
  </si>
  <si>
    <t>Ag/g</t>
  </si>
  <si>
    <t>Beer</t>
  </si>
  <si>
    <t>Vodka</t>
  </si>
  <si>
    <t>Salt: Prices in grosz per beczka</t>
  </si>
  <si>
    <t>Salt</t>
  </si>
  <si>
    <t>g/b</t>
  </si>
  <si>
    <t>Ag/b</t>
  </si>
  <si>
    <t>Eggs: Prices in grosz per kopa (stack)</t>
  </si>
  <si>
    <t>Eggs</t>
  </si>
  <si>
    <t>g/k</t>
  </si>
  <si>
    <t>Ag/k</t>
  </si>
  <si>
    <t>Sturgeon: grosz per kamien (stone)</t>
  </si>
  <si>
    <t>Sturgeon</t>
  </si>
  <si>
    <t>Sugar: Prices in grosz per funt</t>
  </si>
  <si>
    <t>Sugar</t>
  </si>
  <si>
    <t>g/f</t>
  </si>
  <si>
    <t>Ag/f</t>
  </si>
  <si>
    <t>Pike</t>
  </si>
  <si>
    <t>Meat&amp;Fish: 23-4</t>
  </si>
  <si>
    <t>z/c</t>
  </si>
  <si>
    <t>Herring</t>
  </si>
  <si>
    <t>g/h</t>
  </si>
  <si>
    <t>For 1804 on</t>
  </si>
  <si>
    <t>(1701-1792)</t>
  </si>
  <si>
    <t>(1800-1914)</t>
  </si>
  <si>
    <t>(1855-1900)</t>
  </si>
  <si>
    <t>Wollen cloth/</t>
  </si>
  <si>
    <t>rye</t>
  </si>
  <si>
    <t>Canvas/</t>
  </si>
  <si>
    <t>(1855 = 100)</t>
  </si>
  <si>
    <t>Five-year ave's</t>
  </si>
  <si>
    <t>1866-1870</t>
  </si>
  <si>
    <t>1896-1900</t>
  </si>
  <si>
    <t>1891-1895</t>
  </si>
  <si>
    <t>1881-1885</t>
  </si>
  <si>
    <t>metze of basse Autriche (grain, 1856-65) = .614868 L</t>
  </si>
  <si>
    <t>1851-1855</t>
  </si>
  <si>
    <t>Paper: grosz per libra</t>
  </si>
  <si>
    <t>Paper</t>
  </si>
  <si>
    <t>Candles: grosz per funt</t>
  </si>
  <si>
    <t>Candles</t>
  </si>
  <si>
    <t>Firewood</t>
  </si>
  <si>
    <t>g/w</t>
  </si>
  <si>
    <t>Ag/w</t>
  </si>
  <si>
    <t>Firewood: grosz per woz (cart)</t>
  </si>
  <si>
    <t>Cereals: 4-9, 98-103</t>
  </si>
  <si>
    <t>Ag/hl</t>
  </si>
  <si>
    <t>Peas</t>
  </si>
  <si>
    <t>Potatoes</t>
  </si>
  <si>
    <t>Wheaten</t>
  </si>
  <si>
    <t>Bread</t>
  </si>
  <si>
    <t>Coarse</t>
  </si>
  <si>
    <t>Rye Bread</t>
  </si>
  <si>
    <t>Fine</t>
  </si>
  <si>
    <t>Vodka (I)</t>
  </si>
  <si>
    <t>Vodka (II)</t>
  </si>
  <si>
    <t>Dairy: 22-3, 124-6</t>
  </si>
  <si>
    <t>Butter</t>
  </si>
  <si>
    <t>per 60 eggs</t>
  </si>
  <si>
    <t xml:space="preserve">[** Versus Richard Hellie's mid-range estimate of 17.5 poods per load, which implies 286.65 kg </t>
  </si>
  <si>
    <t>per load [voz] for firewood in Russia in the 17th century.  While this difference should be noted,</t>
  </si>
  <si>
    <t>Pepper</t>
  </si>
  <si>
    <t>Saffron</t>
  </si>
  <si>
    <t>g/l</t>
  </si>
  <si>
    <t>Pepper: Prices in grosz per lunt</t>
  </si>
  <si>
    <t>1886-1890</t>
  </si>
  <si>
    <t>1871-1875</t>
  </si>
  <si>
    <t>1856-1860</t>
  </si>
  <si>
    <t>(1866-1913)</t>
  </si>
  <si>
    <t>(1804-1913)</t>
  </si>
  <si>
    <r>
      <t>Relative to rye</t>
    </r>
    <r>
      <rPr>
        <sz val="10"/>
        <rFont val="Arial"/>
        <family val="0"/>
      </rPr>
      <t>:</t>
    </r>
  </si>
  <si>
    <t>1909-1913</t>
  </si>
  <si>
    <t>1901-1905</t>
  </si>
  <si>
    <t>1876-1880</t>
  </si>
  <si>
    <t>1861-1865</t>
  </si>
  <si>
    <t>1846-1850</t>
  </si>
  <si>
    <t>Ag/liter</t>
  </si>
  <si>
    <t>In silver and metric units:</t>
  </si>
  <si>
    <r>
      <t>IF</t>
    </r>
    <r>
      <rPr>
        <sz val="10"/>
        <rFont val="Arial"/>
        <family val="0"/>
      </rPr>
      <t xml:space="preserve"> 1garniec = 3.7854 liters for each,</t>
    </r>
  </si>
  <si>
    <t>(via garniec)</t>
  </si>
  <si>
    <t>(via beczka)</t>
  </si>
  <si>
    <t>These look</t>
  </si>
  <si>
    <t>implausibly</t>
  </si>
  <si>
    <t>low.</t>
  </si>
  <si>
    <t>Numbers</t>
  </si>
  <si>
    <t>in this column look</t>
  </si>
  <si>
    <t>low. -- PL</t>
  </si>
  <si>
    <t>Linen (? Plotno; toile): grosz per arszyn</t>
  </si>
  <si>
    <t>Linen</t>
  </si>
  <si>
    <t>g/a</t>
  </si>
  <si>
    <t>Ag/a</t>
  </si>
  <si>
    <t>Woolen cloth (? Sukno; drap): grosz per lokiec</t>
  </si>
  <si>
    <t>Woolen cl</t>
  </si>
  <si>
    <t>Ag/l</t>
  </si>
  <si>
    <t>David Jacks 2002</t>
  </si>
  <si>
    <t>In grams of silver per liter</t>
  </si>
  <si>
    <t>In grams of silver per kilogram</t>
  </si>
  <si>
    <t>(weight/volume ratios from USDA)</t>
  </si>
  <si>
    <r>
      <t xml:space="preserve">S. Hoszowski, </t>
    </r>
    <r>
      <rPr>
        <i/>
        <sz val="12"/>
        <rFont val="Times New Roman"/>
        <family val="0"/>
      </rPr>
      <t>Ceny we Lwowie w Latach 1701-1914.</t>
    </r>
    <r>
      <rPr>
        <sz val="12"/>
        <rFont val="Times New Roman"/>
        <family val="0"/>
      </rPr>
      <t xml:space="preserve">  Sklad Glowny: Lwow, 1934.</t>
    </r>
  </si>
  <si>
    <t>g Ag/liter</t>
  </si>
  <si>
    <t>gAg/liter</t>
  </si>
  <si>
    <t>grams of silver per kilogram</t>
  </si>
  <si>
    <t xml:space="preserve">Breads(starting in 1818): </t>
  </si>
  <si>
    <t>1 arszyn galicyjski=.815402 m</t>
  </si>
  <si>
    <t>1 kwarta galicyjski=.961323 l</t>
  </si>
  <si>
    <t>1 korzec galicyjski=1.230493 hl</t>
  </si>
  <si>
    <t>1 lut galicyjski=12.657 gr</t>
  </si>
  <si>
    <t>Hoszowski's book also offers annual series, 1796-1914, on the exchange rates between paper and metal money, between silver and gold, and exchange rates for the paper ducat (pp. 57-59).</t>
  </si>
  <si>
    <t>These currency conversions did not need to be used here because he also presented prices that were already expressed in terms of silver..</t>
  </si>
  <si>
    <t>garniec (wine) = 3.84 L, slightly over an English gallon (3.7854 liters)</t>
  </si>
  <si>
    <t>Wheat, Rye, Oats, Barley: Prices in grosz per polmiarek until 1766; from 1766, grosz per korzec; from 1800, due to the very large number of varying currencies and measures used in Lwow, prices quoted grams of silver per hl (or liter) only.</t>
  </si>
  <si>
    <t>kamien = 12.15 kg</t>
  </si>
  <si>
    <t>lokiec (cloth) =.59388 m</t>
  </si>
  <si>
    <t>faska (butter) = 65.5 pounds = 26.5275 kg</t>
  </si>
  <si>
    <t>woz (firewood) = fura = 162 kg</t>
  </si>
  <si>
    <t>Ag/100 kg</t>
  </si>
  <si>
    <t>Heat&amp;Lighting: 31-2, 131-3</t>
  </si>
  <si>
    <t>1 sazien wied.=1.896484 m</t>
  </si>
  <si>
    <t>1 stopa wied.=.316081 m</t>
  </si>
  <si>
    <t>1 lokiec wied.=.777558 m</t>
  </si>
  <si>
    <t>1 mierzyca wied.=61.48682 l</t>
  </si>
  <si>
    <t>1 wiadro wied.=56.589 l</t>
  </si>
  <si>
    <t>1 miara (masa) wied.=1.414724 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</si>
</sst>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"/>
    <numFmt numFmtId="169" formatCode="0.000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Palatino"/>
      <family val="0"/>
    </font>
    <font>
      <sz val="10"/>
      <name val="Palatino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sz val="8"/>
      <name val="Verdana"/>
      <family val="0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65" fontId="0" fillId="0" borderId="0" xfId="0" applyNumberFormat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2" fontId="18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2" fontId="18" fillId="3" borderId="0" xfId="0" applyNumberFormat="1" applyFont="1" applyFill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/>
    </xf>
    <xf numFmtId="0" fontId="15" fillId="4" borderId="0" xfId="0" applyFont="1" applyFill="1" applyAlignment="1">
      <alignment/>
    </xf>
    <xf numFmtId="0" fontId="5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165" fontId="9" fillId="0" borderId="4" xfId="0" applyNumberFormat="1" applyFont="1" applyBorder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4" borderId="0" xfId="0" applyNumberFormat="1" applyFont="1" applyFill="1" applyAlignment="1">
      <alignment/>
    </xf>
    <xf numFmtId="164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8" fillId="0" borderId="5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18" fillId="0" borderId="7" xfId="0" applyNumberFormat="1" applyFont="1" applyBorder="1" applyAlignment="1">
      <alignment/>
    </xf>
    <xf numFmtId="2" fontId="18" fillId="0" borderId="8" xfId="0" applyNumberFormat="1" applyFont="1" applyBorder="1" applyAlignment="1">
      <alignment/>
    </xf>
    <xf numFmtId="165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165" fontId="18" fillId="4" borderId="0" xfId="0" applyNumberFormat="1" applyFont="1" applyFill="1" applyAlignment="1">
      <alignment/>
    </xf>
    <xf numFmtId="164" fontId="18" fillId="4" borderId="0" xfId="0" applyNumberFormat="1" applyFont="1" applyFill="1" applyAlignment="1">
      <alignment/>
    </xf>
    <xf numFmtId="164" fontId="18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35" sqref="D35"/>
    </sheetView>
  </sheetViews>
  <sheetFormatPr defaultColWidth="11.421875" defaultRowHeight="12.75"/>
  <cols>
    <col min="1" max="16384" width="8.8515625" style="11" customWidth="1"/>
  </cols>
  <sheetData>
    <row r="1" ht="15">
      <c r="A1" s="11" t="s">
        <v>229</v>
      </c>
    </row>
    <row r="2" ht="15">
      <c r="A2" s="11" t="s">
        <v>104</v>
      </c>
    </row>
    <row r="4" ht="15">
      <c r="A4" s="11" t="s">
        <v>92</v>
      </c>
    </row>
    <row r="5" ht="15">
      <c r="A5" s="11" t="s">
        <v>242</v>
      </c>
    </row>
    <row r="6" ht="15">
      <c r="A6" s="11" t="s">
        <v>243</v>
      </c>
    </row>
    <row r="8" spans="1:6" ht="15">
      <c r="A8" s="11" t="s">
        <v>78</v>
      </c>
      <c r="F8" s="14" t="s">
        <v>108</v>
      </c>
    </row>
    <row r="9" spans="1:6" ht="15">
      <c r="A9" s="10" t="s">
        <v>80</v>
      </c>
      <c r="F9" s="15" t="s">
        <v>81</v>
      </c>
    </row>
    <row r="10" ht="15">
      <c r="F10" s="15"/>
    </row>
    <row r="11" spans="1:6" ht="15">
      <c r="A11" s="11" t="s">
        <v>252</v>
      </c>
      <c r="F11" s="11" t="s">
        <v>31</v>
      </c>
    </row>
    <row r="12" spans="1:6" ht="15">
      <c r="A12" s="11" t="s">
        <v>253</v>
      </c>
      <c r="F12" s="11" t="s">
        <v>119</v>
      </c>
    </row>
    <row r="13" spans="1:6" ht="15">
      <c r="A13" s="11" t="s">
        <v>254</v>
      </c>
      <c r="F13" s="11" t="s">
        <v>48</v>
      </c>
    </row>
    <row r="14" spans="1:6" ht="15">
      <c r="A14" s="11" t="s">
        <v>255</v>
      </c>
      <c r="F14" s="11" t="s">
        <v>170</v>
      </c>
    </row>
    <row r="15" spans="1:6" ht="15">
      <c r="A15" s="11" t="s">
        <v>256</v>
      </c>
      <c r="F15" s="11" t="s">
        <v>244</v>
      </c>
    </row>
    <row r="16" spans="1:6" ht="15">
      <c r="A16" s="11" t="s">
        <v>257</v>
      </c>
      <c r="F16" s="11" t="s">
        <v>120</v>
      </c>
    </row>
    <row r="17" spans="1:6" ht="15">
      <c r="A17" s="11" t="s">
        <v>87</v>
      </c>
      <c r="F17" s="11" t="s">
        <v>18</v>
      </c>
    </row>
    <row r="18" spans="1:6" ht="15">
      <c r="A18" s="11" t="s">
        <v>88</v>
      </c>
      <c r="F18" s="11" t="s">
        <v>30</v>
      </c>
    </row>
    <row r="19" spans="1:6" ht="15">
      <c r="A19" s="11" t="s">
        <v>89</v>
      </c>
      <c r="F19" s="11" t="s">
        <v>19</v>
      </c>
    </row>
    <row r="20" ht="15">
      <c r="F20" s="11" t="s">
        <v>246</v>
      </c>
    </row>
    <row r="21" spans="1:6" ht="15">
      <c r="A21" s="11" t="s">
        <v>90</v>
      </c>
      <c r="F21" s="11" t="s">
        <v>247</v>
      </c>
    </row>
    <row r="22" spans="1:6" ht="15">
      <c r="A22" s="11" t="s">
        <v>238</v>
      </c>
      <c r="F22" s="11" t="s">
        <v>248</v>
      </c>
    </row>
    <row r="23" spans="1:6" ht="15">
      <c r="A23" s="11" t="s">
        <v>239</v>
      </c>
      <c r="F23" s="11" t="s">
        <v>249</v>
      </c>
    </row>
    <row r="24" spans="1:7" ht="15">
      <c r="A24" s="11" t="s">
        <v>91</v>
      </c>
      <c r="G24" s="11" t="s">
        <v>194</v>
      </c>
    </row>
    <row r="25" spans="1:7" ht="15">
      <c r="A25" s="11" t="s">
        <v>240</v>
      </c>
      <c r="G25" s="11" t="s">
        <v>195</v>
      </c>
    </row>
    <row r="26" spans="1:7" ht="15">
      <c r="A26" s="11" t="s">
        <v>241</v>
      </c>
      <c r="G26" s="11" t="s">
        <v>77</v>
      </c>
    </row>
    <row r="27" ht="15">
      <c r="A27" s="11" t="s">
        <v>58</v>
      </c>
    </row>
    <row r="28" ht="15">
      <c r="A28" s="11" t="s">
        <v>59</v>
      </c>
    </row>
    <row r="31" ht="15">
      <c r="A31" s="11" t="s">
        <v>93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pane ySplit="5060" topLeftCell="BM197" activePane="bottomLeft" state="split"/>
      <selection pane="topLeft" activeCell="B8" sqref="B8:G8"/>
      <selection pane="bottomLeft" activeCell="I209" sqref="I209"/>
    </sheetView>
  </sheetViews>
  <sheetFormatPr defaultColWidth="11.421875" defaultRowHeight="12.75"/>
  <cols>
    <col min="1" max="1" width="10.8515625" style="65" customWidth="1"/>
    <col min="2" max="2" width="11.421875" style="67" customWidth="1"/>
    <col min="3" max="3" width="7.8515625" style="65" customWidth="1"/>
    <col min="4" max="4" width="11.140625" style="71" customWidth="1"/>
    <col min="5" max="5" width="11.00390625" style="75" customWidth="1"/>
    <col min="6" max="6" width="15.421875" style="71" customWidth="1"/>
    <col min="7" max="7" width="10.8515625" style="67" customWidth="1"/>
    <col min="8" max="16384" width="10.8515625" style="65" customWidth="1"/>
  </cols>
  <sheetData>
    <row r="1" ht="15">
      <c r="A1" s="64" t="s">
        <v>39</v>
      </c>
    </row>
    <row r="2" ht="15">
      <c r="A2" s="65" t="s">
        <v>0</v>
      </c>
    </row>
    <row r="4" spans="1:5" ht="15">
      <c r="A4" s="65" t="s">
        <v>16</v>
      </c>
      <c r="D4" s="20" t="s">
        <v>14</v>
      </c>
      <c r="E4" s="20"/>
    </row>
    <row r="5" spans="1:5" ht="15">
      <c r="A5" s="65" t="s">
        <v>17</v>
      </c>
      <c r="D5" s="20" t="s">
        <v>15</v>
      </c>
      <c r="E5" s="20"/>
    </row>
    <row r="6" spans="2:5" ht="15">
      <c r="B6" s="65"/>
      <c r="D6" s="20" t="s">
        <v>13</v>
      </c>
      <c r="E6" s="20"/>
    </row>
    <row r="7" spans="4:5" ht="15">
      <c r="D7" s="20" t="s">
        <v>12</v>
      </c>
      <c r="E7" s="20"/>
    </row>
    <row r="8" spans="1:7" ht="15">
      <c r="A8" s="66"/>
      <c r="B8" s="68" t="s">
        <v>212</v>
      </c>
      <c r="C8" s="49"/>
      <c r="D8" s="81"/>
      <c r="E8" s="52"/>
      <c r="F8" s="81"/>
      <c r="G8" s="82"/>
    </row>
    <row r="9" spans="1:7" ht="15">
      <c r="A9" s="66"/>
      <c r="B9" s="69" t="s">
        <v>105</v>
      </c>
      <c r="C9" s="66"/>
      <c r="D9" s="72" t="s">
        <v>107</v>
      </c>
      <c r="G9" s="80" t="s">
        <v>7</v>
      </c>
    </row>
    <row r="10" spans="1:7" ht="15">
      <c r="A10" s="66"/>
      <c r="B10" s="70"/>
      <c r="C10" s="66"/>
      <c r="D10" s="73" t="s">
        <v>3</v>
      </c>
      <c r="E10" s="76"/>
      <c r="F10" s="71" t="s">
        <v>5</v>
      </c>
      <c r="G10" s="67" t="s">
        <v>8</v>
      </c>
    </row>
    <row r="11" spans="1:7" ht="15">
      <c r="A11" s="66"/>
      <c r="B11" s="70"/>
      <c r="C11" s="66"/>
      <c r="D11" s="74" t="s">
        <v>4</v>
      </c>
      <c r="E11" s="77"/>
      <c r="F11" s="71" t="s">
        <v>6</v>
      </c>
      <c r="G11" s="67" t="s">
        <v>9</v>
      </c>
    </row>
    <row r="12" spans="1:7" ht="15">
      <c r="A12" s="66"/>
      <c r="B12" s="70" t="s">
        <v>106</v>
      </c>
      <c r="C12" s="66"/>
      <c r="D12" s="78" t="s">
        <v>1</v>
      </c>
      <c r="E12" s="79" t="s">
        <v>2</v>
      </c>
      <c r="F12" s="78" t="s">
        <v>1</v>
      </c>
      <c r="G12" s="70" t="s">
        <v>2</v>
      </c>
    </row>
    <row r="13" spans="1:6" ht="15">
      <c r="A13" s="65">
        <v>1701</v>
      </c>
      <c r="B13" s="67">
        <v>118.6</v>
      </c>
      <c r="D13" s="71">
        <v>0.513</v>
      </c>
      <c r="F13" s="71">
        <v>2.26</v>
      </c>
    </row>
    <row r="14" spans="1:6" ht="15">
      <c r="A14" s="65">
        <v>1702</v>
      </c>
      <c r="B14" s="67">
        <v>110.2</v>
      </c>
      <c r="D14" s="71">
        <v>0.526</v>
      </c>
      <c r="F14" s="71">
        <v>2.542</v>
      </c>
    </row>
    <row r="15" spans="1:6" ht="15">
      <c r="A15" s="65">
        <v>1703</v>
      </c>
      <c r="B15" s="67">
        <v>108.2</v>
      </c>
      <c r="D15" s="71">
        <v>0.628</v>
      </c>
      <c r="F15" s="71">
        <v>1.665</v>
      </c>
    </row>
    <row r="16" spans="1:6" ht="15">
      <c r="A16" s="65">
        <v>1704</v>
      </c>
      <c r="B16" s="67">
        <v>105.1</v>
      </c>
      <c r="D16" s="71">
        <v>0.772</v>
      </c>
      <c r="F16" s="71">
        <v>1.512</v>
      </c>
    </row>
    <row r="17" spans="1:6" ht="15">
      <c r="A17" s="65">
        <v>1705</v>
      </c>
      <c r="B17" s="67">
        <v>97.2</v>
      </c>
      <c r="D17" s="71">
        <v>0.684</v>
      </c>
      <c r="F17" s="71">
        <v>1.62</v>
      </c>
    </row>
    <row r="18" spans="1:6" ht="15">
      <c r="A18" s="65">
        <v>1706</v>
      </c>
      <c r="B18" s="67">
        <v>97.2</v>
      </c>
      <c r="D18" s="71">
        <v>0.684</v>
      </c>
      <c r="F18" s="71">
        <v>1.782</v>
      </c>
    </row>
    <row r="19" spans="1:6" ht="15">
      <c r="A19" s="65">
        <v>1707</v>
      </c>
      <c r="B19" s="67">
        <v>90.9</v>
      </c>
      <c r="D19" s="71">
        <v>0.859</v>
      </c>
      <c r="F19" s="71">
        <v>2.272</v>
      </c>
    </row>
    <row r="20" spans="1:6" ht="15">
      <c r="A20" s="65">
        <v>1708</v>
      </c>
      <c r="B20" s="67">
        <v>78.8</v>
      </c>
      <c r="D20" s="71">
        <v>0.673</v>
      </c>
      <c r="F20" s="71">
        <v>2.02</v>
      </c>
    </row>
    <row r="21" spans="1:6" ht="15">
      <c r="A21" s="65">
        <v>1709</v>
      </c>
      <c r="B21" s="67">
        <v>91.7</v>
      </c>
      <c r="D21" s="71">
        <v>0.707</v>
      </c>
      <c r="F21" s="71">
        <v>2.424</v>
      </c>
    </row>
    <row r="22" spans="1:4" ht="15">
      <c r="A22" s="65">
        <v>1710</v>
      </c>
      <c r="B22" s="67">
        <v>90.9</v>
      </c>
      <c r="D22" s="71">
        <v>0.606</v>
      </c>
    </row>
    <row r="23" spans="1:6" ht="15">
      <c r="A23" s="65">
        <v>1711</v>
      </c>
      <c r="B23" s="67">
        <v>90.9</v>
      </c>
      <c r="D23" s="71">
        <v>0.774</v>
      </c>
      <c r="F23" s="71">
        <v>2.767</v>
      </c>
    </row>
    <row r="24" spans="1:6" ht="15">
      <c r="A24" s="65">
        <v>1712</v>
      </c>
      <c r="B24" s="67">
        <v>100</v>
      </c>
      <c r="F24" s="71">
        <v>2.424</v>
      </c>
    </row>
    <row r="25" spans="1:6" ht="15">
      <c r="A25" s="65">
        <v>1713</v>
      </c>
      <c r="B25" s="67">
        <v>95.9</v>
      </c>
      <c r="D25" s="71">
        <v>0.657</v>
      </c>
      <c r="F25" s="71">
        <v>2.575</v>
      </c>
    </row>
    <row r="26" spans="1:6" ht="15">
      <c r="A26" s="65">
        <v>1714</v>
      </c>
      <c r="B26" s="67">
        <v>90.9</v>
      </c>
      <c r="D26" s="71">
        <v>0.556</v>
      </c>
      <c r="F26" s="71">
        <v>3.03</v>
      </c>
    </row>
    <row r="27" spans="1:6" ht="15">
      <c r="A27" s="65">
        <v>1715</v>
      </c>
      <c r="B27" s="67">
        <v>101</v>
      </c>
      <c r="D27" s="71">
        <v>0.639</v>
      </c>
      <c r="F27" s="71">
        <v>2.828</v>
      </c>
    </row>
    <row r="28" spans="1:6" ht="15">
      <c r="A28" s="65">
        <v>1716</v>
      </c>
      <c r="B28" s="67">
        <v>100</v>
      </c>
      <c r="D28" s="71">
        <v>0.707</v>
      </c>
      <c r="F28" s="71">
        <v>3.03</v>
      </c>
    </row>
    <row r="29" spans="1:6" ht="15">
      <c r="A29" s="65">
        <v>1717</v>
      </c>
      <c r="B29" s="67">
        <v>97.7</v>
      </c>
      <c r="D29" s="71">
        <v>0.606</v>
      </c>
      <c r="F29" s="71">
        <v>2.828</v>
      </c>
    </row>
    <row r="30" spans="1:6" ht="15">
      <c r="A30" s="65">
        <v>1718</v>
      </c>
      <c r="B30" s="67">
        <v>92.6</v>
      </c>
      <c r="D30" s="71">
        <v>0.779</v>
      </c>
      <c r="F30" s="71">
        <v>3.03</v>
      </c>
    </row>
    <row r="31" spans="1:6" ht="15">
      <c r="A31" s="65">
        <v>1719</v>
      </c>
      <c r="B31" s="67">
        <v>101</v>
      </c>
      <c r="D31" s="71">
        <v>0.606</v>
      </c>
      <c r="F31" s="71">
        <v>3.03</v>
      </c>
    </row>
    <row r="32" spans="1:6" ht="15">
      <c r="A32" s="65">
        <v>1720</v>
      </c>
      <c r="B32" s="67">
        <v>93.4</v>
      </c>
      <c r="D32" s="71">
        <v>0.556</v>
      </c>
      <c r="F32" s="71">
        <v>3.03</v>
      </c>
    </row>
    <row r="33" spans="1:6" ht="15">
      <c r="A33" s="65">
        <v>1721</v>
      </c>
      <c r="B33" s="67">
        <v>97</v>
      </c>
      <c r="D33" s="71">
        <v>0.606</v>
      </c>
      <c r="F33" s="71">
        <v>3.03</v>
      </c>
    </row>
    <row r="34" spans="1:6" ht="15">
      <c r="A34" s="65">
        <v>1722</v>
      </c>
      <c r="B34" s="67">
        <v>101</v>
      </c>
      <c r="F34" s="71">
        <v>3.03</v>
      </c>
    </row>
    <row r="35" spans="1:6" ht="15">
      <c r="A35" s="65">
        <v>1723</v>
      </c>
      <c r="B35" s="67">
        <v>80.8</v>
      </c>
      <c r="D35" s="71">
        <v>0.631</v>
      </c>
      <c r="F35" s="71">
        <v>3.767</v>
      </c>
    </row>
    <row r="36" spans="1:6" ht="15">
      <c r="A36" s="65">
        <v>1724</v>
      </c>
      <c r="B36" s="67">
        <v>88.9</v>
      </c>
      <c r="D36" s="71">
        <v>0.568</v>
      </c>
      <c r="F36" s="71">
        <v>3.03</v>
      </c>
    </row>
    <row r="37" spans="1:6" ht="15">
      <c r="A37" s="65">
        <v>1725</v>
      </c>
      <c r="B37" s="67">
        <v>85.9</v>
      </c>
      <c r="D37" s="71">
        <v>0.572</v>
      </c>
      <c r="F37" s="71">
        <v>2.929</v>
      </c>
    </row>
    <row r="38" spans="1:6" ht="15">
      <c r="A38" s="65">
        <v>1726</v>
      </c>
      <c r="B38" s="67">
        <v>92.1</v>
      </c>
      <c r="D38" s="71">
        <v>0.521</v>
      </c>
      <c r="F38" s="71">
        <v>3.03</v>
      </c>
    </row>
    <row r="39" spans="1:6" ht="15">
      <c r="A39" s="65">
        <v>1727</v>
      </c>
      <c r="B39" s="67">
        <v>88.9</v>
      </c>
      <c r="D39" s="71">
        <v>0.48</v>
      </c>
      <c r="F39" s="71">
        <v>2.626</v>
      </c>
    </row>
    <row r="40" spans="1:6" ht="15">
      <c r="A40" s="65">
        <v>1728</v>
      </c>
      <c r="B40" s="67">
        <v>87.9</v>
      </c>
      <c r="D40" s="71">
        <v>0.606</v>
      </c>
      <c r="F40" s="71">
        <v>2.586</v>
      </c>
    </row>
    <row r="41" spans="1:6" ht="15">
      <c r="A41" s="65">
        <v>1729</v>
      </c>
      <c r="B41" s="67">
        <v>87.9</v>
      </c>
      <c r="D41" s="71">
        <v>0.606</v>
      </c>
      <c r="F41" s="71">
        <v>3.03</v>
      </c>
    </row>
    <row r="42" spans="1:6" ht="15">
      <c r="A42" s="65">
        <v>1730</v>
      </c>
      <c r="B42" s="67">
        <v>89.9</v>
      </c>
      <c r="D42" s="71">
        <v>0.495</v>
      </c>
      <c r="F42" s="71">
        <v>3.03</v>
      </c>
    </row>
    <row r="43" spans="1:6" ht="15">
      <c r="A43" s="65">
        <v>1731</v>
      </c>
      <c r="B43" s="67">
        <v>91.4</v>
      </c>
      <c r="D43" s="71">
        <v>0.51</v>
      </c>
      <c r="F43" s="71">
        <v>2.828</v>
      </c>
    </row>
    <row r="44" spans="1:6" ht="15">
      <c r="A44" s="65">
        <v>1732</v>
      </c>
      <c r="B44" s="67">
        <v>86.4</v>
      </c>
      <c r="D44" s="71">
        <v>0.48</v>
      </c>
      <c r="F44" s="71">
        <v>2.828</v>
      </c>
    </row>
    <row r="45" spans="1:6" ht="15">
      <c r="A45" s="65">
        <v>1733</v>
      </c>
      <c r="B45" s="67">
        <v>82.6</v>
      </c>
      <c r="D45" s="71">
        <v>0.488</v>
      </c>
      <c r="F45" s="71">
        <v>2.929</v>
      </c>
    </row>
    <row r="46" spans="1:6" ht="15">
      <c r="A46" s="65">
        <v>1734</v>
      </c>
      <c r="B46" s="67">
        <v>90.9</v>
      </c>
      <c r="D46" s="71">
        <v>0.505</v>
      </c>
      <c r="F46" s="71">
        <v>3.03</v>
      </c>
    </row>
    <row r="47" spans="1:6" ht="15">
      <c r="A47" s="65">
        <v>1735</v>
      </c>
      <c r="B47" s="67">
        <v>72.7</v>
      </c>
      <c r="D47" s="71">
        <v>0.505</v>
      </c>
      <c r="F47" s="71">
        <v>3.03</v>
      </c>
    </row>
    <row r="48" spans="1:6" ht="15">
      <c r="A48" s="65">
        <v>1736</v>
      </c>
      <c r="B48" s="67">
        <v>90.9</v>
      </c>
      <c r="D48" s="71">
        <v>0.517</v>
      </c>
      <c r="F48" s="71">
        <v>3.03</v>
      </c>
    </row>
    <row r="49" spans="1:6" ht="15">
      <c r="A49" s="65">
        <v>1737</v>
      </c>
      <c r="B49" s="67">
        <v>90.9</v>
      </c>
      <c r="D49" s="71">
        <v>0.606</v>
      </c>
      <c r="F49" s="71">
        <v>2.828</v>
      </c>
    </row>
    <row r="50" spans="1:6" ht="15">
      <c r="A50" s="65">
        <v>1738</v>
      </c>
      <c r="B50" s="67">
        <v>92.9</v>
      </c>
      <c r="D50" s="71">
        <v>0.606</v>
      </c>
      <c r="F50" s="71">
        <v>3.03</v>
      </c>
    </row>
    <row r="51" spans="1:6" ht="15">
      <c r="A51" s="65">
        <v>1739</v>
      </c>
      <c r="B51" s="67">
        <v>95.9</v>
      </c>
      <c r="D51" s="71">
        <v>0.546</v>
      </c>
      <c r="F51" s="71">
        <v>2.889</v>
      </c>
    </row>
    <row r="52" spans="1:6" ht="15">
      <c r="A52" s="65">
        <v>1740</v>
      </c>
      <c r="B52" s="67">
        <v>90.9</v>
      </c>
      <c r="D52" s="71">
        <v>0.556</v>
      </c>
      <c r="F52" s="71">
        <v>3.363</v>
      </c>
    </row>
    <row r="53" spans="1:6" ht="15">
      <c r="A53" s="65">
        <v>1741</v>
      </c>
      <c r="B53" s="67">
        <v>90.9</v>
      </c>
      <c r="D53" s="71">
        <v>0.572</v>
      </c>
      <c r="F53" s="71">
        <v>3.03</v>
      </c>
    </row>
    <row r="54" spans="1:6" ht="15">
      <c r="A54" s="65">
        <v>1742</v>
      </c>
      <c r="B54" s="67">
        <v>86.4</v>
      </c>
      <c r="D54" s="71">
        <v>0.588</v>
      </c>
      <c r="F54" s="71">
        <v>3.192</v>
      </c>
    </row>
    <row r="55" spans="1:6" ht="15">
      <c r="A55" s="65">
        <v>1743</v>
      </c>
      <c r="B55" s="67">
        <v>90.9</v>
      </c>
      <c r="D55" s="71">
        <v>0.556</v>
      </c>
      <c r="F55" s="71">
        <v>2.606</v>
      </c>
    </row>
    <row r="56" spans="1:6" ht="15">
      <c r="A56" s="65">
        <v>1744</v>
      </c>
      <c r="B56" s="67">
        <v>90.9</v>
      </c>
      <c r="D56" s="71">
        <v>0.593</v>
      </c>
      <c r="F56" s="71">
        <v>3.03</v>
      </c>
    </row>
    <row r="57" spans="1:6" ht="15">
      <c r="A57" s="65">
        <v>1745</v>
      </c>
      <c r="B57" s="67">
        <v>95.9</v>
      </c>
      <c r="D57" s="71">
        <v>0.556</v>
      </c>
      <c r="F57" s="71">
        <v>3.03</v>
      </c>
    </row>
    <row r="58" spans="1:6" ht="15">
      <c r="A58" s="65">
        <v>1746</v>
      </c>
      <c r="B58" s="67">
        <v>90.9</v>
      </c>
      <c r="D58" s="71">
        <v>0.556</v>
      </c>
      <c r="F58" s="71">
        <v>3.03</v>
      </c>
    </row>
    <row r="59" spans="1:6" ht="15">
      <c r="A59" s="65">
        <v>1747</v>
      </c>
      <c r="B59" s="67">
        <v>90.9</v>
      </c>
      <c r="D59" s="71">
        <v>0.556</v>
      </c>
      <c r="F59" s="71">
        <v>3.03</v>
      </c>
    </row>
    <row r="60" spans="1:6" ht="15">
      <c r="A60" s="65">
        <v>1748</v>
      </c>
      <c r="B60" s="67">
        <v>101</v>
      </c>
      <c r="D60" s="71">
        <v>0.56</v>
      </c>
      <c r="F60" s="71">
        <v>2.525</v>
      </c>
    </row>
    <row r="61" spans="1:6" ht="15">
      <c r="A61" s="65">
        <v>1749</v>
      </c>
      <c r="B61" s="67">
        <v>97.7</v>
      </c>
      <c r="D61" s="71">
        <v>0.572</v>
      </c>
      <c r="F61" s="71">
        <v>2.727</v>
      </c>
    </row>
    <row r="62" spans="1:6" ht="15">
      <c r="A62" s="65">
        <v>1750</v>
      </c>
      <c r="B62" s="67">
        <v>101</v>
      </c>
      <c r="D62" s="71">
        <v>0.57</v>
      </c>
      <c r="F62" s="71">
        <v>3.03</v>
      </c>
    </row>
    <row r="63" spans="1:6" ht="15">
      <c r="A63" s="65">
        <v>1751</v>
      </c>
      <c r="B63" s="67">
        <v>92.9</v>
      </c>
      <c r="D63" s="71">
        <v>0.572</v>
      </c>
      <c r="F63" s="71">
        <v>3.03</v>
      </c>
    </row>
    <row r="64" spans="1:4" ht="15">
      <c r="A64" s="65">
        <v>1752</v>
      </c>
      <c r="B64" s="67">
        <v>98</v>
      </c>
      <c r="D64" s="71">
        <v>0.587</v>
      </c>
    </row>
    <row r="65" spans="1:6" ht="15">
      <c r="A65" s="65">
        <v>1753</v>
      </c>
      <c r="B65" s="67">
        <v>92.4</v>
      </c>
      <c r="D65" s="71">
        <v>0.562</v>
      </c>
      <c r="F65" s="71">
        <v>3.325</v>
      </c>
    </row>
    <row r="66" spans="1:6" ht="15">
      <c r="A66" s="65">
        <v>1754</v>
      </c>
      <c r="B66" s="67">
        <v>80.4</v>
      </c>
      <c r="D66" s="71">
        <v>0.588</v>
      </c>
      <c r="F66" s="71">
        <v>2.94</v>
      </c>
    </row>
    <row r="67" spans="1:6" ht="15">
      <c r="A67" s="65">
        <v>1755</v>
      </c>
      <c r="B67" s="67">
        <v>85.8</v>
      </c>
      <c r="D67" s="71">
        <v>0.728</v>
      </c>
      <c r="E67" s="75">
        <v>9.97</v>
      </c>
      <c r="F67" s="71">
        <v>2.94</v>
      </c>
    </row>
    <row r="68" spans="1:6" ht="15">
      <c r="A68" s="65">
        <v>1756</v>
      </c>
      <c r="B68" s="67">
        <v>86.6</v>
      </c>
      <c r="D68" s="71">
        <v>0.588</v>
      </c>
      <c r="F68" s="71">
        <v>2.94</v>
      </c>
    </row>
    <row r="69" spans="1:6" ht="15">
      <c r="A69" s="65">
        <v>1757</v>
      </c>
      <c r="B69" s="67">
        <v>85.1</v>
      </c>
      <c r="D69" s="71">
        <v>0.588</v>
      </c>
      <c r="F69" s="71">
        <v>2.934</v>
      </c>
    </row>
    <row r="70" spans="1:6" ht="15">
      <c r="A70" s="65">
        <v>1758</v>
      </c>
      <c r="B70" s="67">
        <v>82.3</v>
      </c>
      <c r="D70" s="71">
        <v>0.576</v>
      </c>
      <c r="F70" s="71">
        <v>3.332</v>
      </c>
    </row>
    <row r="71" spans="1:6" ht="15">
      <c r="A71" s="65">
        <v>1759</v>
      </c>
      <c r="B71" s="67">
        <v>89</v>
      </c>
      <c r="D71" s="71">
        <v>0.574</v>
      </c>
      <c r="F71" s="71">
        <v>3.423</v>
      </c>
    </row>
    <row r="72" spans="1:6" ht="15">
      <c r="A72" s="65">
        <v>1760</v>
      </c>
      <c r="B72" s="67">
        <v>88.2</v>
      </c>
      <c r="D72" s="71">
        <v>0.912</v>
      </c>
      <c r="F72" s="71">
        <v>5.312</v>
      </c>
    </row>
    <row r="73" spans="1:6" ht="15">
      <c r="A73" s="65">
        <v>1761</v>
      </c>
      <c r="B73" s="67">
        <v>117.6</v>
      </c>
      <c r="D73" s="71">
        <v>1.084</v>
      </c>
      <c r="F73" s="71">
        <v>5.88</v>
      </c>
    </row>
    <row r="74" spans="1:6" ht="15">
      <c r="A74" s="65">
        <v>1762</v>
      </c>
      <c r="D74" s="71">
        <v>0.98</v>
      </c>
      <c r="F74" s="71">
        <v>4.312</v>
      </c>
    </row>
    <row r="75" spans="1:6" ht="15">
      <c r="A75" s="65">
        <v>1763</v>
      </c>
      <c r="B75" s="67">
        <v>117.6</v>
      </c>
      <c r="D75" s="71">
        <v>0.588</v>
      </c>
      <c r="F75" s="71">
        <v>6.076</v>
      </c>
    </row>
    <row r="76" spans="1:6" ht="15">
      <c r="A76" s="65">
        <v>1764</v>
      </c>
      <c r="B76" s="67">
        <v>107.1</v>
      </c>
      <c r="D76" s="71">
        <v>0.62</v>
      </c>
      <c r="F76" s="71">
        <v>4.802</v>
      </c>
    </row>
    <row r="77" spans="1:6" ht="15">
      <c r="A77" s="65">
        <v>1765</v>
      </c>
      <c r="D77" s="71">
        <v>0.717</v>
      </c>
      <c r="F77" s="71">
        <v>5.55</v>
      </c>
    </row>
    <row r="78" spans="1:6" ht="15">
      <c r="A78" s="65">
        <v>1766</v>
      </c>
      <c r="B78" s="67">
        <v>117.4</v>
      </c>
      <c r="D78" s="71">
        <v>0.631</v>
      </c>
      <c r="F78" s="71">
        <v>5.26</v>
      </c>
    </row>
    <row r="79" spans="1:6" ht="15">
      <c r="A79" s="65">
        <v>1767</v>
      </c>
      <c r="B79" s="67">
        <v>126.6</v>
      </c>
      <c r="D79" s="71">
        <v>0.649</v>
      </c>
      <c r="E79" s="75">
        <v>11.69</v>
      </c>
      <c r="F79" s="71">
        <v>4.67</v>
      </c>
    </row>
    <row r="80" spans="1:6" ht="15">
      <c r="A80" s="65">
        <v>1768</v>
      </c>
      <c r="D80" s="71">
        <v>0.582</v>
      </c>
      <c r="E80" s="75">
        <v>12.37</v>
      </c>
      <c r="F80" s="71">
        <v>4.09</v>
      </c>
    </row>
    <row r="81" spans="1:6" ht="15">
      <c r="A81" s="65">
        <v>1769</v>
      </c>
      <c r="B81" s="67">
        <v>107.1</v>
      </c>
      <c r="D81" s="71">
        <v>0.614</v>
      </c>
      <c r="E81" s="75">
        <v>11.2</v>
      </c>
      <c r="F81" s="71">
        <v>3.91</v>
      </c>
    </row>
    <row r="82" spans="1:6" ht="15">
      <c r="A82" s="65">
        <v>1770</v>
      </c>
      <c r="B82" s="67">
        <v>108</v>
      </c>
      <c r="D82" s="71">
        <v>0.649</v>
      </c>
      <c r="E82" s="75">
        <v>11.78</v>
      </c>
      <c r="F82" s="71">
        <v>3.6</v>
      </c>
    </row>
    <row r="83" spans="1:6" ht="15">
      <c r="A83" s="65">
        <v>1771</v>
      </c>
      <c r="B83" s="67">
        <v>114</v>
      </c>
      <c r="D83" s="71">
        <v>0.702</v>
      </c>
      <c r="E83" s="75">
        <v>11.98</v>
      </c>
      <c r="F83" s="71">
        <v>3.7</v>
      </c>
    </row>
    <row r="84" spans="1:6" ht="15">
      <c r="A84" s="65">
        <v>1772</v>
      </c>
      <c r="B84" s="67">
        <v>122.7</v>
      </c>
      <c r="D84" s="71">
        <v>0.703</v>
      </c>
      <c r="E84" s="75">
        <v>10.23</v>
      </c>
      <c r="F84" s="71">
        <v>3.55</v>
      </c>
    </row>
    <row r="85" spans="1:6" ht="15">
      <c r="A85" s="65">
        <v>1773</v>
      </c>
      <c r="B85" s="67">
        <v>109.6</v>
      </c>
      <c r="E85" s="75">
        <v>11.39</v>
      </c>
      <c r="F85" s="71">
        <v>3.53</v>
      </c>
    </row>
    <row r="86" spans="1:6" ht="15">
      <c r="A86" s="65">
        <v>1774</v>
      </c>
      <c r="F86" s="71">
        <v>3.9</v>
      </c>
    </row>
    <row r="87" spans="1:6" ht="15">
      <c r="A87" s="65">
        <v>1775</v>
      </c>
      <c r="B87" s="67">
        <v>99.4</v>
      </c>
      <c r="D87" s="71">
        <v>0.779</v>
      </c>
      <c r="F87" s="71">
        <v>3.9</v>
      </c>
    </row>
    <row r="88" spans="1:6" ht="15">
      <c r="A88" s="65">
        <v>1776</v>
      </c>
      <c r="E88" s="75">
        <v>11.69</v>
      </c>
      <c r="F88" s="71">
        <v>8.77</v>
      </c>
    </row>
    <row r="89" spans="1:6" ht="15">
      <c r="A89" s="65">
        <v>1777</v>
      </c>
      <c r="B89" s="67">
        <v>87.7</v>
      </c>
      <c r="E89" s="75">
        <v>9.74</v>
      </c>
      <c r="F89" s="71">
        <v>5.16</v>
      </c>
    </row>
    <row r="90" spans="1:6" ht="15">
      <c r="A90" s="65">
        <v>1778</v>
      </c>
      <c r="B90" s="67">
        <v>104.4</v>
      </c>
      <c r="E90" s="75">
        <v>9.35</v>
      </c>
      <c r="F90" s="71">
        <v>3.12</v>
      </c>
    </row>
    <row r="91" spans="1:6" ht="15">
      <c r="A91" s="65">
        <v>1779</v>
      </c>
      <c r="B91" s="67">
        <v>105.2</v>
      </c>
      <c r="D91" s="71">
        <v>0.779</v>
      </c>
      <c r="E91" s="75">
        <v>9.35</v>
      </c>
      <c r="F91" s="71">
        <v>3.31</v>
      </c>
    </row>
    <row r="92" spans="1:6" ht="15">
      <c r="A92" s="65">
        <v>1780</v>
      </c>
      <c r="B92" s="67">
        <v>107.8</v>
      </c>
      <c r="E92" s="75">
        <v>9.06</v>
      </c>
      <c r="F92" s="71">
        <v>2.63</v>
      </c>
    </row>
    <row r="93" spans="1:6" ht="15">
      <c r="A93" s="65">
        <v>1781</v>
      </c>
      <c r="B93" s="67">
        <v>113</v>
      </c>
      <c r="D93" s="71">
        <v>0.779</v>
      </c>
      <c r="E93" s="75">
        <v>9.74</v>
      </c>
      <c r="F93" s="71">
        <v>3.9</v>
      </c>
    </row>
    <row r="94" spans="1:6" ht="15">
      <c r="A94" s="65">
        <v>1782</v>
      </c>
      <c r="B94" s="67">
        <v>105.2</v>
      </c>
      <c r="F94" s="71">
        <v>3.05</v>
      </c>
    </row>
    <row r="95" spans="1:6" ht="15">
      <c r="A95" s="65">
        <v>1783</v>
      </c>
      <c r="B95" s="67">
        <v>87.7</v>
      </c>
      <c r="E95" s="75">
        <v>9.25</v>
      </c>
      <c r="F95" s="71">
        <v>3.12</v>
      </c>
    </row>
    <row r="96" spans="1:6" ht="15">
      <c r="A96" s="65">
        <v>1784</v>
      </c>
      <c r="F96" s="71">
        <v>2.92</v>
      </c>
    </row>
    <row r="97" spans="1:6" ht="15">
      <c r="A97" s="65">
        <v>1785</v>
      </c>
      <c r="E97" s="75">
        <v>10.23</v>
      </c>
      <c r="F97" s="71">
        <v>2.92</v>
      </c>
    </row>
    <row r="98" ht="15">
      <c r="A98" s="65">
        <v>1786</v>
      </c>
    </row>
    <row r="99" spans="1:6" ht="15">
      <c r="A99" s="65">
        <v>1787</v>
      </c>
      <c r="B99" s="67">
        <v>105.2</v>
      </c>
      <c r="F99" s="71">
        <v>2.92</v>
      </c>
    </row>
    <row r="100" spans="1:5" ht="15">
      <c r="A100" s="65">
        <v>1788</v>
      </c>
      <c r="B100" s="67">
        <v>99.4</v>
      </c>
      <c r="E100" s="75">
        <v>7.79</v>
      </c>
    </row>
    <row r="101" spans="1:5" ht="15">
      <c r="A101" s="65">
        <v>1789</v>
      </c>
      <c r="B101" s="67">
        <v>99.4</v>
      </c>
      <c r="E101" s="75">
        <v>8.18</v>
      </c>
    </row>
    <row r="102" spans="1:5" ht="15">
      <c r="A102" s="65">
        <v>1790</v>
      </c>
      <c r="B102" s="67">
        <v>99.4</v>
      </c>
      <c r="E102" s="75">
        <v>8.77</v>
      </c>
    </row>
    <row r="103" spans="1:5" ht="15">
      <c r="A103" s="65">
        <v>1791</v>
      </c>
      <c r="B103" s="67">
        <v>116.9</v>
      </c>
      <c r="E103" s="75">
        <v>12.86</v>
      </c>
    </row>
    <row r="104" spans="1:2" ht="15">
      <c r="A104" s="65">
        <v>1792</v>
      </c>
      <c r="B104" s="67">
        <v>116.9</v>
      </c>
    </row>
    <row r="105" ht="15">
      <c r="A105" s="65">
        <v>1793</v>
      </c>
    </row>
    <row r="106" spans="1:2" ht="15">
      <c r="A106" s="65">
        <v>1794</v>
      </c>
      <c r="B106" s="67">
        <v>93.5</v>
      </c>
    </row>
    <row r="107" spans="1:5" ht="15">
      <c r="A107" s="65">
        <v>1795</v>
      </c>
      <c r="B107" s="67">
        <v>92.8</v>
      </c>
      <c r="E107" s="75">
        <v>12.76</v>
      </c>
    </row>
    <row r="108" spans="1:2" ht="15">
      <c r="A108" s="65">
        <v>1796</v>
      </c>
      <c r="B108" s="67">
        <v>104.5</v>
      </c>
    </row>
    <row r="109" spans="1:6" ht="15">
      <c r="A109" s="65">
        <v>1797</v>
      </c>
      <c r="B109" s="67">
        <v>105.2</v>
      </c>
      <c r="F109" s="71">
        <v>7.3</v>
      </c>
    </row>
    <row r="110" spans="1:2" ht="15">
      <c r="A110" s="65">
        <v>1798</v>
      </c>
      <c r="B110" s="67">
        <v>128.6</v>
      </c>
    </row>
    <row r="111" spans="1:2" ht="15">
      <c r="A111" s="65">
        <v>1799</v>
      </c>
      <c r="B111" s="67">
        <v>134.4</v>
      </c>
    </row>
    <row r="112" ht="15">
      <c r="A112" s="65">
        <v>1800</v>
      </c>
    </row>
    <row r="113" ht="15">
      <c r="A113" s="65">
        <v>1801</v>
      </c>
    </row>
    <row r="114" ht="15">
      <c r="A114" s="65">
        <v>1802</v>
      </c>
    </row>
    <row r="115" ht="15">
      <c r="A115" s="65">
        <v>1803</v>
      </c>
    </row>
    <row r="116" ht="15">
      <c r="A116" s="65">
        <v>1804</v>
      </c>
    </row>
    <row r="117" ht="15">
      <c r="A117" s="65">
        <v>1805</v>
      </c>
    </row>
    <row r="118" ht="15">
      <c r="A118" s="65">
        <v>1806</v>
      </c>
    </row>
    <row r="119" ht="15">
      <c r="A119" s="65">
        <v>1807</v>
      </c>
    </row>
    <row r="120" spans="1:7" ht="15">
      <c r="A120" s="65">
        <v>1808</v>
      </c>
      <c r="G120" s="67">
        <v>57.6</v>
      </c>
    </row>
    <row r="121" spans="1:2" ht="15">
      <c r="A121" s="65">
        <v>1809</v>
      </c>
      <c r="B121" s="67">
        <v>98.5</v>
      </c>
    </row>
    <row r="122" spans="1:2" ht="15">
      <c r="A122" s="65">
        <v>1810</v>
      </c>
      <c r="B122" s="67">
        <v>95.6</v>
      </c>
    </row>
    <row r="123" ht="15">
      <c r="A123" s="65">
        <v>1811</v>
      </c>
    </row>
    <row r="124" ht="15">
      <c r="A124" s="65">
        <v>1812</v>
      </c>
    </row>
    <row r="125" ht="15">
      <c r="A125" s="65">
        <v>1813</v>
      </c>
    </row>
    <row r="126" ht="15">
      <c r="A126" s="65">
        <v>1814</v>
      </c>
    </row>
    <row r="127" ht="15">
      <c r="A127" s="65">
        <v>1815</v>
      </c>
    </row>
    <row r="128" ht="15">
      <c r="A128" s="65">
        <v>1816</v>
      </c>
    </row>
    <row r="129" ht="15">
      <c r="A129" s="65">
        <v>1817</v>
      </c>
    </row>
    <row r="130" ht="15">
      <c r="A130" s="65">
        <v>1818</v>
      </c>
    </row>
    <row r="131" ht="15">
      <c r="A131" s="65">
        <v>1819</v>
      </c>
    </row>
    <row r="132" spans="1:2" ht="15">
      <c r="A132" s="65">
        <v>1820</v>
      </c>
      <c r="B132" s="67">
        <v>140.4</v>
      </c>
    </row>
    <row r="133" spans="1:7" ht="15">
      <c r="A133" s="65">
        <v>1821</v>
      </c>
      <c r="B133" s="67">
        <v>119.8</v>
      </c>
      <c r="G133" s="67">
        <v>42.1</v>
      </c>
    </row>
    <row r="134" spans="1:7" ht="15">
      <c r="A134" s="65">
        <v>1822</v>
      </c>
      <c r="G134" s="67">
        <v>46.8</v>
      </c>
    </row>
    <row r="135" ht="15">
      <c r="A135" s="65">
        <v>1823</v>
      </c>
    </row>
    <row r="136" ht="15">
      <c r="A136" s="65">
        <v>1824</v>
      </c>
    </row>
    <row r="137" ht="15">
      <c r="A137" s="65">
        <v>1825</v>
      </c>
    </row>
    <row r="138" ht="15">
      <c r="A138" s="65">
        <v>1826</v>
      </c>
    </row>
    <row r="139" ht="15">
      <c r="A139" s="65">
        <v>1827</v>
      </c>
    </row>
    <row r="140" ht="15">
      <c r="A140" s="65">
        <v>1828</v>
      </c>
    </row>
    <row r="141" ht="15">
      <c r="A141" s="65">
        <v>1829</v>
      </c>
    </row>
    <row r="142" ht="15">
      <c r="A142" s="65">
        <v>1830</v>
      </c>
    </row>
    <row r="143" ht="15">
      <c r="A143" s="65">
        <v>1831</v>
      </c>
    </row>
    <row r="144" ht="15">
      <c r="A144" s="65">
        <v>1832</v>
      </c>
    </row>
    <row r="145" ht="15">
      <c r="A145" s="65">
        <v>1833</v>
      </c>
    </row>
    <row r="146" ht="15">
      <c r="A146" s="65">
        <v>1834</v>
      </c>
    </row>
    <row r="147" ht="15">
      <c r="A147" s="65">
        <v>1835</v>
      </c>
    </row>
    <row r="148" ht="15">
      <c r="A148" s="65">
        <v>1836</v>
      </c>
    </row>
    <row r="149" spans="1:7" ht="15">
      <c r="A149" s="65">
        <v>1837</v>
      </c>
      <c r="G149" s="67">
        <v>37.4</v>
      </c>
    </row>
    <row r="150" ht="15">
      <c r="A150" s="65">
        <v>1838</v>
      </c>
    </row>
    <row r="151" ht="15">
      <c r="A151" s="65">
        <v>1839</v>
      </c>
    </row>
    <row r="152" ht="15">
      <c r="A152" s="65">
        <v>1840</v>
      </c>
    </row>
    <row r="153" ht="15">
      <c r="A153" s="65">
        <v>1841</v>
      </c>
    </row>
    <row r="154" ht="15">
      <c r="A154" s="65">
        <v>1842</v>
      </c>
    </row>
    <row r="155" ht="15">
      <c r="A155" s="65">
        <v>1843</v>
      </c>
    </row>
    <row r="156" spans="1:2" ht="15">
      <c r="A156" s="65">
        <v>1844</v>
      </c>
      <c r="B156" s="67">
        <v>152.1</v>
      </c>
    </row>
    <row r="157" spans="1:2" ht="15">
      <c r="A157" s="65">
        <v>1845</v>
      </c>
      <c r="B157" s="67">
        <v>145.1</v>
      </c>
    </row>
    <row r="158" spans="1:2" ht="15">
      <c r="A158" s="65">
        <v>1846</v>
      </c>
      <c r="B158" s="67">
        <v>135.7</v>
      </c>
    </row>
    <row r="159" ht="15">
      <c r="A159" s="65">
        <v>1847</v>
      </c>
    </row>
    <row r="160" ht="15">
      <c r="A160" s="65">
        <v>1848</v>
      </c>
    </row>
    <row r="161" ht="15">
      <c r="A161" s="65">
        <v>1849</v>
      </c>
    </row>
    <row r="162" ht="15">
      <c r="A162" s="65">
        <v>1850</v>
      </c>
    </row>
    <row r="163" ht="15">
      <c r="A163" s="65">
        <v>1851</v>
      </c>
    </row>
    <row r="164" ht="15">
      <c r="A164" s="65">
        <v>1852</v>
      </c>
    </row>
    <row r="165" ht="15">
      <c r="A165" s="65">
        <v>1853</v>
      </c>
    </row>
    <row r="166" ht="15">
      <c r="A166" s="65">
        <v>1854</v>
      </c>
    </row>
    <row r="167" spans="1:7" ht="15">
      <c r="A167" s="65">
        <v>1855</v>
      </c>
      <c r="B167" s="67">
        <v>227.2</v>
      </c>
      <c r="G167" s="67">
        <v>101.5</v>
      </c>
    </row>
    <row r="168" spans="1:7" ht="15">
      <c r="A168" s="65">
        <v>1856</v>
      </c>
      <c r="B168" s="67">
        <v>262.5</v>
      </c>
      <c r="G168" s="67">
        <v>94.9</v>
      </c>
    </row>
    <row r="169" spans="1:7" ht="15">
      <c r="A169" s="65">
        <v>1857</v>
      </c>
      <c r="B169" s="67">
        <v>277</v>
      </c>
      <c r="G169" s="67">
        <v>92.7</v>
      </c>
    </row>
    <row r="170" spans="1:7" ht="15">
      <c r="A170" s="65">
        <v>1858</v>
      </c>
      <c r="B170" s="67">
        <v>190.9</v>
      </c>
      <c r="G170" s="67">
        <v>85.1</v>
      </c>
    </row>
    <row r="171" spans="1:7" ht="15">
      <c r="A171" s="65">
        <v>1859</v>
      </c>
      <c r="B171" s="67">
        <v>150.4</v>
      </c>
      <c r="G171" s="67">
        <v>52.2</v>
      </c>
    </row>
    <row r="172" spans="1:7" ht="15">
      <c r="A172" s="65">
        <v>1860</v>
      </c>
      <c r="B172" s="67">
        <v>134.4</v>
      </c>
      <c r="G172" s="67">
        <v>53.8</v>
      </c>
    </row>
    <row r="173" ht="15">
      <c r="A173" s="65">
        <v>1861</v>
      </c>
    </row>
    <row r="174" ht="15">
      <c r="A174" s="65">
        <v>1862</v>
      </c>
    </row>
    <row r="175" ht="15">
      <c r="A175" s="65">
        <v>1863</v>
      </c>
    </row>
    <row r="176" ht="15">
      <c r="A176" s="65">
        <v>1864</v>
      </c>
    </row>
    <row r="177" ht="15">
      <c r="A177" s="65">
        <v>1865</v>
      </c>
    </row>
    <row r="178" spans="1:7" ht="15">
      <c r="A178" s="65">
        <v>1866</v>
      </c>
      <c r="B178" s="67">
        <v>194.9</v>
      </c>
      <c r="G178" s="67">
        <v>51.6</v>
      </c>
    </row>
    <row r="179" spans="1:7" ht="15">
      <c r="A179" s="65">
        <v>1867</v>
      </c>
      <c r="B179" s="67">
        <v>170.2</v>
      </c>
      <c r="G179" s="67">
        <v>34</v>
      </c>
    </row>
    <row r="180" spans="1:7" ht="15">
      <c r="A180" s="65">
        <v>1868</v>
      </c>
      <c r="B180" s="67">
        <v>199.1</v>
      </c>
      <c r="G180" s="67">
        <v>32</v>
      </c>
    </row>
    <row r="181" spans="1:7" ht="15">
      <c r="A181" s="65">
        <v>1869</v>
      </c>
      <c r="B181" s="67">
        <v>183.6</v>
      </c>
      <c r="G181" s="67">
        <v>34.8</v>
      </c>
    </row>
    <row r="182" spans="1:7" ht="15">
      <c r="A182" s="65">
        <v>1870</v>
      </c>
      <c r="B182" s="67">
        <v>191.5</v>
      </c>
      <c r="G182" s="67">
        <v>29.2</v>
      </c>
    </row>
    <row r="183" spans="1:7" ht="15">
      <c r="A183" s="65">
        <v>1871</v>
      </c>
      <c r="B183" s="67">
        <v>219.2</v>
      </c>
      <c r="G183" s="67">
        <v>33.7</v>
      </c>
    </row>
    <row r="184" spans="1:7" ht="15">
      <c r="A184" s="65">
        <v>1872</v>
      </c>
      <c r="B184" s="67">
        <v>246.6</v>
      </c>
      <c r="G184" s="67">
        <v>42.7</v>
      </c>
    </row>
    <row r="185" spans="1:7" ht="15">
      <c r="A185" s="65">
        <v>1873</v>
      </c>
      <c r="B185" s="67">
        <v>249</v>
      </c>
      <c r="G185" s="67">
        <v>48.8</v>
      </c>
    </row>
    <row r="186" spans="1:7" ht="15">
      <c r="A186" s="65">
        <v>1874</v>
      </c>
      <c r="B186" s="67">
        <v>253.4</v>
      </c>
      <c r="G186" s="67">
        <v>44.2</v>
      </c>
    </row>
    <row r="187" spans="1:7" ht="15">
      <c r="A187" s="65">
        <v>1875</v>
      </c>
      <c r="B187" s="67">
        <v>274.1</v>
      </c>
      <c r="G187" s="67">
        <v>43</v>
      </c>
    </row>
    <row r="188" spans="1:7" ht="15">
      <c r="A188" s="65">
        <v>1876</v>
      </c>
      <c r="B188" s="67">
        <v>265.5</v>
      </c>
      <c r="G188" s="67">
        <v>42.5</v>
      </c>
    </row>
    <row r="189" spans="1:7" ht="15">
      <c r="A189" s="65">
        <v>1877</v>
      </c>
      <c r="B189" s="67">
        <v>182.9</v>
      </c>
      <c r="G189" s="67">
        <v>39.6</v>
      </c>
    </row>
    <row r="190" ht="15">
      <c r="A190" s="65">
        <v>1878</v>
      </c>
    </row>
    <row r="191" ht="15">
      <c r="A191" s="65">
        <v>1879</v>
      </c>
    </row>
    <row r="192" spans="1:7" ht="15">
      <c r="A192" s="65">
        <v>1880</v>
      </c>
      <c r="B192" s="67">
        <v>192.1</v>
      </c>
      <c r="G192" s="67">
        <v>40.7</v>
      </c>
    </row>
    <row r="193" spans="1:7" ht="15">
      <c r="A193" s="65">
        <v>1881</v>
      </c>
      <c r="B193" s="67">
        <v>193.6</v>
      </c>
      <c r="G193" s="67">
        <v>41</v>
      </c>
    </row>
    <row r="194" spans="1:7" ht="15">
      <c r="A194" s="65">
        <v>1882</v>
      </c>
      <c r="B194" s="67">
        <v>230.8</v>
      </c>
      <c r="G194" s="67">
        <v>40.5</v>
      </c>
    </row>
    <row r="195" spans="1:7" ht="15">
      <c r="A195" s="65">
        <v>1883</v>
      </c>
      <c r="B195" s="67">
        <v>252.6</v>
      </c>
      <c r="G195" s="67">
        <v>41.3</v>
      </c>
    </row>
    <row r="196" spans="1:7" ht="15">
      <c r="A196" s="65">
        <v>1884</v>
      </c>
      <c r="B196" s="67">
        <v>234.3</v>
      </c>
      <c r="G196" s="67">
        <v>40.6</v>
      </c>
    </row>
    <row r="197" spans="1:7" ht="15">
      <c r="A197" s="65">
        <v>1885</v>
      </c>
      <c r="B197" s="67">
        <v>220.8</v>
      </c>
      <c r="G197" s="67">
        <v>41.3</v>
      </c>
    </row>
    <row r="198" spans="1:7" ht="15">
      <c r="A198" s="65">
        <v>1886</v>
      </c>
      <c r="B198" s="67">
        <v>231.8</v>
      </c>
      <c r="G198" s="67">
        <v>43.9</v>
      </c>
    </row>
    <row r="199" spans="1:7" ht="15">
      <c r="A199" s="65">
        <v>1887</v>
      </c>
      <c r="B199" s="67">
        <v>233.7</v>
      </c>
      <c r="G199" s="67">
        <v>44.3</v>
      </c>
    </row>
    <row r="200" spans="1:7" ht="15">
      <c r="A200" s="65">
        <v>1888</v>
      </c>
      <c r="B200" s="67">
        <v>250</v>
      </c>
      <c r="G200" s="67">
        <v>46.6</v>
      </c>
    </row>
    <row r="201" spans="1:7" ht="15">
      <c r="A201" s="65">
        <v>1889</v>
      </c>
      <c r="B201" s="67">
        <v>273.4</v>
      </c>
      <c r="G201" s="67">
        <v>48.6</v>
      </c>
    </row>
    <row r="202" spans="1:7" ht="15">
      <c r="A202" s="65">
        <v>1890</v>
      </c>
      <c r="B202" s="67">
        <v>267.2</v>
      </c>
      <c r="G202" s="67">
        <v>44.7</v>
      </c>
    </row>
    <row r="203" spans="1:7" ht="15">
      <c r="A203" s="65">
        <v>1891</v>
      </c>
      <c r="B203" s="67">
        <v>249.7</v>
      </c>
      <c r="G203" s="67">
        <v>47.3</v>
      </c>
    </row>
    <row r="204" spans="1:7" ht="15">
      <c r="A204" s="65">
        <v>1892</v>
      </c>
      <c r="B204" s="67">
        <v>251.2</v>
      </c>
      <c r="G204" s="67">
        <v>52.4</v>
      </c>
    </row>
    <row r="205" spans="1:7" ht="15">
      <c r="A205" s="65">
        <v>1893</v>
      </c>
      <c r="B205" s="67">
        <v>268.4</v>
      </c>
      <c r="G205" s="67">
        <v>56.8</v>
      </c>
    </row>
    <row r="206" spans="1:7" ht="15">
      <c r="A206" s="65">
        <v>1894</v>
      </c>
      <c r="B206" s="67">
        <v>324.4</v>
      </c>
      <c r="G206" s="67">
        <v>68.7</v>
      </c>
    </row>
    <row r="207" spans="1:7" ht="15">
      <c r="A207" s="65">
        <v>1895</v>
      </c>
      <c r="B207" s="67">
        <v>324.5</v>
      </c>
      <c r="G207" s="67">
        <v>68.7</v>
      </c>
    </row>
    <row r="208" spans="1:7" ht="15">
      <c r="A208" s="65">
        <v>1896</v>
      </c>
      <c r="B208" s="67">
        <v>318.4</v>
      </c>
      <c r="G208" s="67">
        <v>67.4</v>
      </c>
    </row>
    <row r="209" spans="1:7" ht="15">
      <c r="A209" s="65">
        <v>1897</v>
      </c>
      <c r="B209" s="67">
        <v>357.2</v>
      </c>
      <c r="G209" s="67">
        <v>75.6</v>
      </c>
    </row>
    <row r="210" spans="1:7" ht="15">
      <c r="A210" s="65">
        <v>1898</v>
      </c>
      <c r="B210" s="67">
        <v>319.9</v>
      </c>
      <c r="G210" s="67">
        <v>76.8</v>
      </c>
    </row>
    <row r="211" spans="1:7" ht="15">
      <c r="A211" s="65">
        <v>1899</v>
      </c>
      <c r="B211" s="67">
        <v>250.4</v>
      </c>
      <c r="G211" s="67">
        <v>75.1</v>
      </c>
    </row>
    <row r="212" spans="1:7" ht="15">
      <c r="A212" s="65">
        <v>1900</v>
      </c>
      <c r="B212" s="67">
        <v>244.8</v>
      </c>
      <c r="G212" s="67">
        <v>73.4</v>
      </c>
    </row>
    <row r="213" spans="1:7" ht="15">
      <c r="A213" s="65">
        <v>1901</v>
      </c>
      <c r="B213" s="83">
        <v>253.2</v>
      </c>
      <c r="G213" s="83">
        <v>76</v>
      </c>
    </row>
    <row r="214" spans="1:7" ht="15">
      <c r="A214" s="65">
        <v>1902</v>
      </c>
      <c r="B214" s="70" t="s">
        <v>10</v>
      </c>
      <c r="G214" s="70" t="s">
        <v>10</v>
      </c>
    </row>
    <row r="215" spans="1:7" ht="15">
      <c r="A215" s="65">
        <v>1903</v>
      </c>
      <c r="B215" s="70" t="s">
        <v>11</v>
      </c>
      <c r="G215" s="70" t="s">
        <v>11</v>
      </c>
    </row>
    <row r="216" ht="15">
      <c r="A216" s="65">
        <v>1904</v>
      </c>
    </row>
    <row r="217" ht="15">
      <c r="A217" s="65">
        <v>1905</v>
      </c>
    </row>
    <row r="218" ht="15">
      <c r="A218" s="65">
        <v>1906</v>
      </c>
    </row>
    <row r="219" ht="15">
      <c r="A219" s="65">
        <v>1907</v>
      </c>
    </row>
    <row r="220" ht="15">
      <c r="A220" s="65">
        <v>1908</v>
      </c>
    </row>
    <row r="221" ht="15">
      <c r="A221" s="65">
        <v>1909</v>
      </c>
    </row>
    <row r="222" ht="15">
      <c r="A222" s="65">
        <v>1910</v>
      </c>
    </row>
    <row r="223" ht="15">
      <c r="A223" s="65">
        <v>1911</v>
      </c>
    </row>
    <row r="224" ht="15">
      <c r="A224" s="65">
        <v>1912</v>
      </c>
    </row>
    <row r="225" ht="15">
      <c r="A225" s="65">
        <v>1913</v>
      </c>
    </row>
    <row r="226" ht="15">
      <c r="A226" s="65">
        <v>1914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pane ySplit="4740" topLeftCell="BM99" activePane="topLeft" state="split"/>
      <selection pane="topLeft" activeCell="N13" sqref="N13"/>
      <selection pane="bottomLeft" activeCell="H103" sqref="H103:H105"/>
    </sheetView>
  </sheetViews>
  <sheetFormatPr defaultColWidth="11.421875" defaultRowHeight="12.75"/>
  <cols>
    <col min="1" max="7" width="8.8515625" style="11" customWidth="1"/>
    <col min="8" max="8" width="11.28125" style="11" customWidth="1"/>
    <col min="9" max="16384" width="8.8515625" style="11" customWidth="1"/>
  </cols>
  <sheetData>
    <row r="1" ht="15">
      <c r="A1" s="10" t="s">
        <v>86</v>
      </c>
    </row>
    <row r="2" ht="15">
      <c r="A2" s="11" t="s">
        <v>83</v>
      </c>
    </row>
    <row r="4" spans="1:8" ht="15">
      <c r="A4" s="11" t="s">
        <v>84</v>
      </c>
      <c r="H4" s="11" t="s">
        <v>21</v>
      </c>
    </row>
    <row r="5" spans="1:8" ht="15">
      <c r="A5" s="11" t="s">
        <v>172</v>
      </c>
      <c r="H5" s="41" t="s">
        <v>46</v>
      </c>
    </row>
    <row r="6" spans="2:8" ht="15">
      <c r="B6" s="11" t="s">
        <v>82</v>
      </c>
      <c r="E6" s="11" t="s">
        <v>158</v>
      </c>
      <c r="H6" s="60" t="s">
        <v>158</v>
      </c>
    </row>
    <row r="7" spans="2:8" ht="15">
      <c r="B7" s="12" t="s">
        <v>173</v>
      </c>
      <c r="C7" s="12"/>
      <c r="D7" s="12"/>
      <c r="E7" s="18" t="s">
        <v>173</v>
      </c>
      <c r="H7" s="18" t="s">
        <v>173</v>
      </c>
    </row>
    <row r="8" spans="2:8" ht="15">
      <c r="B8" s="16" t="s">
        <v>198</v>
      </c>
      <c r="C8" s="16"/>
      <c r="D8" s="16"/>
      <c r="E8" s="19" t="s">
        <v>85</v>
      </c>
      <c r="H8" s="19" t="s">
        <v>20</v>
      </c>
    </row>
    <row r="9" spans="1:8" ht="15">
      <c r="A9" s="11">
        <v>1701</v>
      </c>
      <c r="B9" s="11">
        <v>16</v>
      </c>
      <c r="E9" s="17">
        <v>1.81</v>
      </c>
      <c r="H9" s="23">
        <f>E9*20</f>
        <v>36.2</v>
      </c>
    </row>
    <row r="10" spans="1:8" ht="15">
      <c r="A10" s="11">
        <v>1702</v>
      </c>
      <c r="B10" s="11">
        <v>20.7</v>
      </c>
      <c r="E10" s="17">
        <v>2.34</v>
      </c>
      <c r="H10" s="23">
        <f aca="true" t="shared" si="0" ref="H10:H73">E10*20</f>
        <v>46.8</v>
      </c>
    </row>
    <row r="11" spans="1:8" ht="15">
      <c r="A11" s="11">
        <v>1703</v>
      </c>
      <c r="B11" s="11">
        <v>20</v>
      </c>
      <c r="E11" s="17">
        <v>2.22</v>
      </c>
      <c r="H11" s="23">
        <f t="shared" si="0"/>
        <v>44.400000000000006</v>
      </c>
    </row>
    <row r="12" spans="1:8" ht="15">
      <c r="A12" s="11">
        <v>1704</v>
      </c>
      <c r="B12" s="11">
        <v>19</v>
      </c>
      <c r="E12" s="17">
        <v>2.13</v>
      </c>
      <c r="H12" s="23">
        <f t="shared" si="0"/>
        <v>42.599999999999994</v>
      </c>
    </row>
    <row r="13" spans="1:8" ht="15">
      <c r="A13" s="11">
        <v>1705</v>
      </c>
      <c r="B13" s="11">
        <v>23</v>
      </c>
      <c r="E13" s="17">
        <v>2.48</v>
      </c>
      <c r="H13" s="23">
        <f t="shared" si="0"/>
        <v>49.6</v>
      </c>
    </row>
    <row r="14" spans="1:8" ht="15">
      <c r="A14" s="11">
        <v>1706</v>
      </c>
      <c r="B14" s="11">
        <v>18</v>
      </c>
      <c r="E14" s="17">
        <v>1.94</v>
      </c>
      <c r="H14" s="23">
        <f t="shared" si="0"/>
        <v>38.8</v>
      </c>
    </row>
    <row r="15" spans="1:8" ht="15">
      <c r="A15" s="11">
        <v>1707</v>
      </c>
      <c r="B15" s="11">
        <v>18</v>
      </c>
      <c r="E15" s="17">
        <v>1.82</v>
      </c>
      <c r="H15" s="23">
        <f t="shared" si="0"/>
        <v>36.4</v>
      </c>
    </row>
    <row r="16" spans="1:8" ht="15">
      <c r="A16" s="11">
        <v>1708</v>
      </c>
      <c r="B16" s="11">
        <v>18</v>
      </c>
      <c r="E16" s="17">
        <v>1.82</v>
      </c>
      <c r="H16" s="23">
        <f t="shared" si="0"/>
        <v>36.4</v>
      </c>
    </row>
    <row r="17" spans="1:8" ht="15">
      <c r="A17" s="11">
        <v>1709</v>
      </c>
      <c r="B17" s="11">
        <v>30</v>
      </c>
      <c r="E17" s="17">
        <v>3.03</v>
      </c>
      <c r="H17" s="23">
        <f t="shared" si="0"/>
        <v>60.599999999999994</v>
      </c>
    </row>
    <row r="18" spans="1:8" ht="15">
      <c r="A18" s="11">
        <v>1710</v>
      </c>
      <c r="B18" s="11">
        <v>27</v>
      </c>
      <c r="E18" s="17">
        <v>2.73</v>
      </c>
      <c r="H18" s="23">
        <f t="shared" si="0"/>
        <v>54.6</v>
      </c>
    </row>
    <row r="19" spans="1:8" ht="15">
      <c r="A19" s="11">
        <v>1711</v>
      </c>
      <c r="B19" s="11">
        <v>18</v>
      </c>
      <c r="E19" s="17">
        <v>1.82</v>
      </c>
      <c r="H19" s="23">
        <f t="shared" si="0"/>
        <v>36.4</v>
      </c>
    </row>
    <row r="20" spans="1:8" ht="15">
      <c r="A20" s="11">
        <v>1712</v>
      </c>
      <c r="B20" s="11">
        <v>18</v>
      </c>
      <c r="E20" s="17">
        <v>1.82</v>
      </c>
      <c r="H20" s="23">
        <f t="shared" si="0"/>
        <v>36.4</v>
      </c>
    </row>
    <row r="21" spans="1:8" ht="15">
      <c r="A21" s="11">
        <v>1713</v>
      </c>
      <c r="B21" s="11">
        <v>15</v>
      </c>
      <c r="E21" s="17">
        <v>1.51</v>
      </c>
      <c r="H21" s="23">
        <f t="shared" si="0"/>
        <v>30.2</v>
      </c>
    </row>
    <row r="22" spans="1:8" ht="15">
      <c r="A22" s="11">
        <v>1714</v>
      </c>
      <c r="B22" s="11">
        <v>18</v>
      </c>
      <c r="E22" s="17">
        <v>1.82</v>
      </c>
      <c r="H22" s="23">
        <f t="shared" si="0"/>
        <v>36.4</v>
      </c>
    </row>
    <row r="23" spans="1:8" ht="15">
      <c r="A23" s="11">
        <v>1715</v>
      </c>
      <c r="B23" s="11">
        <v>19.3</v>
      </c>
      <c r="E23" s="17">
        <v>1.95</v>
      </c>
      <c r="H23" s="23">
        <f t="shared" si="0"/>
        <v>39</v>
      </c>
    </row>
    <row r="24" spans="1:8" ht="15">
      <c r="A24" s="11">
        <v>1716</v>
      </c>
      <c r="B24" s="11">
        <v>18</v>
      </c>
      <c r="E24" s="17">
        <v>1.82</v>
      </c>
      <c r="H24" s="23">
        <f t="shared" si="0"/>
        <v>36.4</v>
      </c>
    </row>
    <row r="25" spans="1:8" ht="15">
      <c r="A25" s="11">
        <v>1717</v>
      </c>
      <c r="B25" s="11">
        <v>21</v>
      </c>
      <c r="E25" s="17">
        <v>2.12</v>
      </c>
      <c r="H25" s="23">
        <f t="shared" si="0"/>
        <v>42.400000000000006</v>
      </c>
    </row>
    <row r="26" spans="1:8" ht="15">
      <c r="A26" s="11">
        <v>1718</v>
      </c>
      <c r="B26" s="11">
        <v>21</v>
      </c>
      <c r="E26" s="17">
        <v>2.12</v>
      </c>
      <c r="H26" s="23">
        <f t="shared" si="0"/>
        <v>42.400000000000006</v>
      </c>
    </row>
    <row r="27" spans="1:8" ht="15">
      <c r="A27" s="11">
        <v>1719</v>
      </c>
      <c r="B27" s="11">
        <v>18</v>
      </c>
      <c r="E27" s="17">
        <v>1.82</v>
      </c>
      <c r="H27" s="23">
        <f t="shared" si="0"/>
        <v>36.4</v>
      </c>
    </row>
    <row r="28" spans="1:8" ht="15">
      <c r="A28" s="11">
        <v>1720</v>
      </c>
      <c r="B28" s="11">
        <v>18</v>
      </c>
      <c r="E28" s="17">
        <v>1.82</v>
      </c>
      <c r="H28" s="23">
        <f t="shared" si="0"/>
        <v>36.4</v>
      </c>
    </row>
    <row r="29" spans="1:8" ht="15">
      <c r="A29" s="11">
        <v>1721</v>
      </c>
      <c r="B29" s="11">
        <v>18</v>
      </c>
      <c r="E29" s="17">
        <v>1.82</v>
      </c>
      <c r="H29" s="23">
        <f t="shared" si="0"/>
        <v>36.4</v>
      </c>
    </row>
    <row r="30" spans="1:8" ht="15">
      <c r="A30" s="11">
        <v>1722</v>
      </c>
      <c r="B30" s="11">
        <v>18</v>
      </c>
      <c r="E30" s="17">
        <v>1.82</v>
      </c>
      <c r="H30" s="23">
        <f t="shared" si="0"/>
        <v>36.4</v>
      </c>
    </row>
    <row r="31" spans="1:8" ht="15">
      <c r="A31" s="11">
        <v>1723</v>
      </c>
      <c r="B31" s="11">
        <v>18.2</v>
      </c>
      <c r="E31" s="17">
        <v>1.84</v>
      </c>
      <c r="H31" s="23">
        <f t="shared" si="0"/>
        <v>36.800000000000004</v>
      </c>
    </row>
    <row r="32" spans="1:8" ht="15">
      <c r="A32" s="11">
        <v>1724</v>
      </c>
      <c r="B32" s="11">
        <v>18</v>
      </c>
      <c r="E32" s="17">
        <v>1.82</v>
      </c>
      <c r="H32" s="23">
        <f t="shared" si="0"/>
        <v>36.4</v>
      </c>
    </row>
    <row r="33" spans="1:8" ht="15">
      <c r="A33" s="11">
        <v>1725</v>
      </c>
      <c r="B33" s="11">
        <v>19.5</v>
      </c>
      <c r="E33" s="17">
        <v>1.97</v>
      </c>
      <c r="H33" s="23">
        <f t="shared" si="0"/>
        <v>39.4</v>
      </c>
    </row>
    <row r="34" spans="1:8" ht="15">
      <c r="A34" s="11">
        <v>1726</v>
      </c>
      <c r="B34" s="11">
        <v>18</v>
      </c>
      <c r="E34" s="17">
        <v>1.82</v>
      </c>
      <c r="H34" s="23">
        <f t="shared" si="0"/>
        <v>36.4</v>
      </c>
    </row>
    <row r="35" spans="1:8" ht="15">
      <c r="A35" s="11">
        <v>1727</v>
      </c>
      <c r="B35" s="11">
        <v>20</v>
      </c>
      <c r="E35" s="17">
        <v>2.02</v>
      </c>
      <c r="H35" s="23">
        <f t="shared" si="0"/>
        <v>40.4</v>
      </c>
    </row>
    <row r="36" spans="1:8" ht="15">
      <c r="A36" s="11">
        <v>1728</v>
      </c>
      <c r="B36" s="11">
        <v>18</v>
      </c>
      <c r="E36" s="17">
        <v>1.82</v>
      </c>
      <c r="H36" s="23">
        <f t="shared" si="0"/>
        <v>36.4</v>
      </c>
    </row>
    <row r="37" spans="1:8" ht="15">
      <c r="A37" s="11">
        <v>1729</v>
      </c>
      <c r="E37" s="17"/>
      <c r="H37" s="23"/>
    </row>
    <row r="38" spans="1:8" ht="15">
      <c r="A38" s="11">
        <v>1730</v>
      </c>
      <c r="B38" s="11">
        <v>18</v>
      </c>
      <c r="E38" s="17">
        <v>1.82</v>
      </c>
      <c r="H38" s="23">
        <f t="shared" si="0"/>
        <v>36.4</v>
      </c>
    </row>
    <row r="39" spans="1:8" ht="15">
      <c r="A39" s="11">
        <v>1731</v>
      </c>
      <c r="B39" s="11">
        <v>24</v>
      </c>
      <c r="E39" s="17">
        <v>2.42</v>
      </c>
      <c r="H39" s="23">
        <f t="shared" si="0"/>
        <v>48.4</v>
      </c>
    </row>
    <row r="40" spans="1:8" ht="15">
      <c r="A40" s="11">
        <v>1732</v>
      </c>
      <c r="B40" s="11">
        <v>18.2</v>
      </c>
      <c r="E40" s="17">
        <v>1.84</v>
      </c>
      <c r="H40" s="23">
        <f t="shared" si="0"/>
        <v>36.800000000000004</v>
      </c>
    </row>
    <row r="41" spans="1:8" ht="15">
      <c r="A41" s="11">
        <v>1733</v>
      </c>
      <c r="B41" s="11">
        <v>18</v>
      </c>
      <c r="E41" s="17">
        <v>1.82</v>
      </c>
      <c r="H41" s="23">
        <f t="shared" si="0"/>
        <v>36.4</v>
      </c>
    </row>
    <row r="42" spans="1:8" ht="15">
      <c r="A42" s="11">
        <v>1734</v>
      </c>
      <c r="B42" s="11">
        <v>20</v>
      </c>
      <c r="E42" s="17">
        <v>2.02</v>
      </c>
      <c r="H42" s="23">
        <f t="shared" si="0"/>
        <v>40.4</v>
      </c>
    </row>
    <row r="43" spans="1:8" ht="15">
      <c r="A43" s="11">
        <v>1735</v>
      </c>
      <c r="B43" s="11">
        <v>19.7</v>
      </c>
      <c r="E43" s="17">
        <v>1.99</v>
      </c>
      <c r="H43" s="23">
        <f t="shared" si="0"/>
        <v>39.8</v>
      </c>
    </row>
    <row r="44" spans="1:8" ht="15">
      <c r="A44" s="11">
        <v>1736</v>
      </c>
      <c r="B44" s="11">
        <v>18</v>
      </c>
      <c r="E44" s="17">
        <v>1.82</v>
      </c>
      <c r="H44" s="23">
        <f t="shared" si="0"/>
        <v>36.4</v>
      </c>
    </row>
    <row r="45" spans="1:8" ht="15">
      <c r="A45" s="11">
        <v>1737</v>
      </c>
      <c r="B45" s="11">
        <v>16.5</v>
      </c>
      <c r="E45" s="17">
        <v>1.67</v>
      </c>
      <c r="H45" s="23">
        <f t="shared" si="0"/>
        <v>33.4</v>
      </c>
    </row>
    <row r="46" spans="1:8" ht="15">
      <c r="A46" s="11">
        <v>1738</v>
      </c>
      <c r="E46" s="17"/>
      <c r="H46" s="23"/>
    </row>
    <row r="47" spans="1:8" ht="15">
      <c r="A47" s="11">
        <v>1739</v>
      </c>
      <c r="B47" s="11">
        <v>19</v>
      </c>
      <c r="E47" s="17">
        <v>1.92</v>
      </c>
      <c r="H47" s="23">
        <f t="shared" si="0"/>
        <v>38.4</v>
      </c>
    </row>
    <row r="48" spans="1:8" ht="15">
      <c r="A48" s="11">
        <v>1740</v>
      </c>
      <c r="E48" s="17"/>
      <c r="H48" s="23"/>
    </row>
    <row r="49" spans="1:8" ht="15">
      <c r="A49" s="11">
        <v>1741</v>
      </c>
      <c r="B49" s="11">
        <v>22.5</v>
      </c>
      <c r="E49" s="17">
        <v>2.27</v>
      </c>
      <c r="H49" s="23">
        <f t="shared" si="0"/>
        <v>45.4</v>
      </c>
    </row>
    <row r="50" spans="1:8" ht="15">
      <c r="A50" s="11">
        <v>1742</v>
      </c>
      <c r="B50" s="11">
        <v>22</v>
      </c>
      <c r="E50" s="17">
        <v>2.22</v>
      </c>
      <c r="H50" s="23">
        <f t="shared" si="0"/>
        <v>44.400000000000006</v>
      </c>
    </row>
    <row r="51" spans="1:8" ht="15">
      <c r="A51" s="11">
        <v>1743</v>
      </c>
      <c r="B51" s="11">
        <v>23</v>
      </c>
      <c r="E51" s="17">
        <v>2.32</v>
      </c>
      <c r="H51" s="23">
        <f t="shared" si="0"/>
        <v>46.4</v>
      </c>
    </row>
    <row r="52" spans="1:8" ht="15">
      <c r="A52" s="11">
        <v>1744</v>
      </c>
      <c r="B52" s="11">
        <v>18</v>
      </c>
      <c r="E52" s="17">
        <v>1.82</v>
      </c>
      <c r="H52" s="23">
        <f t="shared" si="0"/>
        <v>36.4</v>
      </c>
    </row>
    <row r="53" spans="1:8" ht="15">
      <c r="A53" s="11">
        <v>1745</v>
      </c>
      <c r="E53" s="17"/>
      <c r="H53" s="23"/>
    </row>
    <row r="54" spans="1:8" ht="15">
      <c r="A54" s="11">
        <v>1746</v>
      </c>
      <c r="B54" s="11">
        <v>20</v>
      </c>
      <c r="E54" s="17">
        <v>2.02</v>
      </c>
      <c r="H54" s="23">
        <f t="shared" si="0"/>
        <v>40.4</v>
      </c>
    </row>
    <row r="55" spans="1:8" ht="15">
      <c r="A55" s="11">
        <v>1747</v>
      </c>
      <c r="B55" s="11">
        <v>15</v>
      </c>
      <c r="E55" s="17">
        <v>1.51</v>
      </c>
      <c r="H55" s="23">
        <f t="shared" si="0"/>
        <v>30.2</v>
      </c>
    </row>
    <row r="56" spans="1:8" ht="15">
      <c r="A56" s="11">
        <v>1748</v>
      </c>
      <c r="B56" s="11">
        <v>20</v>
      </c>
      <c r="E56" s="17">
        <v>2.02</v>
      </c>
      <c r="H56" s="23">
        <f t="shared" si="0"/>
        <v>40.4</v>
      </c>
    </row>
    <row r="57" spans="1:8" ht="15">
      <c r="A57" s="11">
        <v>1749</v>
      </c>
      <c r="B57" s="11">
        <v>18</v>
      </c>
      <c r="E57" s="17">
        <v>1.82</v>
      </c>
      <c r="H57" s="23">
        <f t="shared" si="0"/>
        <v>36.4</v>
      </c>
    </row>
    <row r="58" spans="1:8" ht="15">
      <c r="A58" s="11">
        <v>1750</v>
      </c>
      <c r="B58" s="11">
        <v>19.7</v>
      </c>
      <c r="E58" s="17">
        <v>1.99</v>
      </c>
      <c r="H58" s="23">
        <f t="shared" si="0"/>
        <v>39.8</v>
      </c>
    </row>
    <row r="59" spans="1:8" ht="15">
      <c r="A59" s="11">
        <v>1751</v>
      </c>
      <c r="B59" s="11">
        <v>20</v>
      </c>
      <c r="E59" s="17">
        <v>2.02</v>
      </c>
      <c r="H59" s="23">
        <f t="shared" si="0"/>
        <v>40.4</v>
      </c>
    </row>
    <row r="60" spans="1:8" ht="15">
      <c r="A60" s="11">
        <v>1752</v>
      </c>
      <c r="B60" s="11">
        <v>21.3</v>
      </c>
      <c r="E60" s="17">
        <v>2.09</v>
      </c>
      <c r="H60" s="23">
        <f t="shared" si="0"/>
        <v>41.8</v>
      </c>
    </row>
    <row r="61" spans="1:8" ht="15">
      <c r="A61" s="11">
        <v>1753</v>
      </c>
      <c r="B61" s="11">
        <v>27.3</v>
      </c>
      <c r="E61" s="17">
        <v>2.67</v>
      </c>
      <c r="H61" s="23">
        <f t="shared" si="0"/>
        <v>53.4</v>
      </c>
    </row>
    <row r="62" spans="1:8" ht="15">
      <c r="A62" s="11">
        <v>1754</v>
      </c>
      <c r="B62" s="11">
        <v>18.5</v>
      </c>
      <c r="E62" s="17">
        <v>1.81</v>
      </c>
      <c r="H62" s="23">
        <f t="shared" si="0"/>
        <v>36.2</v>
      </c>
    </row>
    <row r="63" spans="1:8" ht="15">
      <c r="A63" s="11">
        <v>1755</v>
      </c>
      <c r="E63" s="17"/>
      <c r="H63" s="23"/>
    </row>
    <row r="64" spans="1:8" ht="15">
      <c r="A64" s="11">
        <v>1756</v>
      </c>
      <c r="B64" s="11">
        <v>25.3</v>
      </c>
      <c r="E64" s="17">
        <v>2.47</v>
      </c>
      <c r="H64" s="23">
        <f t="shared" si="0"/>
        <v>49.400000000000006</v>
      </c>
    </row>
    <row r="65" spans="1:8" ht="15">
      <c r="A65" s="11">
        <v>1757</v>
      </c>
      <c r="B65" s="11">
        <v>25.2</v>
      </c>
      <c r="E65" s="17">
        <v>2.47</v>
      </c>
      <c r="H65" s="23">
        <f t="shared" si="0"/>
        <v>49.400000000000006</v>
      </c>
    </row>
    <row r="66" spans="1:8" ht="15">
      <c r="A66" s="11">
        <v>1758</v>
      </c>
      <c r="B66" s="11">
        <v>25</v>
      </c>
      <c r="E66" s="17">
        <v>2.45</v>
      </c>
      <c r="H66" s="23">
        <f t="shared" si="0"/>
        <v>49</v>
      </c>
    </row>
    <row r="67" spans="1:8" ht="15">
      <c r="A67" s="11">
        <v>1759</v>
      </c>
      <c r="B67" s="11">
        <v>25.7</v>
      </c>
      <c r="E67" s="17">
        <v>2.52</v>
      </c>
      <c r="H67" s="23">
        <f t="shared" si="0"/>
        <v>50.4</v>
      </c>
    </row>
    <row r="68" spans="1:8" ht="15">
      <c r="A68" s="11">
        <v>1760</v>
      </c>
      <c r="B68" s="11">
        <v>22.3</v>
      </c>
      <c r="E68" s="17">
        <v>2.18</v>
      </c>
      <c r="H68" s="23">
        <f t="shared" si="0"/>
        <v>43.6</v>
      </c>
    </row>
    <row r="69" spans="1:8" ht="15">
      <c r="A69" s="11">
        <v>1761</v>
      </c>
      <c r="B69" s="11">
        <v>39</v>
      </c>
      <c r="E69" s="17">
        <v>3.81</v>
      </c>
      <c r="H69" s="23">
        <f t="shared" si="0"/>
        <v>76.2</v>
      </c>
    </row>
    <row r="70" spans="1:8" ht="15">
      <c r="A70" s="11">
        <v>1762</v>
      </c>
      <c r="B70" s="11">
        <v>33.2</v>
      </c>
      <c r="E70" s="17">
        <v>3.23</v>
      </c>
      <c r="H70" s="23">
        <f t="shared" si="0"/>
        <v>64.6</v>
      </c>
    </row>
    <row r="71" spans="1:8" ht="15">
      <c r="A71" s="11">
        <v>1763</v>
      </c>
      <c r="B71" s="11">
        <v>34</v>
      </c>
      <c r="E71" s="17">
        <v>3.32</v>
      </c>
      <c r="H71" s="23">
        <f t="shared" si="0"/>
        <v>66.39999999999999</v>
      </c>
    </row>
    <row r="72" spans="1:8" ht="15">
      <c r="A72" s="11">
        <v>1764</v>
      </c>
      <c r="B72" s="11">
        <v>32</v>
      </c>
      <c r="E72" s="17">
        <v>3.13</v>
      </c>
      <c r="H72" s="23">
        <f t="shared" si="0"/>
        <v>62.599999999999994</v>
      </c>
    </row>
    <row r="73" spans="1:8" ht="15">
      <c r="A73" s="11">
        <v>1765</v>
      </c>
      <c r="B73" s="11">
        <v>33</v>
      </c>
      <c r="E73" s="17">
        <v>3.23</v>
      </c>
      <c r="H73" s="23">
        <f t="shared" si="0"/>
        <v>64.6</v>
      </c>
    </row>
    <row r="74" spans="1:8" ht="15">
      <c r="A74" s="11">
        <v>1766</v>
      </c>
      <c r="B74" s="11">
        <v>38</v>
      </c>
      <c r="E74" s="17">
        <v>3.72</v>
      </c>
      <c r="H74" s="23">
        <f aca="true" t="shared" si="1" ref="H74:H90">E74*20</f>
        <v>74.4</v>
      </c>
    </row>
    <row r="75" spans="1:8" ht="15">
      <c r="A75" s="11">
        <v>1767</v>
      </c>
      <c r="B75" s="11">
        <v>35</v>
      </c>
      <c r="E75" s="17">
        <v>3.41</v>
      </c>
      <c r="H75" s="23">
        <f t="shared" si="1"/>
        <v>68.2</v>
      </c>
    </row>
    <row r="76" spans="1:8" ht="15">
      <c r="A76" s="11">
        <v>1768</v>
      </c>
      <c r="B76" s="11">
        <v>34</v>
      </c>
      <c r="E76" s="17">
        <v>3.31</v>
      </c>
      <c r="H76" s="23">
        <f t="shared" si="1"/>
        <v>66.2</v>
      </c>
    </row>
    <row r="77" spans="1:8" ht="15">
      <c r="A77" s="11">
        <v>1769</v>
      </c>
      <c r="B77" s="11">
        <v>34</v>
      </c>
      <c r="E77" s="17">
        <v>3.31</v>
      </c>
      <c r="H77" s="23">
        <f t="shared" si="1"/>
        <v>66.2</v>
      </c>
    </row>
    <row r="78" spans="1:8" ht="15">
      <c r="A78" s="11">
        <v>1770</v>
      </c>
      <c r="B78" s="11">
        <v>26</v>
      </c>
      <c r="E78" s="17">
        <v>2.53</v>
      </c>
      <c r="H78" s="23">
        <f t="shared" si="1"/>
        <v>50.599999999999994</v>
      </c>
    </row>
    <row r="79" spans="1:8" ht="15">
      <c r="A79" s="11">
        <v>1771</v>
      </c>
      <c r="B79" s="11">
        <v>26</v>
      </c>
      <c r="E79" s="17">
        <v>2.53</v>
      </c>
      <c r="H79" s="23">
        <f t="shared" si="1"/>
        <v>50.599999999999994</v>
      </c>
    </row>
    <row r="80" spans="1:8" ht="15">
      <c r="A80" s="11">
        <v>1772</v>
      </c>
      <c r="B80" s="11">
        <v>25</v>
      </c>
      <c r="E80" s="17">
        <v>2.43</v>
      </c>
      <c r="H80" s="23">
        <f t="shared" si="1"/>
        <v>48.6</v>
      </c>
    </row>
    <row r="81" spans="1:8" ht="15">
      <c r="A81" s="11">
        <v>1773</v>
      </c>
      <c r="B81" s="11">
        <v>30</v>
      </c>
      <c r="E81" s="17">
        <v>2.92</v>
      </c>
      <c r="H81" s="23">
        <f t="shared" si="1"/>
        <v>58.4</v>
      </c>
    </row>
    <row r="82" spans="1:8" ht="15">
      <c r="A82" s="11">
        <v>1774</v>
      </c>
      <c r="B82" s="11">
        <v>33</v>
      </c>
      <c r="E82" s="17">
        <v>3.21</v>
      </c>
      <c r="H82" s="23">
        <f t="shared" si="1"/>
        <v>64.2</v>
      </c>
    </row>
    <row r="83" spans="1:8" ht="15">
      <c r="A83" s="11">
        <v>1775</v>
      </c>
      <c r="B83" s="11">
        <v>32.8</v>
      </c>
      <c r="E83" s="17">
        <v>3.19</v>
      </c>
      <c r="H83" s="23">
        <f t="shared" si="1"/>
        <v>63.8</v>
      </c>
    </row>
    <row r="84" spans="1:8" ht="15">
      <c r="A84" s="11">
        <v>1776</v>
      </c>
      <c r="B84" s="11">
        <v>29</v>
      </c>
      <c r="E84" s="17">
        <v>2.82</v>
      </c>
      <c r="H84" s="23">
        <f t="shared" si="1"/>
        <v>56.4</v>
      </c>
    </row>
    <row r="85" spans="1:8" ht="15">
      <c r="A85" s="11">
        <v>1777</v>
      </c>
      <c r="B85" s="11">
        <v>31</v>
      </c>
      <c r="E85" s="17">
        <v>3.02</v>
      </c>
      <c r="H85" s="23">
        <f t="shared" si="1"/>
        <v>60.4</v>
      </c>
    </row>
    <row r="86" spans="1:8" ht="15">
      <c r="A86" s="11">
        <v>1778</v>
      </c>
      <c r="B86" s="11">
        <v>35</v>
      </c>
      <c r="E86" s="17">
        <v>3.41</v>
      </c>
      <c r="H86" s="23">
        <f t="shared" si="1"/>
        <v>68.2</v>
      </c>
    </row>
    <row r="87" spans="1:8" ht="15">
      <c r="A87" s="11">
        <v>1779</v>
      </c>
      <c r="B87" s="11">
        <v>32</v>
      </c>
      <c r="E87" s="17">
        <v>3.12</v>
      </c>
      <c r="H87" s="23">
        <f t="shared" si="1"/>
        <v>62.400000000000006</v>
      </c>
    </row>
    <row r="88" spans="1:8" ht="15">
      <c r="A88" s="11">
        <v>1780</v>
      </c>
      <c r="B88" s="11">
        <v>30</v>
      </c>
      <c r="E88" s="17">
        <v>2.92</v>
      </c>
      <c r="H88" s="23">
        <f t="shared" si="1"/>
        <v>58.4</v>
      </c>
    </row>
    <row r="89" spans="1:8" ht="15">
      <c r="A89" s="11">
        <v>1781</v>
      </c>
      <c r="B89" s="11">
        <v>37</v>
      </c>
      <c r="E89" s="17">
        <v>3.6</v>
      </c>
      <c r="H89" s="23">
        <f t="shared" si="1"/>
        <v>72</v>
      </c>
    </row>
    <row r="90" spans="1:8" ht="15">
      <c r="A90" s="11">
        <v>1782</v>
      </c>
      <c r="B90" s="11">
        <v>33</v>
      </c>
      <c r="E90" s="17">
        <v>3.21</v>
      </c>
      <c r="H90" s="23">
        <f t="shared" si="1"/>
        <v>64.2</v>
      </c>
    </row>
    <row r="91" spans="1:8" ht="15">
      <c r="A91" s="11">
        <v>1783</v>
      </c>
      <c r="E91" s="17"/>
      <c r="H91" s="23"/>
    </row>
    <row r="92" spans="1:8" ht="15">
      <c r="A92" s="11">
        <v>1784</v>
      </c>
      <c r="E92" s="17"/>
      <c r="H92" s="23"/>
    </row>
    <row r="93" spans="1:8" ht="15">
      <c r="A93" s="11">
        <v>1785</v>
      </c>
      <c r="B93" s="11">
        <v>30</v>
      </c>
      <c r="E93" s="17">
        <v>2.92</v>
      </c>
      <c r="H93" s="23">
        <f>E93*20</f>
        <v>58.4</v>
      </c>
    </row>
    <row r="94" spans="1:8" ht="15">
      <c r="A94" s="11">
        <v>1786</v>
      </c>
      <c r="B94" s="11">
        <v>30</v>
      </c>
      <c r="E94" s="17">
        <v>2.92</v>
      </c>
      <c r="H94" s="23">
        <f>E94*20</f>
        <v>58.4</v>
      </c>
    </row>
    <row r="95" spans="1:8" ht="15">
      <c r="A95" s="11">
        <v>1787</v>
      </c>
      <c r="E95" s="17"/>
      <c r="H95" s="23"/>
    </row>
    <row r="96" spans="1:8" ht="15">
      <c r="A96" s="11">
        <v>1788</v>
      </c>
      <c r="E96" s="17"/>
      <c r="H96" s="23"/>
    </row>
    <row r="97" spans="1:8" ht="15">
      <c r="A97" s="11">
        <v>1789</v>
      </c>
      <c r="E97" s="17"/>
      <c r="H97" s="23"/>
    </row>
    <row r="98" spans="1:8" ht="15">
      <c r="A98" s="11">
        <v>1790</v>
      </c>
      <c r="B98" s="11">
        <v>40</v>
      </c>
      <c r="E98" s="17">
        <v>3.9</v>
      </c>
      <c r="H98" s="23">
        <f>E98*20</f>
        <v>78</v>
      </c>
    </row>
    <row r="99" spans="1:8" ht="15">
      <c r="A99" s="11">
        <v>1791</v>
      </c>
      <c r="B99" s="11">
        <v>40</v>
      </c>
      <c r="E99" s="17">
        <v>3.9</v>
      </c>
      <c r="H99" s="23">
        <f>E99*20</f>
        <v>78</v>
      </c>
    </row>
    <row r="100" spans="1:8" ht="15">
      <c r="A100" s="11">
        <v>1792</v>
      </c>
      <c r="B100" s="11">
        <v>60</v>
      </c>
      <c r="E100" s="17">
        <v>5.84</v>
      </c>
      <c r="H100" s="23">
        <f>E100*20</f>
        <v>116.8</v>
      </c>
    </row>
    <row r="103" spans="6:8" ht="15">
      <c r="F103" s="11" t="s">
        <v>22</v>
      </c>
      <c r="H103" s="23">
        <v>43.92</v>
      </c>
    </row>
    <row r="104" spans="6:8" ht="15">
      <c r="F104" s="11" t="s">
        <v>23</v>
      </c>
      <c r="H104" s="23">
        <v>39.888888888888886</v>
      </c>
    </row>
    <row r="105" spans="7:8" ht="15">
      <c r="G105" s="12" t="s">
        <v>123</v>
      </c>
      <c r="H105" s="23">
        <v>77.92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5"/>
  <sheetViews>
    <sheetView workbookViewId="0" topLeftCell="A1">
      <pane xSplit="9320" ySplit="3760" topLeftCell="K109" activePane="topLeft" state="split"/>
      <selection pane="topLeft" activeCell="A2" sqref="A2"/>
      <selection pane="topRight" activeCell="L13" sqref="L13:L111"/>
      <selection pane="bottomLeft" activeCell="F72" sqref="F72"/>
      <selection pane="bottomRight" activeCell="N114" sqref="N114"/>
    </sheetView>
  </sheetViews>
  <sheetFormatPr defaultColWidth="11.421875" defaultRowHeight="12.75"/>
  <cols>
    <col min="1" max="5" width="8.8515625" style="11" customWidth="1"/>
    <col min="6" max="6" width="4.00390625" style="11" customWidth="1"/>
    <col min="7" max="10" width="8.8515625" style="11" customWidth="1"/>
    <col min="11" max="11" width="4.140625" style="11" customWidth="1"/>
    <col min="12" max="12" width="11.140625" style="11" customWidth="1"/>
    <col min="13" max="13" width="4.140625" style="11" customWidth="1"/>
    <col min="14" max="17" width="9.421875" style="11" customWidth="1"/>
    <col min="18" max="18" width="4.7109375" style="11" customWidth="1"/>
    <col min="19" max="22" width="10.7109375" style="11" customWidth="1"/>
    <col min="23" max="23" width="4.28125" style="11" customWidth="1"/>
    <col min="24" max="24" width="11.140625" style="11" customWidth="1"/>
    <col min="25" max="25" width="11.00390625" style="11" customWidth="1"/>
    <col min="26" max="26" width="10.7109375" style="11" customWidth="1"/>
    <col min="27" max="27" width="11.7109375" style="11" customWidth="1"/>
    <col min="28" max="28" width="5.7109375" style="11" customWidth="1"/>
    <col min="29" max="29" width="11.7109375" style="11" customWidth="1"/>
    <col min="30" max="30" width="11.00390625" style="11" customWidth="1"/>
    <col min="31" max="31" width="11.28125" style="11" customWidth="1"/>
    <col min="32" max="16384" width="8.8515625" style="11" customWidth="1"/>
  </cols>
  <sheetData>
    <row r="1" spans="1:14" ht="15">
      <c r="A1" s="10" t="s">
        <v>124</v>
      </c>
      <c r="N1" s="14" t="s">
        <v>54</v>
      </c>
    </row>
    <row r="2" spans="1:14" ht="15">
      <c r="A2" s="11" t="s">
        <v>233</v>
      </c>
      <c r="N2" s="11" t="s">
        <v>119</v>
      </c>
    </row>
    <row r="3" ht="15">
      <c r="N3" s="11" t="s">
        <v>48</v>
      </c>
    </row>
    <row r="4" ht="15">
      <c r="A4" s="11" t="s">
        <v>180</v>
      </c>
    </row>
    <row r="5" ht="15">
      <c r="A5" s="11" t="s">
        <v>245</v>
      </c>
    </row>
    <row r="6" ht="15">
      <c r="N6" s="44" t="s">
        <v>121</v>
      </c>
    </row>
    <row r="7" ht="15">
      <c r="N7" s="14" t="s">
        <v>122</v>
      </c>
    </row>
    <row r="8" spans="12:32" ht="15">
      <c r="L8" s="62" t="s">
        <v>100</v>
      </c>
      <c r="N8" s="38" t="s">
        <v>230</v>
      </c>
      <c r="O8" s="39"/>
      <c r="P8" s="39"/>
      <c r="Q8" s="39"/>
      <c r="S8" s="40" t="s">
        <v>231</v>
      </c>
      <c r="T8" s="41"/>
      <c r="U8" s="41"/>
      <c r="V8" s="41"/>
      <c r="X8" s="40" t="s">
        <v>230</v>
      </c>
      <c r="Y8" s="41"/>
      <c r="Z8" s="41"/>
      <c r="AA8" s="41"/>
      <c r="AC8" s="40" t="s">
        <v>231</v>
      </c>
      <c r="AD8" s="41"/>
      <c r="AE8" s="41"/>
      <c r="AF8" s="41"/>
    </row>
    <row r="9" spans="7:32" ht="15">
      <c r="G9" s="11" t="s">
        <v>47</v>
      </c>
      <c r="L9" s="62" t="s">
        <v>101</v>
      </c>
      <c r="N9" s="42" t="s">
        <v>55</v>
      </c>
      <c r="O9" s="42" t="s">
        <v>55</v>
      </c>
      <c r="P9" s="42" t="s">
        <v>55</v>
      </c>
      <c r="Q9" s="42" t="s">
        <v>55</v>
      </c>
      <c r="S9" s="42" t="s">
        <v>55</v>
      </c>
      <c r="T9" s="42" t="s">
        <v>55</v>
      </c>
      <c r="U9" s="42" t="s">
        <v>55</v>
      </c>
      <c r="V9" s="42" t="s">
        <v>55</v>
      </c>
      <c r="X9" s="43" t="s">
        <v>159</v>
      </c>
      <c r="Y9" s="43" t="s">
        <v>159</v>
      </c>
      <c r="Z9" s="43" t="s">
        <v>159</v>
      </c>
      <c r="AA9" s="43" t="s">
        <v>159</v>
      </c>
      <c r="AC9" s="43" t="s">
        <v>159</v>
      </c>
      <c r="AD9" s="43" t="s">
        <v>159</v>
      </c>
      <c r="AE9" s="43" t="s">
        <v>159</v>
      </c>
      <c r="AF9" s="43" t="s">
        <v>159</v>
      </c>
    </row>
    <row r="10" spans="2:33" s="12" customFormat="1" ht="15">
      <c r="B10" s="12" t="s">
        <v>127</v>
      </c>
      <c r="C10" s="12" t="s">
        <v>127</v>
      </c>
      <c r="D10" s="12" t="s">
        <v>127</v>
      </c>
      <c r="E10" s="12" t="s">
        <v>127</v>
      </c>
      <c r="G10" s="12" t="s">
        <v>128</v>
      </c>
      <c r="H10" s="12" t="s">
        <v>128</v>
      </c>
      <c r="I10" s="12" t="s">
        <v>128</v>
      </c>
      <c r="J10" s="12" t="s">
        <v>128</v>
      </c>
      <c r="L10" s="63" t="s">
        <v>102</v>
      </c>
      <c r="S10" s="22">
        <v>0.7723090893612191</v>
      </c>
      <c r="T10" s="22">
        <v>0.7208218167371379</v>
      </c>
      <c r="U10" s="22">
        <v>0.41189818099265024</v>
      </c>
      <c r="V10" s="22">
        <v>0.6178472714889753</v>
      </c>
      <c r="AC10" s="22">
        <v>0.7723090893612191</v>
      </c>
      <c r="AD10" s="22">
        <v>0.7208218167371379</v>
      </c>
      <c r="AE10" s="22">
        <v>0.41189818099265024</v>
      </c>
      <c r="AF10" s="22">
        <v>0.6178472714889753</v>
      </c>
      <c r="AG10" s="21" t="s">
        <v>232</v>
      </c>
    </row>
    <row r="11" spans="2:32" s="12" customFormat="1" ht="15">
      <c r="B11" s="12" t="s">
        <v>129</v>
      </c>
      <c r="C11" s="12" t="s">
        <v>130</v>
      </c>
      <c r="D11" s="12" t="s">
        <v>126</v>
      </c>
      <c r="E11" s="12" t="s">
        <v>131</v>
      </c>
      <c r="G11" s="12" t="s">
        <v>129</v>
      </c>
      <c r="H11" s="12" t="s">
        <v>130</v>
      </c>
      <c r="I11" s="12" t="s">
        <v>126</v>
      </c>
      <c r="J11" s="12" t="s">
        <v>131</v>
      </c>
      <c r="L11" s="63" t="s">
        <v>103</v>
      </c>
      <c r="N11" s="12" t="s">
        <v>129</v>
      </c>
      <c r="O11" s="12" t="s">
        <v>130</v>
      </c>
      <c r="P11" s="12" t="s">
        <v>126</v>
      </c>
      <c r="Q11" s="12" t="s">
        <v>131</v>
      </c>
      <c r="S11" s="12" t="s">
        <v>129</v>
      </c>
      <c r="T11" s="12" t="s">
        <v>130</v>
      </c>
      <c r="U11" s="12" t="s">
        <v>126</v>
      </c>
      <c r="V11" s="12" t="s">
        <v>131</v>
      </c>
      <c r="X11" s="12" t="s">
        <v>129</v>
      </c>
      <c r="Y11" s="12" t="s">
        <v>130</v>
      </c>
      <c r="Z11" s="12" t="s">
        <v>126</v>
      </c>
      <c r="AA11" s="12" t="s">
        <v>131</v>
      </c>
      <c r="AC11" s="12" t="s">
        <v>129</v>
      </c>
      <c r="AD11" s="12" t="s">
        <v>130</v>
      </c>
      <c r="AE11" s="12" t="s">
        <v>126</v>
      </c>
      <c r="AF11" s="12" t="s">
        <v>131</v>
      </c>
    </row>
    <row r="12" ht="15">
      <c r="A12" s="11">
        <v>1701</v>
      </c>
    </row>
    <row r="13" spans="1:22" ht="15">
      <c r="A13" s="11">
        <v>1702</v>
      </c>
      <c r="B13" s="11">
        <v>180</v>
      </c>
      <c r="C13" s="11">
        <v>120</v>
      </c>
      <c r="D13" s="11">
        <v>70</v>
      </c>
      <c r="G13" s="11">
        <v>20.34</v>
      </c>
      <c r="H13" s="11">
        <v>13.56</v>
      </c>
      <c r="I13" s="11">
        <v>7.91</v>
      </c>
      <c r="L13" s="11">
        <v>0.113</v>
      </c>
      <c r="N13" s="13">
        <v>0.5224762394040585</v>
      </c>
      <c r="O13" s="13">
        <v>0.3483174929360391</v>
      </c>
      <c r="P13" s="13">
        <v>0.20318520421268946</v>
      </c>
      <c r="Q13" s="13"/>
      <c r="S13" s="13">
        <v>0.6765118352241605</v>
      </c>
      <c r="T13" s="13">
        <v>0.48322273944582905</v>
      </c>
      <c r="U13" s="13">
        <v>0.4932898798509504</v>
      </c>
      <c r="V13" s="13"/>
    </row>
    <row r="14" spans="1:22" ht="15">
      <c r="A14" s="11">
        <v>1703</v>
      </c>
      <c r="B14" s="11">
        <v>120</v>
      </c>
      <c r="C14" s="11">
        <v>75</v>
      </c>
      <c r="G14" s="11">
        <v>13.32</v>
      </c>
      <c r="H14" s="11">
        <v>8.32</v>
      </c>
      <c r="L14" s="11">
        <v>0.111</v>
      </c>
      <c r="N14" s="13">
        <v>0.34215258155664013</v>
      </c>
      <c r="O14" s="13">
        <v>0.2137169278191626</v>
      </c>
      <c r="P14" s="13"/>
      <c r="Q14" s="13"/>
      <c r="S14" s="13">
        <v>0.44302544961582196</v>
      </c>
      <c r="T14" s="13">
        <v>0.2964906483915411</v>
      </c>
      <c r="U14" s="13"/>
      <c r="V14" s="13"/>
    </row>
    <row r="15" spans="1:22" ht="15">
      <c r="A15" s="11">
        <v>1704</v>
      </c>
      <c r="D15" s="11">
        <v>96</v>
      </c>
      <c r="I15" s="11">
        <v>10.75</v>
      </c>
      <c r="N15" s="13"/>
      <c r="O15" s="13"/>
      <c r="P15" s="13">
        <v>0.2761366555355767</v>
      </c>
      <c r="Q15" s="13"/>
      <c r="S15" s="13"/>
      <c r="T15" s="13"/>
      <c r="U15" s="13">
        <v>0.670400279190609</v>
      </c>
      <c r="V15" s="13"/>
    </row>
    <row r="16" spans="1:22" ht="15">
      <c r="A16" s="11">
        <v>1705</v>
      </c>
      <c r="D16" s="11">
        <v>85.5</v>
      </c>
      <c r="E16" s="11">
        <v>150</v>
      </c>
      <c r="I16" s="11">
        <v>8.1</v>
      </c>
      <c r="J16" s="11">
        <v>16.2</v>
      </c>
      <c r="N16" s="13"/>
      <c r="O16" s="13"/>
      <c r="P16" s="13">
        <v>0.20806575905471358</v>
      </c>
      <c r="Q16" s="13">
        <v>0.41613151810942717</v>
      </c>
      <c r="S16" s="13"/>
      <c r="T16" s="13"/>
      <c r="U16" s="13">
        <v>0.5051388150180401</v>
      </c>
      <c r="V16" s="13">
        <v>0.6735184200240536</v>
      </c>
    </row>
    <row r="17" spans="1:22" ht="15">
      <c r="A17" s="11">
        <v>1706</v>
      </c>
      <c r="B17" s="11">
        <v>240</v>
      </c>
      <c r="C17" s="11">
        <v>120</v>
      </c>
      <c r="D17" s="11">
        <v>120</v>
      </c>
      <c r="E17" s="11">
        <v>150</v>
      </c>
      <c r="G17" s="11">
        <v>25.92</v>
      </c>
      <c r="H17" s="11">
        <v>12.96</v>
      </c>
      <c r="I17" s="11">
        <v>8.4</v>
      </c>
      <c r="J17" s="11">
        <v>16.2</v>
      </c>
      <c r="L17" s="11">
        <v>0.10800000000000001</v>
      </c>
      <c r="N17" s="13">
        <v>0.6658104289750836</v>
      </c>
      <c r="O17" s="13">
        <v>0.3329052144875418</v>
      </c>
      <c r="P17" s="13">
        <v>0.21577189827896226</v>
      </c>
      <c r="Q17" s="13">
        <v>0.41613151810942717</v>
      </c>
      <c r="S17" s="13">
        <v>0.8621035776307888</v>
      </c>
      <c r="T17" s="13">
        <v>0.46184120230220826</v>
      </c>
      <c r="U17" s="13">
        <v>0.5238476600187084</v>
      </c>
      <c r="V17" s="13">
        <v>0.6735184200240536</v>
      </c>
    </row>
    <row r="18" spans="1:22" ht="15">
      <c r="A18" s="11">
        <v>1707</v>
      </c>
      <c r="C18" s="11">
        <v>120</v>
      </c>
      <c r="D18" s="11">
        <v>122.5</v>
      </c>
      <c r="E18" s="11">
        <v>120</v>
      </c>
      <c r="H18" s="11">
        <v>12.12</v>
      </c>
      <c r="I18" s="11">
        <v>12.375</v>
      </c>
      <c r="J18" s="11">
        <v>12.12</v>
      </c>
      <c r="N18" s="13"/>
      <c r="O18" s="13">
        <v>0.3113280246596455</v>
      </c>
      <c r="P18" s="13">
        <v>0.31787824300025685</v>
      </c>
      <c r="Q18" s="13">
        <v>0.3113280246596455</v>
      </c>
      <c r="S18" s="13"/>
      <c r="T18" s="13">
        <v>0.43190705030113913</v>
      </c>
      <c r="U18" s="13">
        <v>0.7717398562775614</v>
      </c>
      <c r="V18" s="13">
        <v>0.5038915586846623</v>
      </c>
    </row>
    <row r="19" spans="1:22" ht="15">
      <c r="A19" s="11">
        <v>1708</v>
      </c>
      <c r="B19" s="11">
        <v>210</v>
      </c>
      <c r="C19" s="11">
        <v>120</v>
      </c>
      <c r="G19" s="11">
        <v>21.21</v>
      </c>
      <c r="H19" s="11">
        <v>12.12</v>
      </c>
      <c r="L19" s="11">
        <v>0.101</v>
      </c>
      <c r="N19" s="13">
        <v>0.5448240431543797</v>
      </c>
      <c r="O19" s="13">
        <v>0.3113280246596455</v>
      </c>
      <c r="P19" s="13"/>
      <c r="Q19" s="13"/>
      <c r="S19" s="13">
        <v>0.7054481821585273</v>
      </c>
      <c r="T19" s="13">
        <v>0.43190705030113913</v>
      </c>
      <c r="U19" s="13"/>
      <c r="V19" s="13"/>
    </row>
    <row r="20" spans="1:22" ht="15">
      <c r="A20" s="11">
        <v>1709</v>
      </c>
      <c r="B20" s="11">
        <v>240</v>
      </c>
      <c r="C20" s="11">
        <v>150</v>
      </c>
      <c r="D20" s="11">
        <v>97.5</v>
      </c>
      <c r="E20" s="11">
        <v>180</v>
      </c>
      <c r="G20" s="11">
        <v>24.24</v>
      </c>
      <c r="H20" s="11">
        <v>15.15</v>
      </c>
      <c r="I20" s="11">
        <v>9.8475</v>
      </c>
      <c r="J20" s="11">
        <v>18.18</v>
      </c>
      <c r="L20" s="11">
        <v>0.10099999999999999</v>
      </c>
      <c r="N20" s="13">
        <v>0.622656049319291</v>
      </c>
      <c r="O20" s="13">
        <v>0.3891600308245569</v>
      </c>
      <c r="P20" s="13">
        <v>0.252954020035962</v>
      </c>
      <c r="Q20" s="13">
        <v>0.4669920369894683</v>
      </c>
      <c r="S20" s="13">
        <v>0.8062264938954598</v>
      </c>
      <c r="T20" s="13">
        <v>0.539883812876424</v>
      </c>
      <c r="U20" s="13">
        <v>0.6141178371469322</v>
      </c>
      <c r="V20" s="13">
        <v>0.7558373380269935</v>
      </c>
    </row>
    <row r="21" spans="1:22" ht="15">
      <c r="A21" s="11">
        <v>1710</v>
      </c>
      <c r="B21" s="11">
        <v>240</v>
      </c>
      <c r="C21" s="11">
        <v>150</v>
      </c>
      <c r="D21" s="11">
        <v>81</v>
      </c>
      <c r="E21" s="11">
        <v>120</v>
      </c>
      <c r="G21" s="11">
        <v>24.24</v>
      </c>
      <c r="H21" s="11">
        <v>15.15</v>
      </c>
      <c r="I21" s="11">
        <v>8.1775</v>
      </c>
      <c r="J21" s="11">
        <v>12.12</v>
      </c>
      <c r="L21" s="11">
        <v>0.10099999999999999</v>
      </c>
      <c r="N21" s="13">
        <v>0.622656049319291</v>
      </c>
      <c r="O21" s="13">
        <v>0.3891600308245569</v>
      </c>
      <c r="P21" s="13">
        <v>0.2100565116876445</v>
      </c>
      <c r="Q21" s="13">
        <v>0.3113280246596455</v>
      </c>
      <c r="S21" s="13">
        <v>0.8062264938954598</v>
      </c>
      <c r="T21" s="13">
        <v>0.539883812876424</v>
      </c>
      <c r="U21" s="13">
        <v>0.5099719333098794</v>
      </c>
      <c r="V21" s="13">
        <v>0.5038915586846623</v>
      </c>
    </row>
    <row r="22" spans="1:22" ht="15">
      <c r="A22" s="11">
        <v>1711</v>
      </c>
      <c r="B22" s="11">
        <v>150</v>
      </c>
      <c r="C22" s="11">
        <v>150</v>
      </c>
      <c r="D22" s="11">
        <v>90</v>
      </c>
      <c r="E22" s="11">
        <v>120</v>
      </c>
      <c r="G22" s="11">
        <v>15.15</v>
      </c>
      <c r="H22" s="11">
        <v>15.15</v>
      </c>
      <c r="I22" s="11">
        <v>9.09</v>
      </c>
      <c r="J22" s="11">
        <v>12.12</v>
      </c>
      <c r="L22" s="11">
        <v>0.101</v>
      </c>
      <c r="N22" s="13">
        <v>0.3891600308245569</v>
      </c>
      <c r="O22" s="13">
        <v>0.3891600308245569</v>
      </c>
      <c r="P22" s="13">
        <v>0.23349601849473414</v>
      </c>
      <c r="Q22" s="13">
        <v>0.3113280246596455</v>
      </c>
      <c r="S22" s="13">
        <v>0.5038915586846624</v>
      </c>
      <c r="T22" s="13">
        <v>0.539883812876424</v>
      </c>
      <c r="U22" s="13">
        <v>0.5668780035202451</v>
      </c>
      <c r="V22" s="13">
        <v>0.5038915586846623</v>
      </c>
    </row>
    <row r="23" spans="1:22" ht="15">
      <c r="A23" s="11">
        <v>1712</v>
      </c>
      <c r="B23" s="11">
        <v>210</v>
      </c>
      <c r="D23" s="11">
        <v>90</v>
      </c>
      <c r="E23" s="11">
        <v>120</v>
      </c>
      <c r="G23" s="11">
        <v>21.21</v>
      </c>
      <c r="I23" s="11">
        <v>9.09</v>
      </c>
      <c r="J23" s="11">
        <v>12.12</v>
      </c>
      <c r="L23" s="11">
        <v>0.101</v>
      </c>
      <c r="N23" s="13">
        <v>0.5448240431543797</v>
      </c>
      <c r="O23" s="13"/>
      <c r="P23" s="13">
        <v>0.23349601849473414</v>
      </c>
      <c r="Q23" s="13">
        <v>0.3113280246596455</v>
      </c>
      <c r="S23" s="13">
        <v>0.7054481821585273</v>
      </c>
      <c r="T23" s="13"/>
      <c r="U23" s="13">
        <v>0.5668780035202451</v>
      </c>
      <c r="V23" s="13">
        <v>0.5038915586846623</v>
      </c>
    </row>
    <row r="24" spans="1:22" ht="15">
      <c r="A24" s="11">
        <v>1713</v>
      </c>
      <c r="B24" s="11">
        <v>240</v>
      </c>
      <c r="D24" s="11">
        <v>90</v>
      </c>
      <c r="E24" s="11">
        <v>150</v>
      </c>
      <c r="G24" s="11">
        <v>24.24</v>
      </c>
      <c r="I24" s="11">
        <v>9.09</v>
      </c>
      <c r="J24" s="11">
        <v>16.2</v>
      </c>
      <c r="L24" s="11">
        <v>0.10099999999999999</v>
      </c>
      <c r="N24" s="13">
        <v>0.622656049319291</v>
      </c>
      <c r="O24" s="13"/>
      <c r="P24" s="13">
        <v>0.23349601849473414</v>
      </c>
      <c r="Q24" s="13">
        <v>0.41613151810942717</v>
      </c>
      <c r="S24" s="13">
        <v>0.8062264938954598</v>
      </c>
      <c r="T24" s="13"/>
      <c r="U24" s="13">
        <v>0.5668780035202451</v>
      </c>
      <c r="V24" s="13">
        <v>0.6735184200240536</v>
      </c>
    </row>
    <row r="25" spans="1:22" ht="15">
      <c r="A25" s="11">
        <v>1714</v>
      </c>
      <c r="B25" s="11">
        <v>210</v>
      </c>
      <c r="C25" s="11">
        <v>150</v>
      </c>
      <c r="D25" s="11">
        <v>90</v>
      </c>
      <c r="E25" s="11">
        <v>120</v>
      </c>
      <c r="G25" s="11">
        <v>21.21</v>
      </c>
      <c r="H25" s="11">
        <v>15.15</v>
      </c>
      <c r="I25" s="11">
        <v>9.09</v>
      </c>
      <c r="J25" s="11">
        <v>12.12</v>
      </c>
      <c r="L25" s="11">
        <v>0.101</v>
      </c>
      <c r="N25" s="13">
        <v>0.5448240431543797</v>
      </c>
      <c r="O25" s="13">
        <v>0.3891600308245569</v>
      </c>
      <c r="P25" s="13">
        <v>0.23349601849473414</v>
      </c>
      <c r="Q25" s="13">
        <v>0.3113280246596455</v>
      </c>
      <c r="S25" s="13">
        <v>0.7054481821585273</v>
      </c>
      <c r="T25" s="13">
        <v>0.539883812876424</v>
      </c>
      <c r="U25" s="13">
        <v>0.5668780035202451</v>
      </c>
      <c r="V25" s="13">
        <v>0.5038915586846623</v>
      </c>
    </row>
    <row r="26" spans="1:22" ht="15">
      <c r="A26" s="11">
        <v>1715</v>
      </c>
      <c r="B26" s="11">
        <v>300</v>
      </c>
      <c r="C26" s="11">
        <v>135</v>
      </c>
      <c r="E26" s="11">
        <v>120</v>
      </c>
      <c r="G26" s="11">
        <v>30.3</v>
      </c>
      <c r="H26" s="11">
        <v>13.635</v>
      </c>
      <c r="J26" s="11">
        <v>12.12</v>
      </c>
      <c r="L26" s="11">
        <v>0.101</v>
      </c>
      <c r="N26" s="13">
        <v>0.7783200616491138</v>
      </c>
      <c r="O26" s="13">
        <v>0.3502440277421012</v>
      </c>
      <c r="P26" s="13"/>
      <c r="Q26" s="13">
        <v>0.3113280246596455</v>
      </c>
      <c r="S26" s="13">
        <v>1.0077831173693248</v>
      </c>
      <c r="T26" s="13">
        <v>0.48589543158878157</v>
      </c>
      <c r="U26" s="13"/>
      <c r="V26" s="13">
        <v>0.5038915586846623</v>
      </c>
    </row>
    <row r="27" spans="1:22" ht="15">
      <c r="A27" s="11">
        <v>1716</v>
      </c>
      <c r="C27" s="11">
        <v>120</v>
      </c>
      <c r="D27" s="11">
        <v>129.33</v>
      </c>
      <c r="E27" s="11">
        <v>120</v>
      </c>
      <c r="H27" s="11">
        <v>12.12</v>
      </c>
      <c r="I27" s="11">
        <v>13.06</v>
      </c>
      <c r="J27" s="11">
        <v>12.12</v>
      </c>
      <c r="N27" s="13"/>
      <c r="O27" s="13">
        <v>0.3113280246596455</v>
      </c>
      <c r="P27" s="13">
        <v>0.33547392756229133</v>
      </c>
      <c r="Q27" s="13">
        <v>0.3113280246596455</v>
      </c>
      <c r="S27" s="13"/>
      <c r="T27" s="13">
        <v>0.43190705030113913</v>
      </c>
      <c r="U27" s="13">
        <v>0.8144583856957538</v>
      </c>
      <c r="V27" s="13">
        <v>0.5038915586846623</v>
      </c>
    </row>
    <row r="28" spans="1:22" ht="15">
      <c r="A28" s="11">
        <v>1717</v>
      </c>
      <c r="B28" s="11">
        <v>150</v>
      </c>
      <c r="C28" s="11">
        <v>120</v>
      </c>
      <c r="D28" s="11">
        <v>90</v>
      </c>
      <c r="E28" s="11">
        <v>120</v>
      </c>
      <c r="G28" s="11">
        <v>15.15</v>
      </c>
      <c r="H28" s="11">
        <v>12.12</v>
      </c>
      <c r="I28" s="11">
        <v>9.09</v>
      </c>
      <c r="J28" s="11">
        <v>12.12</v>
      </c>
      <c r="L28" s="11">
        <v>0.101</v>
      </c>
      <c r="N28" s="13">
        <v>0.3891600308245569</v>
      </c>
      <c r="O28" s="13">
        <v>0.3113280246596455</v>
      </c>
      <c r="P28" s="13">
        <v>0.23349601849473414</v>
      </c>
      <c r="Q28" s="13">
        <v>0.3113280246596455</v>
      </c>
      <c r="S28" s="13">
        <v>0.5038915586846624</v>
      </c>
      <c r="T28" s="13">
        <v>0.43190705030113913</v>
      </c>
      <c r="U28" s="13">
        <v>0.5668780035202451</v>
      </c>
      <c r="V28" s="13">
        <v>0.5038915586846623</v>
      </c>
    </row>
    <row r="29" spans="1:22" ht="15">
      <c r="A29" s="11">
        <v>1718</v>
      </c>
      <c r="C29" s="11">
        <v>107.5</v>
      </c>
      <c r="D29" s="11">
        <v>90</v>
      </c>
      <c r="E29" s="11">
        <v>120</v>
      </c>
      <c r="H29" s="11">
        <v>10.855</v>
      </c>
      <c r="I29" s="11">
        <v>9.09</v>
      </c>
      <c r="J29" s="11">
        <v>12.12</v>
      </c>
      <c r="N29" s="13"/>
      <c r="O29" s="13">
        <v>0.27883380426406373</v>
      </c>
      <c r="P29" s="13">
        <v>0.23349601849473414</v>
      </c>
      <c r="Q29" s="13">
        <v>0.3113280246596455</v>
      </c>
      <c r="S29" s="13"/>
      <c r="T29" s="13">
        <v>0.3868276428233388</v>
      </c>
      <c r="U29" s="13">
        <v>0.5668780035202451</v>
      </c>
      <c r="V29" s="13">
        <v>0.5038915586846623</v>
      </c>
    </row>
    <row r="30" spans="1:22" ht="15">
      <c r="A30" s="11">
        <v>1719</v>
      </c>
      <c r="B30" s="11">
        <v>270</v>
      </c>
      <c r="C30" s="11">
        <v>120</v>
      </c>
      <c r="D30" s="11">
        <v>60</v>
      </c>
      <c r="E30" s="11">
        <v>120</v>
      </c>
      <c r="G30" s="11">
        <v>27.27</v>
      </c>
      <c r="H30" s="11">
        <v>12.12</v>
      </c>
      <c r="I30" s="11">
        <v>6.06</v>
      </c>
      <c r="J30" s="11">
        <v>12.12</v>
      </c>
      <c r="L30" s="11">
        <v>0.10099999999999999</v>
      </c>
      <c r="N30" s="13">
        <v>0.7004880554842025</v>
      </c>
      <c r="O30" s="13">
        <v>0.3113280246596455</v>
      </c>
      <c r="P30" s="13">
        <v>0.15566401232982274</v>
      </c>
      <c r="Q30" s="13">
        <v>0.3113280246596455</v>
      </c>
      <c r="S30" s="13">
        <v>0.9070048056323923</v>
      </c>
      <c r="T30" s="13">
        <v>0.43190705030113913</v>
      </c>
      <c r="U30" s="13">
        <v>0.3779186690134967</v>
      </c>
      <c r="V30" s="13">
        <v>0.5038915586846623</v>
      </c>
    </row>
    <row r="31" spans="1:22" ht="15">
      <c r="A31" s="11">
        <v>1720</v>
      </c>
      <c r="B31" s="11">
        <v>240</v>
      </c>
      <c r="C31" s="11">
        <v>105</v>
      </c>
      <c r="D31" s="11">
        <v>45</v>
      </c>
      <c r="E31" s="11">
        <v>105</v>
      </c>
      <c r="G31" s="11">
        <v>24.24</v>
      </c>
      <c r="H31" s="11">
        <v>10.605</v>
      </c>
      <c r="I31" s="11">
        <v>4.54</v>
      </c>
      <c r="J31" s="11">
        <v>10.6</v>
      </c>
      <c r="L31" s="11">
        <v>0.10099999999999999</v>
      </c>
      <c r="N31" s="13">
        <v>0.622656049319291</v>
      </c>
      <c r="O31" s="13">
        <v>0.27241202157718986</v>
      </c>
      <c r="P31" s="13">
        <v>0.1166195735936296</v>
      </c>
      <c r="Q31" s="13">
        <v>0.27228358592345236</v>
      </c>
      <c r="S31" s="13">
        <v>0.8062264938954598</v>
      </c>
      <c r="T31" s="13">
        <v>0.3779186690134968</v>
      </c>
      <c r="U31" s="13">
        <v>0.2831271876767781</v>
      </c>
      <c r="V31" s="13">
        <v>0.4406972377935166</v>
      </c>
    </row>
    <row r="32" spans="1:22" ht="15">
      <c r="A32" s="11">
        <v>1721</v>
      </c>
      <c r="N32" s="13"/>
      <c r="O32" s="13"/>
      <c r="P32" s="13"/>
      <c r="Q32" s="13"/>
      <c r="S32" s="13"/>
      <c r="T32" s="13"/>
      <c r="U32" s="13"/>
      <c r="V32" s="13"/>
    </row>
    <row r="33" spans="1:22" ht="15">
      <c r="A33" s="11">
        <v>1722</v>
      </c>
      <c r="N33" s="13"/>
      <c r="O33" s="13"/>
      <c r="P33" s="13"/>
      <c r="Q33" s="13"/>
      <c r="S33" s="13"/>
      <c r="T33" s="13"/>
      <c r="U33" s="13"/>
      <c r="V33" s="13"/>
    </row>
    <row r="34" spans="1:22" ht="15">
      <c r="A34" s="11">
        <v>1723</v>
      </c>
      <c r="D34" s="11">
        <v>50</v>
      </c>
      <c r="I34" s="11">
        <v>5.05</v>
      </c>
      <c r="N34" s="13"/>
      <c r="O34" s="13"/>
      <c r="P34" s="13">
        <v>0.1297200102748523</v>
      </c>
      <c r="Q34" s="13"/>
      <c r="S34" s="13"/>
      <c r="T34" s="13"/>
      <c r="U34" s="13">
        <v>0.31493222417791394</v>
      </c>
      <c r="V34" s="13"/>
    </row>
    <row r="35" spans="1:22" ht="15">
      <c r="A35" s="11">
        <v>1724</v>
      </c>
      <c r="D35" s="11">
        <v>40</v>
      </c>
      <c r="I35" s="11">
        <v>4.04</v>
      </c>
      <c r="N35" s="13"/>
      <c r="O35" s="13"/>
      <c r="P35" s="13">
        <v>0.10377600821988184</v>
      </c>
      <c r="Q35" s="13"/>
      <c r="S35" s="13"/>
      <c r="T35" s="13"/>
      <c r="U35" s="13">
        <v>0.25194577934233114</v>
      </c>
      <c r="V35" s="13"/>
    </row>
    <row r="36" spans="1:22" ht="15">
      <c r="A36" s="11">
        <v>1725</v>
      </c>
      <c r="C36" s="11">
        <v>72</v>
      </c>
      <c r="D36" s="11">
        <v>60</v>
      </c>
      <c r="E36" s="11">
        <v>60</v>
      </c>
      <c r="H36" s="11">
        <v>7.27</v>
      </c>
      <c r="I36" s="11">
        <v>6.06</v>
      </c>
      <c r="J36" s="11">
        <v>6.06</v>
      </c>
      <c r="N36" s="13"/>
      <c r="O36" s="13">
        <v>0.18674544053429232</v>
      </c>
      <c r="P36" s="13">
        <v>0.15566401232982274</v>
      </c>
      <c r="Q36" s="13">
        <v>0.15566401232982274</v>
      </c>
      <c r="S36" s="13"/>
      <c r="T36" s="13">
        <v>0.2590729583902048</v>
      </c>
      <c r="U36" s="13">
        <v>0.3779186690134967</v>
      </c>
      <c r="V36" s="13">
        <v>0.25194577934233114</v>
      </c>
    </row>
    <row r="37" spans="1:22" ht="15">
      <c r="A37" s="11">
        <v>1726</v>
      </c>
      <c r="B37" s="11">
        <v>172.5</v>
      </c>
      <c r="C37" s="11">
        <v>126.67</v>
      </c>
      <c r="D37" s="11">
        <v>97.5</v>
      </c>
      <c r="E37" s="11">
        <v>157.5</v>
      </c>
      <c r="G37" s="11">
        <v>17.42</v>
      </c>
      <c r="H37" s="11">
        <v>12.793</v>
      </c>
      <c r="I37" s="11">
        <v>9.845</v>
      </c>
      <c r="J37" s="11">
        <v>15.905</v>
      </c>
      <c r="L37" s="13">
        <v>0.10098550724637682</v>
      </c>
      <c r="N37" s="13">
        <v>0.4474698176213717</v>
      </c>
      <c r="O37" s="13">
        <v>0.32861546365271</v>
      </c>
      <c r="P37" s="13">
        <v>0.25288980220909324</v>
      </c>
      <c r="Q37" s="13">
        <v>0.408553814538916</v>
      </c>
      <c r="S37" s="13">
        <v>0.5793921420651366</v>
      </c>
      <c r="T37" s="13">
        <v>0.45589000779723376</v>
      </c>
      <c r="U37" s="13">
        <v>0.6139619301052599</v>
      </c>
      <c r="V37" s="13">
        <v>0.6612537327458378</v>
      </c>
    </row>
    <row r="38" spans="1:22" ht="15">
      <c r="A38" s="11">
        <v>1727</v>
      </c>
      <c r="C38" s="11">
        <v>114</v>
      </c>
      <c r="E38" s="11">
        <v>60</v>
      </c>
      <c r="H38" s="11">
        <v>11.51</v>
      </c>
      <c r="J38" s="11">
        <v>6.06</v>
      </c>
      <c r="N38" s="13"/>
      <c r="O38" s="13">
        <v>0.29565887490367326</v>
      </c>
      <c r="P38" s="13"/>
      <c r="Q38" s="13">
        <v>0.15566401232982274</v>
      </c>
      <c r="S38" s="13"/>
      <c r="T38" s="13">
        <v>0.41016915420512473</v>
      </c>
      <c r="U38" s="13"/>
      <c r="V38" s="13">
        <v>0.25194577934233114</v>
      </c>
    </row>
    <row r="39" spans="1:22" ht="15">
      <c r="A39" s="11">
        <v>1728</v>
      </c>
      <c r="E39" s="11">
        <v>70</v>
      </c>
      <c r="J39" s="11">
        <v>7.07</v>
      </c>
      <c r="N39" s="13"/>
      <c r="O39" s="13"/>
      <c r="P39" s="13"/>
      <c r="Q39" s="13">
        <v>0.18160801438479324</v>
      </c>
      <c r="S39" s="13"/>
      <c r="T39" s="13"/>
      <c r="U39" s="13"/>
      <c r="V39" s="13">
        <v>0.29393674256605307</v>
      </c>
    </row>
    <row r="40" spans="1:22" ht="15">
      <c r="A40" s="11">
        <v>1729</v>
      </c>
      <c r="B40" s="11">
        <v>120</v>
      </c>
      <c r="C40" s="11">
        <v>100</v>
      </c>
      <c r="G40" s="11">
        <v>12.12</v>
      </c>
      <c r="H40" s="11">
        <v>10.1</v>
      </c>
      <c r="L40" s="11">
        <v>0.10099999999999999</v>
      </c>
      <c r="N40" s="13">
        <v>0.3113280246596455</v>
      </c>
      <c r="O40" s="13">
        <v>0.2594400205497046</v>
      </c>
      <c r="P40" s="13"/>
      <c r="Q40" s="13"/>
      <c r="S40" s="13">
        <v>0.4031132469477299</v>
      </c>
      <c r="T40" s="13">
        <v>0.35992254191761597</v>
      </c>
      <c r="U40" s="13"/>
      <c r="V40" s="13"/>
    </row>
    <row r="41" spans="1:22" ht="15">
      <c r="A41" s="11">
        <v>1730</v>
      </c>
      <c r="D41" s="11">
        <v>93</v>
      </c>
      <c r="E41" s="11">
        <v>105</v>
      </c>
      <c r="I41" s="11">
        <v>9.395</v>
      </c>
      <c r="J41" s="11">
        <v>10.6</v>
      </c>
      <c r="N41" s="13"/>
      <c r="O41" s="13"/>
      <c r="P41" s="13">
        <v>0.24133059337272025</v>
      </c>
      <c r="Q41" s="13">
        <v>0.27228358592345236</v>
      </c>
      <c r="S41" s="13"/>
      <c r="T41" s="13"/>
      <c r="U41" s="13">
        <v>0.5858986626042577</v>
      </c>
      <c r="V41" s="13">
        <v>0.4406972377935166</v>
      </c>
    </row>
    <row r="42" spans="1:22" ht="15">
      <c r="A42" s="11">
        <v>1731</v>
      </c>
      <c r="B42" s="11">
        <v>170</v>
      </c>
      <c r="C42" s="11">
        <v>169</v>
      </c>
      <c r="D42" s="11">
        <v>116.33</v>
      </c>
      <c r="G42" s="11">
        <v>17.17</v>
      </c>
      <c r="H42" s="11">
        <v>17.07</v>
      </c>
      <c r="I42" s="11">
        <v>11.75</v>
      </c>
      <c r="L42" s="11">
        <v>0.101</v>
      </c>
      <c r="N42" s="13">
        <v>0.44104803493449785</v>
      </c>
      <c r="O42" s="13">
        <v>0.43847932185974825</v>
      </c>
      <c r="P42" s="13">
        <v>0.30182378628307216</v>
      </c>
      <c r="Q42" s="13"/>
      <c r="S42" s="13">
        <v>0.5710770998426173</v>
      </c>
      <c r="T42" s="13">
        <v>0.6083047317360103</v>
      </c>
      <c r="U42" s="13">
        <v>0.7327630958595027</v>
      </c>
      <c r="V42" s="13"/>
    </row>
    <row r="43" spans="1:22" ht="15">
      <c r="A43" s="11">
        <v>1732</v>
      </c>
      <c r="D43" s="11">
        <v>90</v>
      </c>
      <c r="E43" s="11">
        <v>180</v>
      </c>
      <c r="I43" s="11">
        <v>9.09</v>
      </c>
      <c r="J43" s="11">
        <v>18.18</v>
      </c>
      <c r="N43" s="13"/>
      <c r="O43" s="13"/>
      <c r="P43" s="13">
        <v>0.23349601849473414</v>
      </c>
      <c r="Q43" s="13">
        <v>0.4669920369894683</v>
      </c>
      <c r="S43" s="13"/>
      <c r="T43" s="13"/>
      <c r="U43" s="13">
        <v>0.5668780035202451</v>
      </c>
      <c r="V43" s="13">
        <v>0.7558373380269935</v>
      </c>
    </row>
    <row r="44" spans="1:22" ht="15">
      <c r="A44" s="11">
        <v>1733</v>
      </c>
      <c r="B44" s="11">
        <v>200</v>
      </c>
      <c r="D44" s="11">
        <v>45</v>
      </c>
      <c r="G44" s="11">
        <v>20.2</v>
      </c>
      <c r="I44" s="11">
        <v>4.54</v>
      </c>
      <c r="L44" s="11">
        <v>0.10099999999999999</v>
      </c>
      <c r="N44" s="13">
        <v>0.5188800410994092</v>
      </c>
      <c r="O44" s="13"/>
      <c r="P44" s="13">
        <v>0.1166195735936296</v>
      </c>
      <c r="Q44" s="13"/>
      <c r="S44" s="13">
        <v>0.6718554115795499</v>
      </c>
      <c r="T44" s="13"/>
      <c r="U44" s="13">
        <v>0.2831271876767781</v>
      </c>
      <c r="V44" s="13"/>
    </row>
    <row r="45" spans="1:22" ht="15">
      <c r="A45" s="11">
        <v>1734</v>
      </c>
      <c r="B45" s="11">
        <v>181</v>
      </c>
      <c r="C45" s="11">
        <v>107</v>
      </c>
      <c r="D45" s="11">
        <v>53.33</v>
      </c>
      <c r="E45" s="11">
        <v>70</v>
      </c>
      <c r="G45" s="11">
        <v>18.28</v>
      </c>
      <c r="H45" s="11">
        <v>10.81</v>
      </c>
      <c r="I45" s="11">
        <v>5.386</v>
      </c>
      <c r="J45" s="11">
        <v>7.07</v>
      </c>
      <c r="L45" s="13">
        <v>0.10099447513812156</v>
      </c>
      <c r="N45" s="13">
        <v>0.4695607500642179</v>
      </c>
      <c r="O45" s="13">
        <v>0.2776778833804264</v>
      </c>
      <c r="P45" s="13">
        <v>0.1383508862060108</v>
      </c>
      <c r="Q45" s="13">
        <v>0.18160801438479324</v>
      </c>
      <c r="S45" s="13">
        <v>0.6079958873106026</v>
      </c>
      <c r="T45" s="13">
        <v>0.38522402753756724</v>
      </c>
      <c r="U45" s="13">
        <v>0.3358861305786623</v>
      </c>
      <c r="V45" s="13">
        <v>0.29393674256605307</v>
      </c>
    </row>
    <row r="46" spans="1:22" ht="15">
      <c r="A46" s="11">
        <v>1735</v>
      </c>
      <c r="B46" s="11">
        <v>240</v>
      </c>
      <c r="C46" s="11">
        <v>109.5</v>
      </c>
      <c r="D46" s="11">
        <v>84.75</v>
      </c>
      <c r="G46" s="11">
        <v>24.24</v>
      </c>
      <c r="H46" s="11">
        <v>14.743</v>
      </c>
      <c r="I46" s="11">
        <v>8.246</v>
      </c>
      <c r="L46" s="11">
        <v>0.10099999999999999</v>
      </c>
      <c r="N46" s="13">
        <v>0.622656049319291</v>
      </c>
      <c r="O46" s="13">
        <v>0.3787053686103262</v>
      </c>
      <c r="P46" s="13">
        <v>0.21181608014384795</v>
      </c>
      <c r="Q46" s="13"/>
      <c r="S46" s="13">
        <v>0.8062264938954598</v>
      </c>
      <c r="T46" s="13">
        <v>0.5253800035140012</v>
      </c>
      <c r="U46" s="13">
        <v>0.5142437862516988</v>
      </c>
      <c r="V46" s="13"/>
    </row>
    <row r="47" spans="1:22" ht="15">
      <c r="A47" s="11">
        <v>1736</v>
      </c>
      <c r="B47" s="11">
        <v>360</v>
      </c>
      <c r="C47" s="11">
        <v>217</v>
      </c>
      <c r="D47" s="11">
        <v>97.5</v>
      </c>
      <c r="G47" s="11">
        <v>36.36</v>
      </c>
      <c r="H47" s="11">
        <v>21.92</v>
      </c>
      <c r="I47" s="11">
        <v>9.845</v>
      </c>
      <c r="L47" s="11">
        <v>0.10099999999999999</v>
      </c>
      <c r="N47" s="13">
        <v>0.9339840739789366</v>
      </c>
      <c r="O47" s="13">
        <v>0.5630619059851015</v>
      </c>
      <c r="P47" s="13">
        <v>0.25288980220909324</v>
      </c>
      <c r="Q47" s="13"/>
      <c r="S47" s="13">
        <v>1.2093397408431896</v>
      </c>
      <c r="T47" s="13">
        <v>0.7811388236469449</v>
      </c>
      <c r="U47" s="13">
        <v>0.6139619301052599</v>
      </c>
      <c r="V47" s="13"/>
    </row>
    <row r="48" spans="1:22" ht="15">
      <c r="A48" s="11">
        <v>1737</v>
      </c>
      <c r="D48" s="11">
        <v>120</v>
      </c>
      <c r="I48" s="11">
        <v>12.12</v>
      </c>
      <c r="N48" s="13"/>
      <c r="O48" s="13"/>
      <c r="P48" s="13">
        <v>0.3113280246596455</v>
      </c>
      <c r="Q48" s="13"/>
      <c r="S48" s="13"/>
      <c r="T48" s="13"/>
      <c r="U48" s="13">
        <v>0.7558373380269934</v>
      </c>
      <c r="V48" s="13"/>
    </row>
    <row r="49" spans="1:22" ht="15">
      <c r="A49" s="11">
        <v>1738</v>
      </c>
      <c r="B49" s="11">
        <v>285</v>
      </c>
      <c r="C49" s="11">
        <v>180</v>
      </c>
      <c r="D49" s="11">
        <v>87</v>
      </c>
      <c r="G49" s="11">
        <v>28.785</v>
      </c>
      <c r="H49" s="11">
        <v>18.18</v>
      </c>
      <c r="I49" s="11">
        <v>8.79</v>
      </c>
      <c r="L49" s="11">
        <v>0.101</v>
      </c>
      <c r="N49" s="13">
        <v>0.7394040585666581</v>
      </c>
      <c r="O49" s="13">
        <v>0.4669920369894683</v>
      </c>
      <c r="P49" s="13">
        <v>0.22578987927048547</v>
      </c>
      <c r="Q49" s="13"/>
      <c r="S49" s="13">
        <v>0.9573939615008585</v>
      </c>
      <c r="T49" s="13">
        <v>0.6478605754517087</v>
      </c>
      <c r="U49" s="13">
        <v>0.5481691585195769</v>
      </c>
      <c r="V49" s="13"/>
    </row>
    <row r="50" spans="1:22" ht="15">
      <c r="A50" s="11">
        <v>1739</v>
      </c>
      <c r="D50" s="11">
        <v>70</v>
      </c>
      <c r="I50" s="11">
        <v>7.07</v>
      </c>
      <c r="N50" s="13"/>
      <c r="O50" s="13"/>
      <c r="P50" s="13">
        <v>0.18160801438479324</v>
      </c>
      <c r="Q50" s="13"/>
      <c r="S50" s="13"/>
      <c r="T50" s="13"/>
      <c r="U50" s="13">
        <v>0.44090511384907954</v>
      </c>
      <c r="V50" s="13"/>
    </row>
    <row r="51" spans="1:22" ht="15">
      <c r="A51" s="11">
        <v>1740</v>
      </c>
      <c r="C51" s="11">
        <v>270</v>
      </c>
      <c r="D51" s="11">
        <v>120</v>
      </c>
      <c r="H51" s="11">
        <v>27.27</v>
      </c>
      <c r="I51" s="11">
        <v>12.12</v>
      </c>
      <c r="N51" s="13"/>
      <c r="O51" s="13">
        <v>0.7004880554842025</v>
      </c>
      <c r="P51" s="13">
        <v>0.3113280246596455</v>
      </c>
      <c r="Q51" s="13"/>
      <c r="S51" s="13"/>
      <c r="T51" s="13">
        <v>0.9717908631775631</v>
      </c>
      <c r="U51" s="13">
        <v>0.7558373380269934</v>
      </c>
      <c r="V51" s="13"/>
    </row>
    <row r="52" spans="1:22" ht="15">
      <c r="A52" s="11">
        <v>1741</v>
      </c>
      <c r="N52" s="13"/>
      <c r="O52" s="13"/>
      <c r="P52" s="13"/>
      <c r="Q52" s="13"/>
      <c r="S52" s="13"/>
      <c r="T52" s="13"/>
      <c r="U52" s="13"/>
      <c r="V52" s="13"/>
    </row>
    <row r="53" spans="1:22" ht="15">
      <c r="A53" s="11">
        <v>1742</v>
      </c>
      <c r="E53" s="11">
        <v>180</v>
      </c>
      <c r="J53" s="11">
        <v>18.18</v>
      </c>
      <c r="N53" s="13"/>
      <c r="O53" s="13"/>
      <c r="P53" s="13"/>
      <c r="Q53" s="13">
        <v>0.4669920369894683</v>
      </c>
      <c r="S53" s="13"/>
      <c r="T53" s="13"/>
      <c r="U53" s="13"/>
      <c r="V53" s="13">
        <v>0.7558373380269935</v>
      </c>
    </row>
    <row r="54" spans="1:22" ht="15">
      <c r="A54" s="11">
        <v>1743</v>
      </c>
      <c r="C54" s="11">
        <v>270</v>
      </c>
      <c r="D54" s="11">
        <v>127.5</v>
      </c>
      <c r="E54" s="11">
        <v>180</v>
      </c>
      <c r="H54" s="11">
        <v>27.27</v>
      </c>
      <c r="I54" s="11">
        <v>12.875</v>
      </c>
      <c r="J54" s="11">
        <v>18.18</v>
      </c>
      <c r="N54" s="13"/>
      <c r="O54" s="13">
        <v>0.7004880554842025</v>
      </c>
      <c r="P54" s="13">
        <v>0.3307218083740046</v>
      </c>
      <c r="Q54" s="13">
        <v>0.4669920369894683</v>
      </c>
      <c r="S54" s="13"/>
      <c r="T54" s="13">
        <v>0.9717908631775631</v>
      </c>
      <c r="U54" s="13">
        <v>0.8029212646120083</v>
      </c>
      <c r="V54" s="13">
        <v>0.7558373380269935</v>
      </c>
    </row>
    <row r="55" spans="1:22" ht="15">
      <c r="A55" s="11">
        <v>1744</v>
      </c>
      <c r="N55" s="13"/>
      <c r="O55" s="13"/>
      <c r="P55" s="13"/>
      <c r="Q55" s="13"/>
      <c r="S55" s="13"/>
      <c r="T55" s="13"/>
      <c r="U55" s="13"/>
      <c r="V55" s="13"/>
    </row>
    <row r="56" spans="1:22" ht="15">
      <c r="A56" s="11">
        <v>1745</v>
      </c>
      <c r="D56" s="11">
        <v>105</v>
      </c>
      <c r="I56" s="11">
        <v>10.6</v>
      </c>
      <c r="N56" s="13"/>
      <c r="O56" s="13"/>
      <c r="P56" s="13">
        <v>0.27228358592345236</v>
      </c>
      <c r="Q56" s="13"/>
      <c r="S56" s="13"/>
      <c r="T56" s="13"/>
      <c r="U56" s="13">
        <v>0.6610458566902748</v>
      </c>
      <c r="V56" s="13"/>
    </row>
    <row r="57" spans="1:22" ht="15">
      <c r="A57" s="11">
        <v>1746</v>
      </c>
      <c r="B57" s="11">
        <v>280</v>
      </c>
      <c r="C57" s="11">
        <v>120</v>
      </c>
      <c r="D57" s="11">
        <v>100</v>
      </c>
      <c r="G57" s="11">
        <v>28.28</v>
      </c>
      <c r="H57" s="11">
        <v>12.12</v>
      </c>
      <c r="I57" s="11">
        <v>10.1</v>
      </c>
      <c r="L57" s="11">
        <v>0.101</v>
      </c>
      <c r="N57" s="13">
        <v>0.726432057539173</v>
      </c>
      <c r="O57" s="13">
        <v>0.3113280246596455</v>
      </c>
      <c r="P57" s="13">
        <v>0.2594400205497046</v>
      </c>
      <c r="Q57" s="13"/>
      <c r="S57" s="13">
        <v>0.9405975762113699</v>
      </c>
      <c r="T57" s="13">
        <v>0.43190705030113913</v>
      </c>
      <c r="U57" s="13">
        <v>0.6298644483558279</v>
      </c>
      <c r="V57" s="13"/>
    </row>
    <row r="58" spans="1:22" ht="15">
      <c r="A58" s="11">
        <v>1747</v>
      </c>
      <c r="B58" s="11">
        <v>224</v>
      </c>
      <c r="C58" s="11">
        <v>150</v>
      </c>
      <c r="D58" s="11">
        <v>115</v>
      </c>
      <c r="E58" s="11">
        <v>135</v>
      </c>
      <c r="G58" s="11">
        <v>22.62</v>
      </c>
      <c r="H58" s="11">
        <v>15.15</v>
      </c>
      <c r="I58" s="11">
        <v>11.615</v>
      </c>
      <c r="J58" s="11">
        <v>13.63</v>
      </c>
      <c r="L58" s="11">
        <v>0.10098214285714287</v>
      </c>
      <c r="N58" s="13">
        <v>0.5810428975083484</v>
      </c>
      <c r="O58" s="13">
        <v>0.3891600308245569</v>
      </c>
      <c r="P58" s="13">
        <v>0.2983560236321603</v>
      </c>
      <c r="Q58" s="13">
        <v>0.35011559208836374</v>
      </c>
      <c r="S58" s="13">
        <v>0.7523450202935356</v>
      </c>
      <c r="T58" s="13">
        <v>0.539883812876424</v>
      </c>
      <c r="U58" s="13">
        <v>0.7243441156092021</v>
      </c>
      <c r="V58" s="13">
        <v>0.5666701274646821</v>
      </c>
    </row>
    <row r="59" spans="1:22" ht="15">
      <c r="A59" s="11">
        <v>1748</v>
      </c>
      <c r="B59" s="11">
        <v>224</v>
      </c>
      <c r="C59" s="11">
        <v>270</v>
      </c>
      <c r="E59" s="11">
        <v>130</v>
      </c>
      <c r="G59" s="11">
        <v>22.62</v>
      </c>
      <c r="H59" s="11">
        <v>27.27</v>
      </c>
      <c r="J59" s="11">
        <v>13.13</v>
      </c>
      <c r="L59" s="11">
        <v>0.10098214285714287</v>
      </c>
      <c r="N59" s="13">
        <v>0.5810428975083484</v>
      </c>
      <c r="O59" s="13">
        <v>0.7004880554842025</v>
      </c>
      <c r="P59" s="13"/>
      <c r="Q59" s="13">
        <v>0.337272026714616</v>
      </c>
      <c r="S59" s="13">
        <v>0.7523450202935356</v>
      </c>
      <c r="T59" s="13">
        <v>0.9717908631775631</v>
      </c>
      <c r="U59" s="13"/>
      <c r="V59" s="13">
        <v>0.5458825219083842</v>
      </c>
    </row>
    <row r="60" spans="1:22" ht="15">
      <c r="A60" s="11">
        <v>1749</v>
      </c>
      <c r="B60" s="11">
        <v>280</v>
      </c>
      <c r="C60" s="11">
        <v>195</v>
      </c>
      <c r="D60" s="11">
        <v>140</v>
      </c>
      <c r="G60" s="11">
        <v>28.28</v>
      </c>
      <c r="H60" s="11">
        <v>19.65</v>
      </c>
      <c r="I60" s="11">
        <v>14.14</v>
      </c>
      <c r="L60" s="11">
        <v>0.101</v>
      </c>
      <c r="N60" s="13">
        <v>0.726432057539173</v>
      </c>
      <c r="O60" s="13">
        <v>0.5047521191882867</v>
      </c>
      <c r="P60" s="13">
        <v>0.3632160287695865</v>
      </c>
      <c r="Q60" s="13"/>
      <c r="S60" s="13">
        <v>0.9405975762113699</v>
      </c>
      <c r="T60" s="13">
        <v>0.7002453414535795</v>
      </c>
      <c r="U60" s="13">
        <v>0.8818102276981591</v>
      </c>
      <c r="V60" s="13"/>
    </row>
    <row r="61" spans="1:22" ht="15">
      <c r="A61" s="11">
        <v>1750</v>
      </c>
      <c r="B61" s="11">
        <v>224</v>
      </c>
      <c r="D61" s="11">
        <v>83.5</v>
      </c>
      <c r="G61" s="11">
        <v>22.62</v>
      </c>
      <c r="I61" s="11">
        <v>8.43</v>
      </c>
      <c r="L61" s="11">
        <v>0.10098214285714287</v>
      </c>
      <c r="N61" s="13">
        <v>0.5810428975083484</v>
      </c>
      <c r="O61" s="13"/>
      <c r="P61" s="13">
        <v>0.2165425122013871</v>
      </c>
      <c r="Q61" s="13"/>
      <c r="S61" s="13">
        <v>0.7523450202935356</v>
      </c>
      <c r="T61" s="13"/>
      <c r="U61" s="13">
        <v>0.5257185445187751</v>
      </c>
      <c r="V61" s="13"/>
    </row>
    <row r="62" spans="1:22" ht="15">
      <c r="A62" s="11">
        <v>1751</v>
      </c>
      <c r="B62" s="11">
        <v>200</v>
      </c>
      <c r="D62" s="11">
        <v>58.33</v>
      </c>
      <c r="E62" s="11">
        <v>102</v>
      </c>
      <c r="G62" s="11">
        <v>20.2</v>
      </c>
      <c r="I62" s="11">
        <v>5.89</v>
      </c>
      <c r="J62" s="11">
        <v>10.3</v>
      </c>
      <c r="L62" s="11">
        <v>0.10099999999999999</v>
      </c>
      <c r="N62" s="13">
        <v>0.5188800410994092</v>
      </c>
      <c r="O62" s="13"/>
      <c r="P62" s="13">
        <v>0.15129720010274852</v>
      </c>
      <c r="Q62" s="13">
        <v>0.26457744669920374</v>
      </c>
      <c r="S62" s="13">
        <v>0.6718554115795499</v>
      </c>
      <c r="T62" s="13"/>
      <c r="U62" s="13">
        <v>0.3673169901797848</v>
      </c>
      <c r="V62" s="13">
        <v>0.4282246744597379</v>
      </c>
    </row>
    <row r="63" spans="1:22" ht="15">
      <c r="A63" s="11">
        <v>1752</v>
      </c>
      <c r="D63" s="11">
        <v>55</v>
      </c>
      <c r="I63" s="11">
        <v>5.39</v>
      </c>
      <c r="N63" s="13"/>
      <c r="O63" s="13"/>
      <c r="P63" s="13">
        <v>0.13845363472900077</v>
      </c>
      <c r="Q63" s="13"/>
      <c r="S63" s="13"/>
      <c r="T63" s="13"/>
      <c r="U63" s="13">
        <v>0.33613558184533787</v>
      </c>
      <c r="V63" s="13"/>
    </row>
    <row r="64" spans="1:22" ht="15">
      <c r="A64" s="11">
        <v>1753</v>
      </c>
      <c r="D64" s="11">
        <v>46</v>
      </c>
      <c r="I64" s="11">
        <v>4.5</v>
      </c>
      <c r="N64" s="13"/>
      <c r="O64" s="13"/>
      <c r="P64" s="13">
        <v>0.11559208836372978</v>
      </c>
      <c r="Q64" s="13"/>
      <c r="S64" s="13"/>
      <c r="T64" s="13"/>
      <c r="U64" s="13">
        <v>0.28063267501002237</v>
      </c>
      <c r="V64" s="13"/>
    </row>
    <row r="65" spans="1:22" ht="15">
      <c r="A65" s="11">
        <v>1754</v>
      </c>
      <c r="C65" s="11">
        <v>110</v>
      </c>
      <c r="D65" s="11">
        <v>73.5</v>
      </c>
      <c r="H65" s="11">
        <v>10.76</v>
      </c>
      <c r="I65" s="11">
        <v>7.2</v>
      </c>
      <c r="N65" s="13"/>
      <c r="O65" s="13">
        <v>0.27639352684305163</v>
      </c>
      <c r="P65" s="13">
        <v>0.18494734138196764</v>
      </c>
      <c r="Q65" s="13"/>
      <c r="S65" s="13"/>
      <c r="T65" s="13">
        <v>0.3834422327755988</v>
      </c>
      <c r="U65" s="13">
        <v>0.4490122800160357</v>
      </c>
      <c r="V65" s="13"/>
    </row>
    <row r="66" spans="1:22" ht="15">
      <c r="A66" s="11">
        <v>1755</v>
      </c>
      <c r="N66" s="13"/>
      <c r="O66" s="13"/>
      <c r="P66" s="13"/>
      <c r="Q66" s="13"/>
      <c r="S66" s="13"/>
      <c r="T66" s="13"/>
      <c r="U66" s="13"/>
      <c r="V66" s="13"/>
    </row>
    <row r="67" spans="1:22" ht="15">
      <c r="A67" s="11">
        <v>1756</v>
      </c>
      <c r="N67" s="13"/>
      <c r="O67" s="13"/>
      <c r="P67" s="13"/>
      <c r="Q67" s="13"/>
      <c r="S67" s="13"/>
      <c r="T67" s="13"/>
      <c r="U67" s="13"/>
      <c r="V67" s="13"/>
    </row>
    <row r="68" spans="1:22" ht="15">
      <c r="A68" s="11">
        <v>1757</v>
      </c>
      <c r="D68" s="11">
        <v>97.5</v>
      </c>
      <c r="I68" s="11">
        <v>9.555</v>
      </c>
      <c r="N68" s="13"/>
      <c r="O68" s="13"/>
      <c r="P68" s="13">
        <v>0.24544053429231955</v>
      </c>
      <c r="Q68" s="13"/>
      <c r="S68" s="13"/>
      <c r="T68" s="13"/>
      <c r="U68" s="13">
        <v>0.5958767132712808</v>
      </c>
      <c r="V68" s="13"/>
    </row>
    <row r="69" spans="1:22" ht="15">
      <c r="A69" s="11">
        <v>1758</v>
      </c>
      <c r="D69" s="11">
        <v>134</v>
      </c>
      <c r="I69" s="11">
        <v>13.13</v>
      </c>
      <c r="N69" s="13"/>
      <c r="O69" s="13"/>
      <c r="P69" s="13">
        <v>0.337272026714616</v>
      </c>
      <c r="Q69" s="13"/>
      <c r="S69" s="13"/>
      <c r="T69" s="13"/>
      <c r="U69" s="13">
        <v>0.8188237828625763</v>
      </c>
      <c r="V69" s="13"/>
    </row>
    <row r="70" spans="1:22" ht="15">
      <c r="A70" s="11">
        <v>1759</v>
      </c>
      <c r="D70" s="11">
        <v>101</v>
      </c>
      <c r="E70" s="11">
        <v>180</v>
      </c>
      <c r="I70" s="11">
        <v>9.9</v>
      </c>
      <c r="J70" s="11">
        <v>18.18</v>
      </c>
      <c r="N70" s="13"/>
      <c r="O70" s="13"/>
      <c r="P70" s="13">
        <v>0.25430259440020553</v>
      </c>
      <c r="Q70" s="13">
        <v>0.4669920369894683</v>
      </c>
      <c r="S70" s="13"/>
      <c r="T70" s="13"/>
      <c r="U70" s="13">
        <v>0.6173918850220492</v>
      </c>
      <c r="V70" s="13">
        <v>0.7558373380269935</v>
      </c>
    </row>
    <row r="71" spans="1:22" ht="15">
      <c r="A71" s="11">
        <v>1760</v>
      </c>
      <c r="N71" s="13"/>
      <c r="O71" s="13"/>
      <c r="P71" s="13"/>
      <c r="Q71" s="13"/>
      <c r="S71" s="13"/>
      <c r="T71" s="13"/>
      <c r="U71" s="13"/>
      <c r="V71" s="13"/>
    </row>
    <row r="72" spans="1:22" ht="15">
      <c r="A72" s="11">
        <v>1761</v>
      </c>
      <c r="B72" s="11">
        <v>375</v>
      </c>
      <c r="C72" s="11">
        <v>285</v>
      </c>
      <c r="E72" s="11">
        <v>240</v>
      </c>
      <c r="G72" s="11">
        <v>36.67</v>
      </c>
      <c r="H72" s="11">
        <v>27.87</v>
      </c>
      <c r="J72" s="11">
        <v>23.47</v>
      </c>
      <c r="L72" s="13">
        <v>0.09778666666666667</v>
      </c>
      <c r="N72" s="13">
        <v>0.9419470845106602</v>
      </c>
      <c r="O72" s="13">
        <v>0.7159003339326997</v>
      </c>
      <c r="P72" s="13"/>
      <c r="Q72" s="13">
        <v>0.6028769586437195</v>
      </c>
      <c r="S72" s="13">
        <v>1.2196503931991136</v>
      </c>
      <c r="T72" s="13">
        <v>0.9931724003211838</v>
      </c>
      <c r="U72" s="13"/>
      <c r="V72" s="13">
        <v>0.9757702048126258</v>
      </c>
    </row>
    <row r="73" spans="1:22" ht="15">
      <c r="A73" s="11">
        <v>1762</v>
      </c>
      <c r="L73" s="13"/>
      <c r="N73" s="13"/>
      <c r="O73" s="13"/>
      <c r="P73" s="13"/>
      <c r="Q73" s="13"/>
      <c r="S73" s="13"/>
      <c r="T73" s="13"/>
      <c r="U73" s="13"/>
      <c r="V73" s="13"/>
    </row>
    <row r="74" spans="1:22" ht="15">
      <c r="A74" s="11">
        <v>1763</v>
      </c>
      <c r="B74" s="11">
        <v>210</v>
      </c>
      <c r="C74" s="11">
        <v>180</v>
      </c>
      <c r="D74" s="11">
        <v>150</v>
      </c>
      <c r="E74" s="11">
        <v>90</v>
      </c>
      <c r="G74" s="11">
        <v>20.54</v>
      </c>
      <c r="H74" s="11">
        <v>17.6</v>
      </c>
      <c r="I74" s="11">
        <v>14.7</v>
      </c>
      <c r="J74" s="11">
        <v>8.8</v>
      </c>
      <c r="L74" s="13">
        <v>0.0978095238095238</v>
      </c>
      <c r="N74" s="13">
        <v>0.5276136655535576</v>
      </c>
      <c r="O74" s="13">
        <v>0.4520935011559209</v>
      </c>
      <c r="P74" s="13">
        <v>0.3776008219881839</v>
      </c>
      <c r="Q74" s="13">
        <v>0.22604675057796045</v>
      </c>
      <c r="S74" s="13">
        <v>0.6831638690021758</v>
      </c>
      <c r="T74" s="13">
        <v>0.6271917562128754</v>
      </c>
      <c r="U74" s="13">
        <v>0.9167334050327396</v>
      </c>
      <c r="V74" s="13">
        <v>0.36586185779084396</v>
      </c>
    </row>
    <row r="75" spans="1:22" ht="15">
      <c r="A75" s="11">
        <v>1764</v>
      </c>
      <c r="B75" s="11">
        <v>172</v>
      </c>
      <c r="C75" s="11">
        <v>112</v>
      </c>
      <c r="E75" s="11">
        <v>90</v>
      </c>
      <c r="G75" s="11">
        <v>16.82</v>
      </c>
      <c r="H75" s="11">
        <v>10.95</v>
      </c>
      <c r="J75" s="11">
        <v>8.8</v>
      </c>
      <c r="L75" s="13">
        <v>0.0977906976744186</v>
      </c>
      <c r="N75" s="13">
        <v>0.4320575391728744</v>
      </c>
      <c r="O75" s="13">
        <v>0.2812740816850758</v>
      </c>
      <c r="P75" s="13"/>
      <c r="Q75" s="13">
        <v>0.22604675057796045</v>
      </c>
      <c r="S75" s="13">
        <v>0.5594360407310905</v>
      </c>
      <c r="T75" s="13">
        <v>0.3902130528710787</v>
      </c>
      <c r="U75" s="13"/>
      <c r="V75" s="13">
        <v>0.36586185779084396</v>
      </c>
    </row>
    <row r="76" spans="1:22" ht="15">
      <c r="A76" s="11">
        <v>1765</v>
      </c>
      <c r="B76" s="11">
        <v>210</v>
      </c>
      <c r="C76" s="11">
        <v>120</v>
      </c>
      <c r="D76" s="11">
        <v>105</v>
      </c>
      <c r="E76" s="11">
        <v>90</v>
      </c>
      <c r="G76" s="11">
        <v>20.54</v>
      </c>
      <c r="H76" s="11">
        <v>11.74</v>
      </c>
      <c r="I76" s="11">
        <v>10.28</v>
      </c>
      <c r="J76" s="11">
        <v>8.8</v>
      </c>
      <c r="L76" s="13">
        <v>0.0978095238095238</v>
      </c>
      <c r="N76" s="13">
        <v>0.5276136655535576</v>
      </c>
      <c r="O76" s="13">
        <v>0.30156691497559723</v>
      </c>
      <c r="P76" s="13">
        <v>0.2640637040842538</v>
      </c>
      <c r="Q76" s="13">
        <v>0.22604675057796045</v>
      </c>
      <c r="S76" s="13">
        <v>0.6831638690021758</v>
      </c>
      <c r="T76" s="13">
        <v>0.41836541011017936</v>
      </c>
      <c r="U76" s="13">
        <v>0.6410897553562288</v>
      </c>
      <c r="V76" s="13">
        <v>0.36586185779084396</v>
      </c>
    </row>
    <row r="77" spans="1:22" ht="15.75" thickBot="1">
      <c r="A77" s="37">
        <v>1766</v>
      </c>
      <c r="B77" s="37">
        <v>360</v>
      </c>
      <c r="C77" s="37">
        <v>240</v>
      </c>
      <c r="D77" s="37"/>
      <c r="E77" s="37">
        <v>120</v>
      </c>
      <c r="F77" s="37"/>
      <c r="G77" s="37">
        <v>35.21</v>
      </c>
      <c r="H77" s="37">
        <v>23.47</v>
      </c>
      <c r="I77" s="37"/>
      <c r="J77" s="37">
        <v>11.73</v>
      </c>
      <c r="L77" s="13">
        <v>0.09780555555555556</v>
      </c>
      <c r="N77" s="61">
        <v>0.9044438736193168</v>
      </c>
      <c r="O77" s="61">
        <v>0.6028769586437195</v>
      </c>
      <c r="P77" s="61"/>
      <c r="Q77" s="61">
        <v>0.3013100436681223</v>
      </c>
      <c r="S77" s="13">
        <v>1.1710905466196015</v>
      </c>
      <c r="T77" s="13">
        <v>0.836374461267965</v>
      </c>
      <c r="U77" s="13"/>
      <c r="V77" s="13">
        <v>0.48767722635075</v>
      </c>
    </row>
    <row r="78" spans="1:22" ht="15">
      <c r="A78" s="11">
        <v>1767</v>
      </c>
      <c r="D78" s="11">
        <v>120</v>
      </c>
      <c r="E78" s="11">
        <v>180</v>
      </c>
      <c r="I78" s="11">
        <v>11.62</v>
      </c>
      <c r="J78" s="11">
        <v>17.46</v>
      </c>
      <c r="L78" s="13"/>
      <c r="N78" s="13"/>
      <c r="O78" s="13"/>
      <c r="P78" s="13">
        <v>0.09443369446230088</v>
      </c>
      <c r="Q78" s="13">
        <v>0.14189434641237292</v>
      </c>
      <c r="S78" s="13"/>
      <c r="T78" s="13"/>
      <c r="U78" s="13">
        <v>0.22926465524737513</v>
      </c>
      <c r="V78" s="13">
        <v>0.22965925878480606</v>
      </c>
    </row>
    <row r="79" spans="1:22" ht="15">
      <c r="A79" s="11">
        <v>1768</v>
      </c>
      <c r="C79" s="11">
        <v>311</v>
      </c>
      <c r="D79" s="11">
        <v>124.5</v>
      </c>
      <c r="E79" s="11">
        <v>180</v>
      </c>
      <c r="H79" s="11">
        <v>30.29</v>
      </c>
      <c r="I79" s="11">
        <v>12.1125</v>
      </c>
      <c r="J79" s="11">
        <v>17.46</v>
      </c>
      <c r="L79" s="13"/>
      <c r="N79" s="13"/>
      <c r="O79" s="13">
        <v>0.24616149787117844</v>
      </c>
      <c r="P79" s="13">
        <v>0.0984361552645972</v>
      </c>
      <c r="Q79" s="13">
        <v>0.14189434641237292</v>
      </c>
      <c r="S79" s="13"/>
      <c r="T79" s="13">
        <v>0.3415011756795177</v>
      </c>
      <c r="U79" s="13">
        <v>0.238981767356612</v>
      </c>
      <c r="V79" s="13">
        <v>0.22965925878480606</v>
      </c>
    </row>
    <row r="80" spans="1:22" ht="15">
      <c r="A80" s="11">
        <v>1769</v>
      </c>
      <c r="B80" s="11">
        <v>270</v>
      </c>
      <c r="C80" s="11">
        <v>250.5</v>
      </c>
      <c r="D80" s="11">
        <v>104</v>
      </c>
      <c r="E80" s="11">
        <v>150</v>
      </c>
      <c r="G80" s="11">
        <v>26.3</v>
      </c>
      <c r="H80" s="11">
        <v>24.395</v>
      </c>
      <c r="I80" s="11">
        <v>10.13</v>
      </c>
      <c r="J80" s="11">
        <v>14.61</v>
      </c>
      <c r="L80" s="13">
        <v>0.09740740740740741</v>
      </c>
      <c r="N80" s="13">
        <v>0.21373547025460526</v>
      </c>
      <c r="O80" s="13">
        <v>0.19825387060308347</v>
      </c>
      <c r="P80" s="13">
        <v>0.08232472675586128</v>
      </c>
      <c r="Q80" s="13">
        <v>0.11873289811482064</v>
      </c>
      <c r="S80" s="13">
        <v>0.2767486142515647</v>
      </c>
      <c r="T80" s="13">
        <v>0.27503866558936396</v>
      </c>
      <c r="U80" s="13">
        <v>0.19986669170877025</v>
      </c>
      <c r="V80" s="13">
        <v>0.19217192272886693</v>
      </c>
    </row>
    <row r="81" spans="1:22" ht="15">
      <c r="A81" s="11">
        <v>1770</v>
      </c>
      <c r="B81" s="11">
        <v>300</v>
      </c>
      <c r="C81" s="11">
        <v>243.33</v>
      </c>
      <c r="D81" s="11">
        <v>120</v>
      </c>
      <c r="E81" s="11">
        <v>135</v>
      </c>
      <c r="G81" s="11">
        <v>29.22</v>
      </c>
      <c r="H81" s="11">
        <v>23.7</v>
      </c>
      <c r="I81" s="11">
        <v>11.69</v>
      </c>
      <c r="J81" s="11">
        <v>13.15</v>
      </c>
      <c r="L81" s="13">
        <v>0.0974</v>
      </c>
      <c r="N81" s="13">
        <v>0.23746579622964128</v>
      </c>
      <c r="O81" s="13">
        <v>0.19260572794806632</v>
      </c>
      <c r="P81" s="13">
        <v>0.09500257213978462</v>
      </c>
      <c r="Q81" s="13">
        <v>0.10686773512730263</v>
      </c>
      <c r="S81" s="13">
        <v>0.30747507636618715</v>
      </c>
      <c r="T81" s="13">
        <v>0.26720296677466393</v>
      </c>
      <c r="U81" s="13">
        <v>0.2306457676283834</v>
      </c>
      <c r="V81" s="13">
        <v>0.17296788390722795</v>
      </c>
    </row>
    <row r="82" spans="1:22" ht="15">
      <c r="A82" s="11">
        <v>1771</v>
      </c>
      <c r="D82" s="11">
        <v>130</v>
      </c>
      <c r="I82" s="11">
        <v>12.66</v>
      </c>
      <c r="L82" s="13"/>
      <c r="N82" s="13"/>
      <c r="O82" s="13"/>
      <c r="P82" s="13">
        <v>0.10288559138491646</v>
      </c>
      <c r="Q82" s="13"/>
      <c r="S82" s="13"/>
      <c r="T82" s="13"/>
      <c r="U82" s="13">
        <v>0.24978403919378395</v>
      </c>
      <c r="V82" s="13"/>
    </row>
    <row r="83" spans="1:22" ht="15">
      <c r="A83" s="11">
        <v>1772</v>
      </c>
      <c r="C83" s="11">
        <v>345</v>
      </c>
      <c r="D83" s="11">
        <v>180</v>
      </c>
      <c r="H83" s="11">
        <v>33.6</v>
      </c>
      <c r="I83" s="11">
        <v>17.53</v>
      </c>
      <c r="L83" s="13"/>
      <c r="N83" s="13"/>
      <c r="O83" s="13">
        <v>0.2730612851921953</v>
      </c>
      <c r="P83" s="13">
        <v>0.14246322408985668</v>
      </c>
      <c r="Q83" s="13"/>
      <c r="S83" s="13"/>
      <c r="T83" s="13">
        <v>0.37881939593370073</v>
      </c>
      <c r="U83" s="13">
        <v>0.3458700005582174</v>
      </c>
      <c r="V83" s="13"/>
    </row>
    <row r="84" spans="1:22" ht="15">
      <c r="A84" s="11">
        <v>1773</v>
      </c>
      <c r="B84" s="11">
        <v>480</v>
      </c>
      <c r="C84" s="11">
        <v>420</v>
      </c>
      <c r="G84" s="11">
        <v>46.56</v>
      </c>
      <c r="H84" s="11">
        <v>40.91</v>
      </c>
      <c r="L84" s="13">
        <v>0.097</v>
      </c>
      <c r="N84" s="13">
        <v>0.3783849237663278</v>
      </c>
      <c r="O84" s="13">
        <v>0.3324683683694259</v>
      </c>
      <c r="P84" s="13"/>
      <c r="Q84" s="13"/>
      <c r="S84" s="13">
        <v>0.48993975207425305</v>
      </c>
      <c r="T84" s="13">
        <v>0.46123516332284814</v>
      </c>
      <c r="U84" s="13"/>
      <c r="V84" s="13"/>
    </row>
    <row r="85" spans="1:22" ht="15">
      <c r="A85" s="11">
        <v>1774</v>
      </c>
      <c r="N85" s="13"/>
      <c r="O85" s="13"/>
      <c r="P85" s="13"/>
      <c r="Q85" s="13"/>
      <c r="S85" s="13"/>
      <c r="T85" s="13"/>
      <c r="U85" s="13"/>
      <c r="V85" s="13"/>
    </row>
    <row r="86" spans="1:22" ht="15">
      <c r="A86" s="11">
        <v>1775</v>
      </c>
      <c r="N86" s="13"/>
      <c r="O86" s="13"/>
      <c r="P86" s="13"/>
      <c r="Q86" s="13"/>
      <c r="S86" s="13"/>
      <c r="T86" s="13"/>
      <c r="U86" s="13"/>
      <c r="V86" s="13"/>
    </row>
    <row r="87" spans="1:22" ht="15">
      <c r="A87" s="11">
        <v>1776</v>
      </c>
      <c r="N87" s="13"/>
      <c r="O87" s="13"/>
      <c r="P87" s="13"/>
      <c r="Q87" s="13"/>
      <c r="S87" s="13"/>
      <c r="T87" s="13"/>
      <c r="U87" s="13"/>
      <c r="V87" s="13"/>
    </row>
    <row r="88" spans="1:22" ht="15">
      <c r="A88" s="11">
        <v>1777</v>
      </c>
      <c r="N88" s="13"/>
      <c r="O88" s="13"/>
      <c r="P88" s="13"/>
      <c r="Q88" s="13"/>
      <c r="S88" s="13"/>
      <c r="T88" s="13"/>
      <c r="U88" s="13"/>
      <c r="V88" s="13"/>
    </row>
    <row r="89" spans="1:22" ht="15">
      <c r="A89" s="11">
        <v>1778</v>
      </c>
      <c r="N89" s="13"/>
      <c r="O89" s="13"/>
      <c r="P89" s="13"/>
      <c r="Q89" s="13"/>
      <c r="S89" s="13"/>
      <c r="T89" s="13"/>
      <c r="U89" s="13"/>
      <c r="V89" s="13"/>
    </row>
    <row r="90" spans="1:22" ht="15">
      <c r="A90" s="11">
        <v>1779</v>
      </c>
      <c r="N90" s="13"/>
      <c r="O90" s="13"/>
      <c r="P90" s="13"/>
      <c r="Q90" s="13"/>
      <c r="S90" s="13"/>
      <c r="T90" s="13"/>
      <c r="U90" s="13"/>
      <c r="V90" s="13"/>
    </row>
    <row r="91" spans="1:22" ht="15">
      <c r="A91" s="11">
        <v>1780</v>
      </c>
      <c r="N91" s="13"/>
      <c r="O91" s="13"/>
      <c r="P91" s="13"/>
      <c r="Q91" s="13"/>
      <c r="S91" s="13"/>
      <c r="T91" s="13"/>
      <c r="U91" s="13"/>
      <c r="V91" s="13"/>
    </row>
    <row r="92" spans="1:22" ht="15">
      <c r="A92" s="11">
        <v>1781</v>
      </c>
      <c r="N92" s="13"/>
      <c r="O92" s="13"/>
      <c r="P92" s="13"/>
      <c r="Q92" s="13"/>
      <c r="S92" s="13"/>
      <c r="T92" s="13"/>
      <c r="U92" s="13"/>
      <c r="V92" s="13"/>
    </row>
    <row r="93" spans="1:22" ht="15">
      <c r="A93" s="11">
        <v>1782</v>
      </c>
      <c r="N93" s="13"/>
      <c r="O93" s="13"/>
      <c r="P93" s="13"/>
      <c r="Q93" s="13"/>
      <c r="S93" s="13"/>
      <c r="T93" s="13"/>
      <c r="U93" s="13"/>
      <c r="V93" s="13"/>
    </row>
    <row r="94" spans="1:22" ht="15">
      <c r="A94" s="11">
        <v>1783</v>
      </c>
      <c r="N94" s="13"/>
      <c r="O94" s="13"/>
      <c r="P94" s="13"/>
      <c r="Q94" s="13"/>
      <c r="S94" s="13"/>
      <c r="T94" s="13"/>
      <c r="U94" s="13"/>
      <c r="V94" s="13"/>
    </row>
    <row r="95" spans="1:22" ht="15">
      <c r="A95" s="11">
        <v>1784</v>
      </c>
      <c r="N95" s="13"/>
      <c r="O95" s="13"/>
      <c r="P95" s="13"/>
      <c r="Q95" s="13"/>
      <c r="S95" s="13"/>
      <c r="T95" s="13"/>
      <c r="U95" s="13"/>
      <c r="V95" s="13"/>
    </row>
    <row r="96" spans="1:22" ht="15">
      <c r="A96" s="11">
        <v>1785</v>
      </c>
      <c r="N96" s="13"/>
      <c r="O96" s="13"/>
      <c r="P96" s="13"/>
      <c r="Q96" s="13"/>
      <c r="S96" s="13"/>
      <c r="T96" s="13"/>
      <c r="U96" s="13"/>
      <c r="V96" s="13"/>
    </row>
    <row r="97" spans="1:22" ht="15">
      <c r="A97" s="11">
        <v>1786</v>
      </c>
      <c r="B97" s="11">
        <v>627.25</v>
      </c>
      <c r="C97" s="11">
        <v>492</v>
      </c>
      <c r="D97" s="11">
        <v>224.25</v>
      </c>
      <c r="E97" s="11">
        <v>395</v>
      </c>
      <c r="G97" s="11">
        <v>61.0925</v>
      </c>
      <c r="H97" s="11">
        <v>47.92</v>
      </c>
      <c r="I97" s="11">
        <v>21.8425</v>
      </c>
      <c r="J97" s="11">
        <v>38.475</v>
      </c>
      <c r="L97" s="13">
        <v>0.09739736946990833</v>
      </c>
      <c r="N97" s="13">
        <v>0.4964879930239343</v>
      </c>
      <c r="O97" s="13">
        <v>0.38943740435744045</v>
      </c>
      <c r="P97" s="13">
        <v>0.1775101524348371</v>
      </c>
      <c r="Q97" s="13">
        <v>0.3126795520169558</v>
      </c>
      <c r="S97" s="13">
        <v>0.6428617762799893</v>
      </c>
      <c r="T97" s="13">
        <v>0.5402686146768733</v>
      </c>
      <c r="U97" s="13">
        <v>0.4309563883167634</v>
      </c>
      <c r="V97" s="13">
        <v>0.5060790367551783</v>
      </c>
    </row>
    <row r="98" spans="1:22" ht="15">
      <c r="A98" s="11">
        <v>1787</v>
      </c>
      <c r="L98" s="13"/>
      <c r="N98" s="13"/>
      <c r="O98" s="13"/>
      <c r="P98" s="13"/>
      <c r="Q98" s="13"/>
      <c r="S98" s="13"/>
      <c r="T98" s="13"/>
      <c r="U98" s="13"/>
      <c r="V98" s="13"/>
    </row>
    <row r="99" spans="1:22" ht="15">
      <c r="A99" s="11">
        <v>1788</v>
      </c>
      <c r="L99" s="13"/>
      <c r="N99" s="13"/>
      <c r="O99" s="13"/>
      <c r="P99" s="13"/>
      <c r="Q99" s="13"/>
      <c r="S99" s="13"/>
      <c r="T99" s="13"/>
      <c r="U99" s="13"/>
      <c r="V99" s="13"/>
    </row>
    <row r="100" spans="1:22" ht="15">
      <c r="A100" s="11">
        <v>1789</v>
      </c>
      <c r="L100" s="13"/>
      <c r="N100" s="13"/>
      <c r="O100" s="13"/>
      <c r="P100" s="13"/>
      <c r="Q100" s="13"/>
      <c r="S100" s="13"/>
      <c r="T100" s="13"/>
      <c r="U100" s="13"/>
      <c r="V100" s="13"/>
    </row>
    <row r="101" spans="1:22" ht="15">
      <c r="A101" s="11">
        <v>1790</v>
      </c>
      <c r="D101" s="11">
        <v>251</v>
      </c>
      <c r="I101" s="11">
        <v>24.45</v>
      </c>
      <c r="L101" s="13"/>
      <c r="N101" s="13"/>
      <c r="O101" s="13"/>
      <c r="P101" s="13">
        <v>0.1987008459211064</v>
      </c>
      <c r="Q101" s="13"/>
      <c r="S101" s="13"/>
      <c r="T101" s="13"/>
      <c r="U101" s="13">
        <v>0.482402824509322</v>
      </c>
      <c r="V101" s="13"/>
    </row>
    <row r="102" spans="1:22" ht="15">
      <c r="A102" s="11">
        <v>1791</v>
      </c>
      <c r="D102" s="11">
        <v>129</v>
      </c>
      <c r="I102" s="11">
        <v>12.56</v>
      </c>
      <c r="L102" s="13"/>
      <c r="N102" s="13"/>
      <c r="O102" s="13"/>
      <c r="P102" s="13">
        <v>0.10207290898851111</v>
      </c>
      <c r="Q102" s="13"/>
      <c r="S102" s="13"/>
      <c r="T102" s="13"/>
      <c r="U102" s="13">
        <v>0.24781102150662923</v>
      </c>
      <c r="V102" s="13"/>
    </row>
    <row r="103" spans="1:22" ht="15">
      <c r="A103" s="11">
        <v>1792</v>
      </c>
      <c r="D103" s="11">
        <v>127</v>
      </c>
      <c r="I103" s="11">
        <v>12.37</v>
      </c>
      <c r="L103" s="13"/>
      <c r="N103" s="13"/>
      <c r="O103" s="13"/>
      <c r="P103" s="13">
        <v>0.10052881243534095</v>
      </c>
      <c r="Q103" s="13"/>
      <c r="S103" s="13"/>
      <c r="T103" s="13"/>
      <c r="U103" s="13">
        <v>0.24406228790103532</v>
      </c>
      <c r="V103" s="13"/>
    </row>
    <row r="104" spans="1:22" ht="15">
      <c r="A104" s="11">
        <v>1793</v>
      </c>
      <c r="L104" s="13"/>
      <c r="N104" s="13"/>
      <c r="O104" s="13"/>
      <c r="P104" s="13"/>
      <c r="Q104" s="13"/>
      <c r="S104" s="13"/>
      <c r="T104" s="13"/>
      <c r="U104" s="13"/>
      <c r="V104" s="13"/>
    </row>
    <row r="105" spans="1:22" ht="15">
      <c r="A105" s="11">
        <v>1794</v>
      </c>
      <c r="D105" s="11">
        <v>183.75</v>
      </c>
      <c r="E105" s="11">
        <v>180</v>
      </c>
      <c r="I105" s="11">
        <v>17.895</v>
      </c>
      <c r="J105" s="11">
        <v>17.53</v>
      </c>
      <c r="L105" s="13"/>
      <c r="N105" s="13"/>
      <c r="O105" s="13"/>
      <c r="P105" s="13">
        <v>0.14542951483673616</v>
      </c>
      <c r="Q105" s="13">
        <v>0.14246322408985668</v>
      </c>
      <c r="S105" s="13"/>
      <c r="T105" s="13"/>
      <c r="U105" s="13">
        <v>0.353071515116332</v>
      </c>
      <c r="V105" s="13">
        <v>0.23058000037214496</v>
      </c>
    </row>
    <row r="106" spans="1:22" ht="15">
      <c r="A106" s="11">
        <v>1795</v>
      </c>
      <c r="D106" s="11">
        <v>210</v>
      </c>
      <c r="I106" s="11">
        <v>20.45</v>
      </c>
      <c r="L106" s="13"/>
      <c r="N106" s="13"/>
      <c r="O106" s="13"/>
      <c r="P106" s="13">
        <v>0.16619355006489267</v>
      </c>
      <c r="Q106" s="13"/>
      <c r="S106" s="13"/>
      <c r="T106" s="13"/>
      <c r="U106" s="13">
        <v>0.40348211702313436</v>
      </c>
      <c r="V106" s="13"/>
    </row>
    <row r="107" spans="1:22" ht="15">
      <c r="A107" s="11">
        <v>1796</v>
      </c>
      <c r="L107" s="13"/>
      <c r="N107" s="13"/>
      <c r="O107" s="13"/>
      <c r="P107" s="13"/>
      <c r="Q107" s="13"/>
      <c r="S107" s="13"/>
      <c r="T107" s="13"/>
      <c r="U107" s="13"/>
      <c r="V107" s="13"/>
    </row>
    <row r="108" spans="1:22" ht="15">
      <c r="A108" s="11">
        <v>1797</v>
      </c>
      <c r="L108" s="13"/>
      <c r="N108" s="13"/>
      <c r="O108" s="13"/>
      <c r="P108" s="13"/>
      <c r="Q108" s="13"/>
      <c r="S108" s="13"/>
      <c r="T108" s="13"/>
      <c r="U108" s="13"/>
      <c r="V108" s="13"/>
    </row>
    <row r="109" spans="1:22" ht="15">
      <c r="A109" s="11">
        <v>1798</v>
      </c>
      <c r="B109" s="11">
        <v>440</v>
      </c>
      <c r="C109" s="11">
        <v>258</v>
      </c>
      <c r="D109" s="11">
        <v>104</v>
      </c>
      <c r="E109" s="11">
        <v>196</v>
      </c>
      <c r="G109" s="11">
        <v>42.86</v>
      </c>
      <c r="H109" s="11">
        <v>25.13</v>
      </c>
      <c r="I109" s="11">
        <v>10.13</v>
      </c>
      <c r="J109" s="11">
        <v>19.09</v>
      </c>
      <c r="L109" s="13">
        <v>0.0974090909090909</v>
      </c>
      <c r="N109" s="13">
        <v>0.3483156750993301</v>
      </c>
      <c r="O109" s="13">
        <v>0.20422708621666275</v>
      </c>
      <c r="P109" s="13">
        <v>0.08232472675586128</v>
      </c>
      <c r="Q109" s="13">
        <v>0.15514106947378</v>
      </c>
      <c r="S109" s="13">
        <v>0.45100553638106705</v>
      </c>
      <c r="T109" s="13">
        <v>0.2833253398754137</v>
      </c>
      <c r="U109" s="13">
        <v>0.19986669170877025</v>
      </c>
      <c r="V109" s="13">
        <v>0.2510993843185537</v>
      </c>
    </row>
    <row r="110" spans="1:22" ht="15">
      <c r="A110" s="11">
        <v>1799</v>
      </c>
      <c r="L110" s="13"/>
      <c r="N110" s="13"/>
      <c r="O110" s="13"/>
      <c r="P110" s="13"/>
      <c r="Q110" s="13"/>
      <c r="S110" s="13"/>
      <c r="T110" s="13"/>
      <c r="U110" s="13"/>
      <c r="V110" s="13"/>
    </row>
    <row r="111" spans="1:32" ht="15">
      <c r="A111" s="11">
        <v>1800</v>
      </c>
      <c r="B111" s="11">
        <v>763</v>
      </c>
      <c r="C111" s="11">
        <v>567.25</v>
      </c>
      <c r="D111" s="11">
        <v>229.25</v>
      </c>
      <c r="E111" s="11">
        <v>382.25</v>
      </c>
      <c r="G111" s="11">
        <v>74.315</v>
      </c>
      <c r="H111" s="11">
        <v>55.2475</v>
      </c>
      <c r="I111" s="11">
        <v>22.33</v>
      </c>
      <c r="J111" s="11">
        <v>37.7175</v>
      </c>
      <c r="L111" s="13">
        <v>0.09739842726081258</v>
      </c>
      <c r="N111" s="13">
        <v>0.6039449228886308</v>
      </c>
      <c r="O111" s="13">
        <v>0.448986706954042</v>
      </c>
      <c r="P111" s="13">
        <v>0.18147197911731314</v>
      </c>
      <c r="Q111" s="13">
        <v>0.30652348286418535</v>
      </c>
      <c r="S111" s="13">
        <v>0.7819989835781381</v>
      </c>
      <c r="T111" s="13">
        <v>0.6228816838347362</v>
      </c>
      <c r="U111" s="13">
        <v>0.44057484954164255</v>
      </c>
      <c r="V111" s="13">
        <v>0.4961152974350472</v>
      </c>
      <c r="X111" s="13">
        <v>0.5257999999999999</v>
      </c>
      <c r="Y111" s="13">
        <v>0.3918</v>
      </c>
      <c r="Z111" s="13">
        <v>0.1593</v>
      </c>
      <c r="AA111" s="13">
        <v>0.27</v>
      </c>
      <c r="AC111" s="13">
        <v>0.6810880829015543</v>
      </c>
      <c r="AD111" s="13">
        <v>0.5434119278779473</v>
      </c>
      <c r="AE111" s="13">
        <v>0.38665048543689323</v>
      </c>
      <c r="AF111" s="13">
        <v>0.4370346390417611</v>
      </c>
    </row>
    <row r="112" spans="1:32" ht="15">
      <c r="A112" s="11">
        <v>1801</v>
      </c>
      <c r="X112" s="13">
        <v>0.506</v>
      </c>
      <c r="Y112" s="13">
        <v>0.3478</v>
      </c>
      <c r="Z112" s="13">
        <v>0.1492</v>
      </c>
      <c r="AA112" s="13">
        <v>0.2843</v>
      </c>
      <c r="AC112" s="13">
        <v>0.655440414507772</v>
      </c>
      <c r="AD112" s="13">
        <v>0.4823855755894591</v>
      </c>
      <c r="AE112" s="13">
        <v>0.3621359223300971</v>
      </c>
      <c r="AF112" s="13">
        <v>0.46018128844286177</v>
      </c>
    </row>
    <row r="113" spans="1:32" ht="15">
      <c r="A113" s="11">
        <v>1802</v>
      </c>
      <c r="X113" s="13">
        <v>0.4335</v>
      </c>
      <c r="Y113" s="13">
        <v>0.2526</v>
      </c>
      <c r="Z113" s="13">
        <v>0.1301</v>
      </c>
      <c r="AA113" s="13">
        <v>0.2048</v>
      </c>
      <c r="AC113" s="13">
        <v>0.5615284974093264</v>
      </c>
      <c r="AD113" s="13">
        <v>0.35034674063800275</v>
      </c>
      <c r="AE113" s="13">
        <v>0.3157766990291262</v>
      </c>
      <c r="AF113" s="13">
        <v>0.33149886694723213</v>
      </c>
    </row>
    <row r="114" spans="1:32" ht="15">
      <c r="A114" s="11">
        <v>1803</v>
      </c>
      <c r="X114" s="13">
        <v>0.3644</v>
      </c>
      <c r="Y114" s="13">
        <v>0.24059999999999998</v>
      </c>
      <c r="Z114" s="13">
        <v>0.1319</v>
      </c>
      <c r="AA114" s="13">
        <v>0.172</v>
      </c>
      <c r="AC114" s="13">
        <v>0.472020725388601</v>
      </c>
      <c r="AD114" s="13">
        <v>0.3337031900138696</v>
      </c>
      <c r="AE114" s="13">
        <v>0.3201456310679612</v>
      </c>
      <c r="AF114" s="13">
        <v>0.27840725153771445</v>
      </c>
    </row>
    <row r="115" spans="1:32" ht="15">
      <c r="A115" s="11">
        <v>1804</v>
      </c>
      <c r="X115" s="13">
        <v>0.4216</v>
      </c>
      <c r="Y115" s="13">
        <v>0.3231</v>
      </c>
      <c r="Z115" s="13">
        <v>0.1646</v>
      </c>
      <c r="AA115" s="13">
        <v>0.2177</v>
      </c>
      <c r="AC115" s="13">
        <v>0.5461139896373056</v>
      </c>
      <c r="AD115" s="13">
        <v>0.448127600554785</v>
      </c>
      <c r="AE115" s="13">
        <v>0.3995145631067961</v>
      </c>
      <c r="AF115" s="13">
        <v>0.3523794108125607</v>
      </c>
    </row>
    <row r="116" spans="1:32" ht="15">
      <c r="A116" s="11">
        <v>1805</v>
      </c>
      <c r="X116" s="13">
        <v>0.6994</v>
      </c>
      <c r="Y116" s="13">
        <v>0.5683</v>
      </c>
      <c r="Z116" s="13">
        <v>0.2764</v>
      </c>
      <c r="AA116" s="13">
        <v>0.4236</v>
      </c>
      <c r="AC116" s="13">
        <v>0.905958549222798</v>
      </c>
      <c r="AD116" s="13">
        <v>0.7882108183079057</v>
      </c>
      <c r="AE116" s="13">
        <v>0.670873786407767</v>
      </c>
      <c r="AF116" s="13">
        <v>0.6856587892521852</v>
      </c>
    </row>
    <row r="117" spans="1:32" ht="15">
      <c r="A117" s="11">
        <v>1806</v>
      </c>
      <c r="X117" s="13">
        <v>0.6951</v>
      </c>
      <c r="Y117" s="13">
        <v>0.6275999999999999</v>
      </c>
      <c r="Z117" s="13">
        <v>0.28190000000000004</v>
      </c>
      <c r="AA117" s="13">
        <v>0.4629</v>
      </c>
      <c r="AC117" s="13">
        <v>0.9003886010362695</v>
      </c>
      <c r="AD117" s="13">
        <v>0.8704576976421636</v>
      </c>
      <c r="AE117" s="13">
        <v>0.6842233009708739</v>
      </c>
      <c r="AF117" s="13">
        <v>0.7492716089349304</v>
      </c>
    </row>
    <row r="118" spans="1:32" ht="15">
      <c r="A118" s="11">
        <v>1807</v>
      </c>
      <c r="X118" s="13">
        <v>0.48350000000000004</v>
      </c>
      <c r="Y118" s="13">
        <v>0.35840000000000005</v>
      </c>
      <c r="Z118" s="13">
        <v>0.15289999999999998</v>
      </c>
      <c r="AA118" s="13">
        <v>0.23850000000000002</v>
      </c>
      <c r="AC118" s="13">
        <v>0.6262953367875648</v>
      </c>
      <c r="AD118" s="13">
        <v>0.4970873786407768</v>
      </c>
      <c r="AE118" s="13">
        <v>0.3711165048543689</v>
      </c>
      <c r="AF118" s="13">
        <v>0.386047264486889</v>
      </c>
    </row>
    <row r="119" spans="1:32" ht="15">
      <c r="A119" s="11">
        <v>1808</v>
      </c>
      <c r="X119" s="13">
        <v>0.3996</v>
      </c>
      <c r="Y119" s="13">
        <v>0.284</v>
      </c>
      <c r="Z119" s="13">
        <v>0.1485</v>
      </c>
      <c r="AA119" s="13">
        <v>0.2238</v>
      </c>
      <c r="AC119" s="13">
        <v>0.5176165803108809</v>
      </c>
      <c r="AD119" s="13">
        <v>0.39389736477115117</v>
      </c>
      <c r="AE119" s="13">
        <v>0.3604368932038835</v>
      </c>
      <c r="AF119" s="13">
        <v>0.36225315636128197</v>
      </c>
    </row>
    <row r="120" spans="1:32" ht="15">
      <c r="A120" s="11">
        <v>1809</v>
      </c>
      <c r="X120" s="13">
        <v>0.366</v>
      </c>
      <c r="Y120" s="13">
        <v>0.2849</v>
      </c>
      <c r="Z120" s="13">
        <v>0.1769</v>
      </c>
      <c r="AA120" s="13">
        <v>0.2427</v>
      </c>
      <c r="AC120" s="13">
        <v>0.4740932642487046</v>
      </c>
      <c r="AD120" s="13">
        <v>0.39514563106796113</v>
      </c>
      <c r="AE120" s="13">
        <v>0.42936893203883497</v>
      </c>
      <c r="AF120" s="13">
        <v>0.39284558109420525</v>
      </c>
    </row>
    <row r="121" spans="1:32" ht="15">
      <c r="A121" s="11">
        <v>1810</v>
      </c>
      <c r="X121" s="13">
        <v>0.4142</v>
      </c>
      <c r="Y121" s="13">
        <v>0.32049999999999995</v>
      </c>
      <c r="Z121" s="13">
        <v>0.19649999999999998</v>
      </c>
      <c r="AA121" s="13">
        <v>0.2758</v>
      </c>
      <c r="AC121" s="13">
        <v>0.5365284974093264</v>
      </c>
      <c r="AD121" s="13">
        <v>0.44452149791955614</v>
      </c>
      <c r="AE121" s="13">
        <v>0.4769417475728155</v>
      </c>
      <c r="AF121" s="13">
        <v>0.4464227905471026</v>
      </c>
    </row>
    <row r="122" spans="1:32" ht="15">
      <c r="A122" s="11">
        <v>1811</v>
      </c>
      <c r="X122" s="13">
        <v>0.4191</v>
      </c>
      <c r="Y122" s="13">
        <v>0.3457</v>
      </c>
      <c r="Z122" s="13">
        <v>0.1376</v>
      </c>
      <c r="AA122" s="13">
        <v>0.28350000000000003</v>
      </c>
      <c r="AC122" s="13">
        <v>0.5428756476683937</v>
      </c>
      <c r="AD122" s="13">
        <v>0.47947295423023584</v>
      </c>
      <c r="AE122" s="13">
        <v>0.3339805825242719</v>
      </c>
      <c r="AF122" s="13">
        <v>0.45888637099384916</v>
      </c>
    </row>
    <row r="123" spans="1:32" ht="15">
      <c r="A123" s="11">
        <v>1812</v>
      </c>
      <c r="X123" s="13">
        <v>0.5059</v>
      </c>
      <c r="Y123" s="13">
        <v>0.3803</v>
      </c>
      <c r="Z123" s="13">
        <v>0.1981</v>
      </c>
      <c r="AA123" s="13">
        <v>0.314</v>
      </c>
      <c r="AC123" s="13">
        <v>0.6553108808290156</v>
      </c>
      <c r="AD123" s="13">
        <v>0.5274618585298197</v>
      </c>
      <c r="AE123" s="13">
        <v>0.4808252427184466</v>
      </c>
      <c r="AF123" s="13">
        <v>0.5082550987374554</v>
      </c>
    </row>
    <row r="124" spans="1:32" ht="15">
      <c r="A124" s="11">
        <v>1813</v>
      </c>
      <c r="X124" s="13">
        <v>0.43670000000000003</v>
      </c>
      <c r="Y124" s="13">
        <v>0.1932</v>
      </c>
      <c r="Z124" s="13">
        <v>0.10189999999999999</v>
      </c>
      <c r="AA124" s="13">
        <v>0.1573</v>
      </c>
      <c r="AC124" s="13">
        <v>0.5656735751295338</v>
      </c>
      <c r="AD124" s="13">
        <v>0.2679611650485437</v>
      </c>
      <c r="AE124" s="13">
        <v>0.24733009708737863</v>
      </c>
      <c r="AF124" s="13">
        <v>0.25461314341210745</v>
      </c>
    </row>
    <row r="125" spans="1:32" ht="15">
      <c r="A125" s="11">
        <v>1814</v>
      </c>
      <c r="X125" s="13">
        <v>0.42729999999999996</v>
      </c>
      <c r="Y125" s="13">
        <v>0.2817</v>
      </c>
      <c r="Z125" s="13">
        <v>0.10830000000000001</v>
      </c>
      <c r="AA125" s="13">
        <v>0.18030000000000002</v>
      </c>
      <c r="AC125" s="13">
        <v>0.5534974093264248</v>
      </c>
      <c r="AD125" s="13">
        <v>0.3907073509015257</v>
      </c>
      <c r="AE125" s="13">
        <v>0.26286407766990294</v>
      </c>
      <c r="AF125" s="13">
        <v>0.29184202007122045</v>
      </c>
    </row>
    <row r="126" spans="1:32" ht="15">
      <c r="A126" s="11">
        <v>1815</v>
      </c>
      <c r="X126" s="13">
        <v>0.5715</v>
      </c>
      <c r="Y126" s="13">
        <v>0.4648</v>
      </c>
      <c r="Z126" s="13">
        <v>0.1797</v>
      </c>
      <c r="AA126" s="13">
        <v>0.3389</v>
      </c>
      <c r="AC126" s="13">
        <v>0.7402849740932642</v>
      </c>
      <c r="AD126" s="13">
        <v>0.6446601941747573</v>
      </c>
      <c r="AE126" s="13">
        <v>0.4361650485436893</v>
      </c>
      <c r="AF126" s="13">
        <v>0.5485594043379735</v>
      </c>
    </row>
    <row r="127" spans="1:32" ht="15">
      <c r="A127" s="11">
        <v>1816</v>
      </c>
      <c r="X127" s="13">
        <v>0.6007</v>
      </c>
      <c r="Y127" s="13">
        <v>0.5059</v>
      </c>
      <c r="Z127" s="13">
        <v>0.212</v>
      </c>
      <c r="AA127" s="13">
        <v>0.34159999999999996</v>
      </c>
      <c r="AC127" s="13">
        <v>0.7781088082901554</v>
      </c>
      <c r="AD127" s="13">
        <v>0.7016643550624133</v>
      </c>
      <c r="AE127" s="13">
        <v>0.5145631067961165</v>
      </c>
      <c r="AF127" s="13">
        <v>0.552929750728391</v>
      </c>
    </row>
    <row r="128" spans="1:32" ht="15">
      <c r="A128" s="11">
        <v>1817</v>
      </c>
      <c r="X128" s="13">
        <v>0.7245999999999999</v>
      </c>
      <c r="Y128" s="13">
        <v>0.5548</v>
      </c>
      <c r="Z128" s="13">
        <v>0.2346</v>
      </c>
      <c r="AA128" s="13">
        <v>0.4133</v>
      </c>
      <c r="AC128" s="13">
        <v>0.9386010362694299</v>
      </c>
      <c r="AD128" s="13">
        <v>0.7694868238557558</v>
      </c>
      <c r="AE128" s="13">
        <v>0.5694174757281554</v>
      </c>
      <c r="AF128" s="13">
        <v>0.6689867270961476</v>
      </c>
    </row>
    <row r="129" spans="1:32" ht="15">
      <c r="A129" s="11">
        <v>1818</v>
      </c>
      <c r="X129" s="13">
        <v>0.4557</v>
      </c>
      <c r="Y129" s="13">
        <v>0.3166</v>
      </c>
      <c r="Z129" s="13">
        <v>0.1699</v>
      </c>
      <c r="AA129" s="13">
        <v>0.20879999999999999</v>
      </c>
      <c r="AC129" s="13">
        <v>0.5902849740932642</v>
      </c>
      <c r="AD129" s="13">
        <v>0.4391123439667129</v>
      </c>
      <c r="AE129" s="13">
        <v>0.41237864077669906</v>
      </c>
      <c r="AF129" s="13">
        <v>0.3379734541922952</v>
      </c>
    </row>
    <row r="130" spans="1:32" ht="15">
      <c r="A130" s="11">
        <v>1819</v>
      </c>
      <c r="X130" s="13">
        <v>0.365</v>
      </c>
      <c r="Y130" s="13">
        <v>0.2504</v>
      </c>
      <c r="Z130" s="13">
        <v>0.11230000000000001</v>
      </c>
      <c r="AA130" s="13">
        <v>0.1591</v>
      </c>
      <c r="AC130" s="13">
        <v>0.47279792746113986</v>
      </c>
      <c r="AD130" s="13">
        <v>0.3472954230235784</v>
      </c>
      <c r="AE130" s="13">
        <v>0.2725728155339806</v>
      </c>
      <c r="AF130" s="13">
        <v>0.2575267076723859</v>
      </c>
    </row>
    <row r="131" spans="1:32" ht="15">
      <c r="A131" s="11">
        <v>1820</v>
      </c>
      <c r="X131" s="13">
        <v>0.3575</v>
      </c>
      <c r="Y131" s="13">
        <v>0.2415</v>
      </c>
      <c r="Z131" s="13">
        <v>0.10619999999999999</v>
      </c>
      <c r="AA131" s="13">
        <v>0.1558</v>
      </c>
      <c r="AC131" s="13">
        <v>0.4630829015544041</v>
      </c>
      <c r="AD131" s="13">
        <v>0.33495145631067963</v>
      </c>
      <c r="AE131" s="13">
        <v>0.2577669902912621</v>
      </c>
      <c r="AF131" s="13">
        <v>0.2521851731952088</v>
      </c>
    </row>
    <row r="132" spans="1:32" ht="15">
      <c r="A132" s="11">
        <v>1821</v>
      </c>
      <c r="X132" s="13">
        <v>0.3926</v>
      </c>
      <c r="Y132" s="13">
        <v>0.2625</v>
      </c>
      <c r="Z132" s="13">
        <v>0.10619999999999999</v>
      </c>
      <c r="AA132" s="13">
        <v>0.19699999999999998</v>
      </c>
      <c r="AC132" s="13">
        <v>0.5085492227979275</v>
      </c>
      <c r="AD132" s="13">
        <v>0.3640776699029126</v>
      </c>
      <c r="AE132" s="13">
        <v>0.2577669902912621</v>
      </c>
      <c r="AF132" s="13">
        <v>0.31887342181935896</v>
      </c>
    </row>
    <row r="133" spans="1:32" ht="15">
      <c r="A133" s="11">
        <v>1822</v>
      </c>
      <c r="X133" s="13">
        <v>0.3482</v>
      </c>
      <c r="Y133" s="13">
        <v>0.24050000000000002</v>
      </c>
      <c r="Z133" s="13">
        <v>0.0941</v>
      </c>
      <c r="AA133" s="13">
        <v>0.175</v>
      </c>
      <c r="AC133" s="13">
        <v>0.4510362694300518</v>
      </c>
      <c r="AD133" s="13">
        <v>0.33356449375866853</v>
      </c>
      <c r="AE133" s="13">
        <v>0.2283980582524272</v>
      </c>
      <c r="AF133" s="13">
        <v>0.2832631919715118</v>
      </c>
    </row>
    <row r="134" spans="1:32" ht="15">
      <c r="A134" s="11">
        <v>1823</v>
      </c>
      <c r="X134" s="13">
        <v>0.23070000000000002</v>
      </c>
      <c r="Y134" s="13">
        <v>0.1661</v>
      </c>
      <c r="Z134" s="13">
        <v>0.0969</v>
      </c>
      <c r="AA134" s="13">
        <v>0.1338</v>
      </c>
      <c r="AC134" s="13">
        <v>0.29883419689119173</v>
      </c>
      <c r="AD134" s="13">
        <v>0.230374479889043</v>
      </c>
      <c r="AE134" s="13">
        <v>0.23519417475728158</v>
      </c>
      <c r="AF134" s="13">
        <v>0.2165749433473616</v>
      </c>
    </row>
    <row r="135" spans="1:32" ht="15">
      <c r="A135" s="11">
        <v>1824</v>
      </c>
      <c r="X135" s="13">
        <v>0.22039999999999998</v>
      </c>
      <c r="Y135" s="13">
        <v>0.1399</v>
      </c>
      <c r="Z135" s="13">
        <v>0.0697</v>
      </c>
      <c r="AA135" s="13">
        <v>0.09970000000000001</v>
      </c>
      <c r="AC135" s="13">
        <v>0.2854922279792746</v>
      </c>
      <c r="AD135" s="13">
        <v>0.1940360610263523</v>
      </c>
      <c r="AE135" s="13">
        <v>0.1691747572815534</v>
      </c>
      <c r="AF135" s="13">
        <v>0.16137908708319845</v>
      </c>
    </row>
    <row r="136" spans="1:32" ht="15">
      <c r="A136" s="11">
        <v>1825</v>
      </c>
      <c r="X136" s="13">
        <v>0.2995</v>
      </c>
      <c r="Y136" s="13">
        <v>0.1956</v>
      </c>
      <c r="Z136" s="13">
        <v>0.0866</v>
      </c>
      <c r="AA136" s="13">
        <v>0.1432</v>
      </c>
      <c r="AC136" s="13">
        <v>0.38795336787564766</v>
      </c>
      <c r="AD136" s="13">
        <v>0.27128987517337033</v>
      </c>
      <c r="AE136" s="13">
        <v>0.21019417475728155</v>
      </c>
      <c r="AF136" s="13">
        <v>0.23179022337325994</v>
      </c>
    </row>
    <row r="137" spans="1:32" ht="15">
      <c r="A137" s="11">
        <v>1826</v>
      </c>
      <c r="X137" s="13">
        <v>0.2953</v>
      </c>
      <c r="Y137" s="13">
        <v>0.19510000000000002</v>
      </c>
      <c r="Z137" s="13">
        <v>0.10060000000000001</v>
      </c>
      <c r="AA137" s="13">
        <v>0.161</v>
      </c>
      <c r="AC137" s="13">
        <v>0.38251295336787566</v>
      </c>
      <c r="AD137" s="13">
        <v>0.27059639389736484</v>
      </c>
      <c r="AE137" s="13">
        <v>0.24417475728155344</v>
      </c>
      <c r="AF137" s="13">
        <v>0.2606021366137909</v>
      </c>
    </row>
    <row r="138" spans="1:32" ht="15">
      <c r="A138" s="11">
        <v>1827</v>
      </c>
      <c r="X138" s="13">
        <v>0.212</v>
      </c>
      <c r="Y138" s="13">
        <v>0.1432</v>
      </c>
      <c r="Z138" s="13">
        <v>0.1104</v>
      </c>
      <c r="AA138" s="13">
        <v>0.1399</v>
      </c>
      <c r="AC138" s="13">
        <v>0.27461139896373055</v>
      </c>
      <c r="AD138" s="13">
        <v>0.19861303744798892</v>
      </c>
      <c r="AE138" s="13">
        <v>0.2679611650485437</v>
      </c>
      <c r="AF138" s="13">
        <v>0.22644868889608286</v>
      </c>
    </row>
    <row r="139" spans="1:32" ht="15">
      <c r="A139" s="11">
        <v>1828</v>
      </c>
      <c r="X139" s="13">
        <v>0.2644</v>
      </c>
      <c r="Y139" s="13">
        <v>0.18350000000000002</v>
      </c>
      <c r="Z139" s="13">
        <v>0.11699999999999999</v>
      </c>
      <c r="AA139" s="13">
        <v>0.1736</v>
      </c>
      <c r="AC139" s="13">
        <v>0.34248704663212437</v>
      </c>
      <c r="AD139" s="13">
        <v>0.2545076282940361</v>
      </c>
      <c r="AE139" s="13">
        <v>0.28398058252427183</v>
      </c>
      <c r="AF139" s="13">
        <v>0.28099708643573973</v>
      </c>
    </row>
    <row r="140" spans="1:32" ht="15">
      <c r="A140" s="11">
        <v>1829</v>
      </c>
      <c r="X140" s="13">
        <v>0.31170000000000003</v>
      </c>
      <c r="Y140" s="13">
        <v>0.154</v>
      </c>
      <c r="Z140" s="13">
        <v>0.08470000000000001</v>
      </c>
      <c r="AA140" s="13">
        <v>0.1184</v>
      </c>
      <c r="AC140" s="13">
        <v>0.4037564766839379</v>
      </c>
      <c r="AD140" s="13">
        <v>0.21359223300970875</v>
      </c>
      <c r="AE140" s="13">
        <v>0.2055825242718447</v>
      </c>
      <c r="AF140" s="13">
        <v>0.19164778245386857</v>
      </c>
    </row>
    <row r="141" spans="1:32" ht="15">
      <c r="A141" s="11">
        <v>1830</v>
      </c>
      <c r="X141" s="13">
        <v>0.4647</v>
      </c>
      <c r="Y141" s="13">
        <v>0.3688</v>
      </c>
      <c r="Z141" s="13">
        <v>0.15960000000000002</v>
      </c>
      <c r="AA141" s="13">
        <v>0.2232</v>
      </c>
      <c r="AC141" s="13">
        <v>0.6019430051813471</v>
      </c>
      <c r="AD141" s="13">
        <v>0.5115117891816922</v>
      </c>
      <c r="AE141" s="13">
        <v>0.3873786407766991</v>
      </c>
      <c r="AF141" s="13">
        <v>0.3612819682745225</v>
      </c>
    </row>
    <row r="142" spans="1:32" ht="15">
      <c r="A142" s="11">
        <v>1831</v>
      </c>
      <c r="X142" s="13">
        <v>0.5658</v>
      </c>
      <c r="Y142" s="13">
        <v>0.4507</v>
      </c>
      <c r="Z142" s="13">
        <v>0.1909</v>
      </c>
      <c r="AA142" s="13">
        <v>0.3271</v>
      </c>
      <c r="AC142" s="13">
        <v>0.7329015544041451</v>
      </c>
      <c r="AD142" s="13">
        <v>0.6251040221914008</v>
      </c>
      <c r="AE142" s="13">
        <v>0.4633495145631068</v>
      </c>
      <c r="AF142" s="13">
        <v>0.5294593719650372</v>
      </c>
    </row>
    <row r="143" spans="1:32" ht="15">
      <c r="A143" s="11">
        <v>1832</v>
      </c>
      <c r="X143" s="13">
        <v>0.2892</v>
      </c>
      <c r="Y143" s="13">
        <v>0.1816</v>
      </c>
      <c r="Z143" s="13">
        <v>0.1076</v>
      </c>
      <c r="AA143" s="13">
        <v>0.1329</v>
      </c>
      <c r="AC143" s="13">
        <v>0.3746113989637306</v>
      </c>
      <c r="AD143" s="13">
        <v>0.251872399445215</v>
      </c>
      <c r="AE143" s="13">
        <v>0.2611650485436893</v>
      </c>
      <c r="AF143" s="13">
        <v>0.21511816121722238</v>
      </c>
    </row>
    <row r="144" spans="1:32" ht="15">
      <c r="A144" s="11">
        <v>1833</v>
      </c>
      <c r="X144" s="13">
        <v>0.24050000000000002</v>
      </c>
      <c r="Y144" s="13">
        <v>0.1502</v>
      </c>
      <c r="Z144" s="13">
        <v>0.109</v>
      </c>
      <c r="AA144" s="13">
        <v>0.131</v>
      </c>
      <c r="AC144" s="13">
        <v>0.3115284974093264</v>
      </c>
      <c r="AD144" s="13">
        <v>0.20832177531206658</v>
      </c>
      <c r="AE144" s="13">
        <v>0.2645631067961165</v>
      </c>
      <c r="AF144" s="13">
        <v>0.2120427322758174</v>
      </c>
    </row>
    <row r="145" spans="1:32" ht="15">
      <c r="A145" s="11">
        <v>1834</v>
      </c>
      <c r="X145" s="13">
        <v>0.27</v>
      </c>
      <c r="Y145" s="13">
        <v>0.1816</v>
      </c>
      <c r="Z145" s="13">
        <v>0.1502</v>
      </c>
      <c r="AA145" s="13">
        <v>0.18059999999999998</v>
      </c>
      <c r="AC145" s="13">
        <v>0.34974093264248707</v>
      </c>
      <c r="AD145" s="13">
        <v>0.251872399445215</v>
      </c>
      <c r="AE145" s="13">
        <v>0.36456310679611653</v>
      </c>
      <c r="AF145" s="13">
        <v>0.2923276141146002</v>
      </c>
    </row>
    <row r="146" spans="1:32" ht="15">
      <c r="A146" s="11">
        <v>1835</v>
      </c>
      <c r="X146" s="13">
        <v>0.2462</v>
      </c>
      <c r="Y146" s="13">
        <v>0.168</v>
      </c>
      <c r="Z146" s="13">
        <v>0.131</v>
      </c>
      <c r="AA146" s="13">
        <v>0.1577</v>
      </c>
      <c r="AC146" s="13">
        <v>0.3189119170984456</v>
      </c>
      <c r="AD146" s="13">
        <v>0.2330097087378641</v>
      </c>
      <c r="AE146" s="13">
        <v>0.3179611650485437</v>
      </c>
      <c r="AF146" s="13">
        <v>0.2552606021366138</v>
      </c>
    </row>
    <row r="147" spans="1:32" ht="15">
      <c r="A147" s="11">
        <v>1836</v>
      </c>
      <c r="X147" s="13">
        <v>0.1718</v>
      </c>
      <c r="Y147" s="13">
        <v>0.08380000000000001</v>
      </c>
      <c r="Z147" s="13">
        <v>0.0791</v>
      </c>
      <c r="AA147" s="13">
        <v>0.0828</v>
      </c>
      <c r="AC147" s="13">
        <v>0.22253886010362695</v>
      </c>
      <c r="AD147" s="13">
        <v>0.11622746185852985</v>
      </c>
      <c r="AE147" s="13">
        <v>0.19199029126213593</v>
      </c>
      <c r="AF147" s="13">
        <v>0.13402395597280672</v>
      </c>
    </row>
    <row r="148" spans="1:32" ht="15">
      <c r="A148" s="11">
        <v>1837</v>
      </c>
      <c r="X148" s="13">
        <v>0.25079999999999997</v>
      </c>
      <c r="Y148" s="13">
        <v>0.14550000000000002</v>
      </c>
      <c r="Z148" s="13">
        <v>0.07490000000000001</v>
      </c>
      <c r="AA148" s="13">
        <v>0.0969</v>
      </c>
      <c r="AC148" s="13">
        <v>0.32487046632124345</v>
      </c>
      <c r="AD148" s="13">
        <v>0.20180305131761445</v>
      </c>
      <c r="AE148" s="13">
        <v>0.1817961165048544</v>
      </c>
      <c r="AF148" s="13">
        <v>0.15684687601165426</v>
      </c>
    </row>
    <row r="149" spans="1:32" ht="15">
      <c r="A149" s="11">
        <v>1838</v>
      </c>
      <c r="X149" s="13">
        <v>0.32530000000000003</v>
      </c>
      <c r="Y149" s="13">
        <v>0.2443</v>
      </c>
      <c r="Z149" s="13">
        <v>0.12539999999999998</v>
      </c>
      <c r="AA149" s="13">
        <v>0.168</v>
      </c>
      <c r="AC149" s="13">
        <v>0.4213730569948187</v>
      </c>
      <c r="AD149" s="13">
        <v>0.33883495145631065</v>
      </c>
      <c r="AE149" s="13">
        <v>0.3043689320388349</v>
      </c>
      <c r="AF149" s="13">
        <v>0.27193266429265134</v>
      </c>
    </row>
    <row r="150" spans="1:32" ht="15">
      <c r="A150" s="11">
        <v>1839</v>
      </c>
      <c r="X150" s="13">
        <v>0.45539999999999997</v>
      </c>
      <c r="Y150" s="13">
        <v>0.3482</v>
      </c>
      <c r="Z150" s="13">
        <v>0.1413</v>
      </c>
      <c r="AA150" s="13">
        <v>0.2256</v>
      </c>
      <c r="AC150" s="13">
        <v>0.5898963730569947</v>
      </c>
      <c r="AD150" s="13">
        <v>0.4829403606102636</v>
      </c>
      <c r="AE150" s="13">
        <v>0.34296116504854374</v>
      </c>
      <c r="AF150" s="13">
        <v>0.36516672062156036</v>
      </c>
    </row>
    <row r="151" spans="1:32" ht="15">
      <c r="A151" s="11">
        <v>1840</v>
      </c>
      <c r="X151" s="13">
        <v>0.5185</v>
      </c>
      <c r="Y151" s="13">
        <v>0.3917</v>
      </c>
      <c r="Z151" s="13">
        <v>0.19329999999999997</v>
      </c>
      <c r="AA151" s="13">
        <v>0.2803</v>
      </c>
      <c r="AC151" s="13">
        <v>0.6716321243523315</v>
      </c>
      <c r="AD151" s="13">
        <v>0.5432732316227462</v>
      </c>
      <c r="AE151" s="13">
        <v>0.46917475728155333</v>
      </c>
      <c r="AF151" s="13">
        <v>0.4537067011977986</v>
      </c>
    </row>
    <row r="152" spans="1:32" ht="15">
      <c r="A152" s="11">
        <v>1841</v>
      </c>
      <c r="X152" s="13">
        <v>0.3396</v>
      </c>
      <c r="Y152" s="13">
        <v>0.25739999999999996</v>
      </c>
      <c r="Z152" s="13">
        <v>0.16570000000000001</v>
      </c>
      <c r="AA152" s="13">
        <v>0.21109999999999998</v>
      </c>
      <c r="AC152" s="13">
        <v>0.4398963730569948</v>
      </c>
      <c r="AD152" s="13">
        <v>0.357004160887656</v>
      </c>
      <c r="AE152" s="13">
        <v>0.40218446601941754</v>
      </c>
      <c r="AF152" s="13">
        <v>0.3416963418582065</v>
      </c>
    </row>
    <row r="153" spans="1:32" ht="15">
      <c r="A153" s="11">
        <v>1842</v>
      </c>
      <c r="X153" s="13">
        <v>0.3566</v>
      </c>
      <c r="Y153" s="13">
        <v>0.2368</v>
      </c>
      <c r="Z153" s="13">
        <v>0.1797</v>
      </c>
      <c r="AA153" s="13">
        <v>0.21760000000000002</v>
      </c>
      <c r="AC153" s="13">
        <v>0.4619170984455958</v>
      </c>
      <c r="AD153" s="13">
        <v>0.3284327323162275</v>
      </c>
      <c r="AE153" s="13">
        <v>0.4361650485436893</v>
      </c>
      <c r="AF153" s="13">
        <v>0.35221754613143413</v>
      </c>
    </row>
    <row r="154" spans="1:32" ht="15">
      <c r="A154" s="11">
        <v>1843</v>
      </c>
      <c r="X154" s="13">
        <v>0.2097</v>
      </c>
      <c r="Y154" s="13">
        <v>0.11320000000000001</v>
      </c>
      <c r="Z154" s="13">
        <v>0.1114</v>
      </c>
      <c r="AA154" s="13">
        <v>0.1109</v>
      </c>
      <c r="AC154" s="13">
        <v>0.2716321243523316</v>
      </c>
      <c r="AD154" s="13">
        <v>0.15700416088765606</v>
      </c>
      <c r="AE154" s="13">
        <v>0.27038834951456314</v>
      </c>
      <c r="AF154" s="13">
        <v>0.1795079313693752</v>
      </c>
    </row>
    <row r="155" spans="1:32" ht="15">
      <c r="A155" s="11">
        <v>1844</v>
      </c>
      <c r="X155" s="13">
        <v>0.2771</v>
      </c>
      <c r="Y155" s="13">
        <v>0.1797</v>
      </c>
      <c r="Z155" s="13">
        <v>0.1235</v>
      </c>
      <c r="AA155" s="13">
        <v>0.1376</v>
      </c>
      <c r="AC155" s="13">
        <v>0.3589378238341969</v>
      </c>
      <c r="AD155" s="13">
        <v>0.24923717059639391</v>
      </c>
      <c r="AE155" s="13">
        <v>0.2997572815533981</v>
      </c>
      <c r="AF155" s="13">
        <v>0.22272580123017158</v>
      </c>
    </row>
    <row r="156" spans="1:32" ht="15">
      <c r="A156" s="11">
        <v>1845</v>
      </c>
      <c r="X156" s="13">
        <v>0.44880000000000003</v>
      </c>
      <c r="Y156" s="13">
        <v>0.3613</v>
      </c>
      <c r="Z156" s="13">
        <v>0.21850000000000003</v>
      </c>
      <c r="AA156" s="13">
        <v>0.2785</v>
      </c>
      <c r="AC156" s="13">
        <v>0.5813471502590674</v>
      </c>
      <c r="AD156" s="13">
        <v>0.5011095700416089</v>
      </c>
      <c r="AE156" s="13">
        <v>0.5303398058252428</v>
      </c>
      <c r="AF156" s="13">
        <v>0.45079313693752027</v>
      </c>
    </row>
    <row r="157" spans="1:32" ht="15">
      <c r="A157" s="11">
        <v>1846</v>
      </c>
      <c r="X157" s="13">
        <v>0.5527000000000001</v>
      </c>
      <c r="Y157" s="13">
        <v>0.4432</v>
      </c>
      <c r="Z157" s="13">
        <v>0.2396</v>
      </c>
      <c r="AA157" s="13">
        <v>0.3435</v>
      </c>
      <c r="AC157" s="13">
        <v>0.7159326424870467</v>
      </c>
      <c r="AD157" s="13">
        <v>0.6147018030513176</v>
      </c>
      <c r="AE157" s="13">
        <v>0.5815533980582525</v>
      </c>
      <c r="AF157" s="13">
        <v>0.5560051796697961</v>
      </c>
    </row>
    <row r="158" spans="1:32" ht="15">
      <c r="A158" s="11">
        <v>1847</v>
      </c>
      <c r="X158" s="13">
        <v>0.621</v>
      </c>
      <c r="Y158" s="13">
        <v>0.4886</v>
      </c>
      <c r="Z158" s="13">
        <v>0.2635</v>
      </c>
      <c r="AA158" s="13">
        <v>0.4029</v>
      </c>
      <c r="AC158" s="13">
        <v>0.8044041450777202</v>
      </c>
      <c r="AD158" s="13">
        <v>0.6776699029126213</v>
      </c>
      <c r="AE158" s="13">
        <v>0.6395631067961166</v>
      </c>
      <c r="AF158" s="13">
        <v>0.6521528002589835</v>
      </c>
    </row>
    <row r="159" spans="1:32" ht="15">
      <c r="A159" s="11">
        <v>1848</v>
      </c>
      <c r="X159" s="13">
        <v>0.5072</v>
      </c>
      <c r="Y159" s="13">
        <v>0.35009999999999997</v>
      </c>
      <c r="Z159" s="13">
        <v>0.18100000000000002</v>
      </c>
      <c r="AA159" s="13">
        <v>0.29100000000000004</v>
      </c>
      <c r="AC159" s="13">
        <v>0.6569948186528497</v>
      </c>
      <c r="AD159" s="13">
        <v>0.4855755894590846</v>
      </c>
      <c r="AE159" s="13">
        <v>0.43932038834951465</v>
      </c>
      <c r="AF159" s="13">
        <v>0.47102622207834255</v>
      </c>
    </row>
    <row r="160" spans="1:32" ht="15">
      <c r="A160" s="11">
        <v>1849</v>
      </c>
      <c r="X160" s="13">
        <v>0.5183</v>
      </c>
      <c r="Y160" s="13">
        <v>0.3814</v>
      </c>
      <c r="Z160" s="13">
        <v>0.2721</v>
      </c>
      <c r="AA160" s="13">
        <v>0.3489</v>
      </c>
      <c r="AC160" s="13">
        <v>0.6713730569948186</v>
      </c>
      <c r="AD160" s="13">
        <v>0.528987517337032</v>
      </c>
      <c r="AE160" s="13">
        <v>0.6604368932038835</v>
      </c>
      <c r="AF160" s="13">
        <v>0.5647458724506312</v>
      </c>
    </row>
    <row r="161" spans="1:32" ht="15">
      <c r="A161" s="11">
        <v>1850</v>
      </c>
      <c r="X161" s="13">
        <v>0.5507</v>
      </c>
      <c r="Y161" s="13">
        <v>0.38770000000000004</v>
      </c>
      <c r="Z161" s="13">
        <v>0.2118</v>
      </c>
      <c r="AA161" s="13">
        <v>0.33030000000000004</v>
      </c>
      <c r="AC161" s="13">
        <v>0.713341968911917</v>
      </c>
      <c r="AD161" s="13">
        <v>0.5377253814147018</v>
      </c>
      <c r="AE161" s="13">
        <v>0.5140776699029126</v>
      </c>
      <c r="AF161" s="13">
        <v>0.5346390417610878</v>
      </c>
    </row>
    <row r="162" spans="1:32" ht="15">
      <c r="A162" s="11">
        <v>1851</v>
      </c>
      <c r="X162" s="13">
        <v>0.5984</v>
      </c>
      <c r="Y162" s="13">
        <v>0.447</v>
      </c>
      <c r="Z162" s="13">
        <v>0.21850000000000003</v>
      </c>
      <c r="AA162" s="13">
        <v>0.3428</v>
      </c>
      <c r="AC162" s="13">
        <v>0.7751295336787565</v>
      </c>
      <c r="AD162" s="13">
        <v>0.6199722607489598</v>
      </c>
      <c r="AE162" s="13">
        <v>0.5303398058252428</v>
      </c>
      <c r="AF162" s="13">
        <v>0.55487212690191</v>
      </c>
    </row>
    <row r="163" spans="1:32" ht="15">
      <c r="A163" s="11">
        <v>1852</v>
      </c>
      <c r="X163" s="13">
        <v>0.5838</v>
      </c>
      <c r="Y163" s="13">
        <v>0.46140000000000003</v>
      </c>
      <c r="Z163" s="13">
        <v>0.22949999999999998</v>
      </c>
      <c r="AA163" s="13">
        <v>0.3738</v>
      </c>
      <c r="AC163" s="13">
        <v>0.7562176165803108</v>
      </c>
      <c r="AD163" s="13">
        <v>0.6399445214979196</v>
      </c>
      <c r="AE163" s="13">
        <v>0.5570388349514563</v>
      </c>
      <c r="AF163" s="13">
        <v>0.6050501780511492</v>
      </c>
    </row>
    <row r="164" spans="1:32" ht="15">
      <c r="A164" s="11">
        <v>1853</v>
      </c>
      <c r="X164" s="13">
        <v>0.6561</v>
      </c>
      <c r="Y164" s="13">
        <v>0.5249</v>
      </c>
      <c r="Z164" s="13">
        <v>0.2572</v>
      </c>
      <c r="AA164" s="13">
        <v>0.4522</v>
      </c>
      <c r="AC164" s="13">
        <v>0.8498704663212435</v>
      </c>
      <c r="AD164" s="13">
        <v>0.7280166435506242</v>
      </c>
      <c r="AE164" s="13">
        <v>0.6242718446601941</v>
      </c>
      <c r="AF164" s="13">
        <v>0.7319520880543865</v>
      </c>
    </row>
    <row r="165" spans="1:32" ht="15">
      <c r="A165" s="11">
        <v>1854</v>
      </c>
      <c r="X165" s="13">
        <v>0.7787999999999999</v>
      </c>
      <c r="Y165" s="13">
        <v>0.6775</v>
      </c>
      <c r="Z165" s="13">
        <v>0.415</v>
      </c>
      <c r="AA165" s="13">
        <v>0.5095000000000001</v>
      </c>
      <c r="AC165" s="13">
        <v>1.0088082901554403</v>
      </c>
      <c r="AD165" s="13">
        <v>0.9396671289875174</v>
      </c>
      <c r="AE165" s="13">
        <v>1.0072815533980584</v>
      </c>
      <c r="AF165" s="13">
        <v>0.824700550339916</v>
      </c>
    </row>
    <row r="166" spans="1:32" ht="15">
      <c r="A166" s="11">
        <v>1855</v>
      </c>
      <c r="X166" s="13">
        <v>1.1289</v>
      </c>
      <c r="Y166" s="13">
        <v>0.8208</v>
      </c>
      <c r="Z166" s="13">
        <v>0.4733</v>
      </c>
      <c r="AA166" s="13">
        <v>0.6668000000000001</v>
      </c>
      <c r="AC166" s="13">
        <v>1.4623056994818653</v>
      </c>
      <c r="AD166" s="13">
        <v>1.1384188626907072</v>
      </c>
      <c r="AE166" s="13">
        <v>1.1487864077669903</v>
      </c>
      <c r="AF166" s="13">
        <v>1.0793136937520234</v>
      </c>
    </row>
    <row r="167" spans="1:32" ht="15">
      <c r="A167" s="11">
        <v>1856</v>
      </c>
      <c r="X167" s="13">
        <v>0.9506</v>
      </c>
      <c r="Y167" s="13">
        <v>0.649</v>
      </c>
      <c r="Z167" s="13">
        <v>0.35409999999999997</v>
      </c>
      <c r="AA167" s="13">
        <v>0.5272</v>
      </c>
      <c r="AC167" s="13">
        <v>1.2313471502590674</v>
      </c>
      <c r="AD167" s="13">
        <v>0.9001386962552012</v>
      </c>
      <c r="AE167" s="13">
        <v>0.8594660194174757</v>
      </c>
      <c r="AF167" s="13">
        <v>0.8533505988993202</v>
      </c>
    </row>
    <row r="168" spans="1:32" ht="15">
      <c r="A168" s="11">
        <v>1857</v>
      </c>
      <c r="X168" s="13">
        <v>0.6759000000000001</v>
      </c>
      <c r="Y168" s="13">
        <v>0.4</v>
      </c>
      <c r="Z168" s="13">
        <v>0.24710000000000001</v>
      </c>
      <c r="AA168" s="13">
        <v>0.3246</v>
      </c>
      <c r="AC168" s="13">
        <v>0.8755181347150259</v>
      </c>
      <c r="AD168" s="13">
        <v>0.5547850208044384</v>
      </c>
      <c r="AE168" s="13">
        <v>0.5997572815533981</v>
      </c>
      <c r="AF168" s="13">
        <v>0.5254127549368728</v>
      </c>
    </row>
    <row r="169" spans="1:32" ht="15">
      <c r="A169" s="11">
        <v>1858</v>
      </c>
      <c r="X169" s="13">
        <v>0.5065</v>
      </c>
      <c r="Y169" s="13">
        <v>0.28859999999999997</v>
      </c>
      <c r="Z169" s="13">
        <v>0.19760000000000003</v>
      </c>
      <c r="AA169" s="13">
        <v>0.24710000000000001</v>
      </c>
      <c r="AC169" s="13">
        <v>0.6560880829015543</v>
      </c>
      <c r="AD169" s="13">
        <v>0.4002773925104022</v>
      </c>
      <c r="AE169" s="13">
        <v>0.47961165048543697</v>
      </c>
      <c r="AF169" s="13">
        <v>0.3999676270637747</v>
      </c>
    </row>
    <row r="170" spans="1:32" ht="15">
      <c r="A170" s="11">
        <v>1859</v>
      </c>
      <c r="X170" s="13">
        <v>0.4586</v>
      </c>
      <c r="Y170" s="13">
        <v>0.2457</v>
      </c>
      <c r="Z170" s="13">
        <v>0.192</v>
      </c>
      <c r="AA170" s="13">
        <v>0.2011</v>
      </c>
      <c r="AC170" s="13">
        <v>0.594041450777202</v>
      </c>
      <c r="AD170" s="13">
        <v>0.3407766990291262</v>
      </c>
      <c r="AE170" s="13">
        <v>0.46601941747572817</v>
      </c>
      <c r="AF170" s="13">
        <v>0.32550987374554874</v>
      </c>
    </row>
    <row r="171" spans="1:32" ht="15">
      <c r="A171" s="11">
        <v>1860</v>
      </c>
      <c r="X171" s="13">
        <v>0.5821000000000001</v>
      </c>
      <c r="Y171" s="13">
        <v>0.3486</v>
      </c>
      <c r="Z171" s="13">
        <v>0.1991</v>
      </c>
      <c r="AA171" s="13">
        <v>0.2528</v>
      </c>
      <c r="AC171" s="13">
        <v>0.7540155440414509</v>
      </c>
      <c r="AD171" s="13">
        <v>0.483495145631068</v>
      </c>
      <c r="AE171" s="13">
        <v>0.48325242718446604</v>
      </c>
      <c r="AF171" s="13">
        <v>0.40919391388798965</v>
      </c>
    </row>
    <row r="172" spans="1:32" ht="15">
      <c r="A172" s="11">
        <v>1861</v>
      </c>
      <c r="X172" s="13">
        <v>0.6524</v>
      </c>
      <c r="Y172" s="13">
        <v>0.4572</v>
      </c>
      <c r="Z172" s="13">
        <v>0.20620000000000002</v>
      </c>
      <c r="AA172" s="13">
        <v>0.325</v>
      </c>
      <c r="AC172" s="13">
        <v>0.8450777202072538</v>
      </c>
      <c r="AD172" s="13">
        <v>0.6341192787794729</v>
      </c>
      <c r="AE172" s="13">
        <v>0.500485436893204</v>
      </c>
      <c r="AF172" s="13">
        <v>0.5260602136613791</v>
      </c>
    </row>
    <row r="173" spans="1:32" ht="15">
      <c r="A173" s="11">
        <v>1862</v>
      </c>
      <c r="X173" s="13">
        <v>0.619</v>
      </c>
      <c r="Y173" s="13">
        <v>0.3849</v>
      </c>
      <c r="Z173" s="13">
        <v>0.2245</v>
      </c>
      <c r="AA173" s="13">
        <v>0.3381</v>
      </c>
      <c r="AC173" s="13">
        <v>0.8018134715025906</v>
      </c>
      <c r="AD173" s="13">
        <v>0.5338418862690708</v>
      </c>
      <c r="AE173" s="13">
        <v>0.5449029126213593</v>
      </c>
      <c r="AF173" s="13">
        <v>0.5472644868889608</v>
      </c>
    </row>
    <row r="174" spans="1:32" ht="15">
      <c r="A174" s="11">
        <v>1863</v>
      </c>
      <c r="X174" s="13">
        <v>0.53</v>
      </c>
      <c r="Y174" s="13">
        <v>0.2733</v>
      </c>
      <c r="Z174" s="13">
        <v>0.2255</v>
      </c>
      <c r="AA174" s="13">
        <v>0.244</v>
      </c>
      <c r="AC174" s="13">
        <v>0.6865284974093264</v>
      </c>
      <c r="AD174" s="13">
        <v>0.37905686546463246</v>
      </c>
      <c r="AE174" s="13">
        <v>0.5473300970873787</v>
      </c>
      <c r="AF174" s="13">
        <v>0.39494982194885075</v>
      </c>
    </row>
    <row r="175" spans="1:32" ht="15">
      <c r="A175" s="11">
        <v>1864</v>
      </c>
      <c r="X175" s="13">
        <v>0.4243</v>
      </c>
      <c r="Y175" s="13">
        <v>0.2266</v>
      </c>
      <c r="Z175" s="13">
        <v>0.18239999999999998</v>
      </c>
      <c r="AA175" s="13">
        <v>0.1997</v>
      </c>
      <c r="AC175" s="13">
        <v>0.5496113989637306</v>
      </c>
      <c r="AD175" s="13">
        <v>0.3142857142857143</v>
      </c>
      <c r="AE175" s="13">
        <v>0.4427184466019417</v>
      </c>
      <c r="AF175" s="13">
        <v>0.3232437682097766</v>
      </c>
    </row>
    <row r="176" spans="1:32" ht="15">
      <c r="A176" s="11">
        <v>1865</v>
      </c>
      <c r="X176" s="13">
        <v>0.5735</v>
      </c>
      <c r="Y176" s="13">
        <v>0.3868</v>
      </c>
      <c r="Z176" s="13">
        <v>0.2134</v>
      </c>
      <c r="AA176" s="13">
        <v>0.3068</v>
      </c>
      <c r="AC176" s="13">
        <v>0.7428756476683938</v>
      </c>
      <c r="AD176" s="13">
        <v>0.5364771151178918</v>
      </c>
      <c r="AE176" s="13">
        <v>0.5179611650485437</v>
      </c>
      <c r="AF176" s="13">
        <v>0.4966008416963419</v>
      </c>
    </row>
    <row r="177" spans="1:32" ht="15">
      <c r="A177" s="11">
        <v>1866</v>
      </c>
      <c r="X177" s="13">
        <v>0.6533</v>
      </c>
      <c r="Y177" s="13">
        <v>0.4482</v>
      </c>
      <c r="Z177" s="13">
        <v>0.2004</v>
      </c>
      <c r="AA177" s="13">
        <v>0.335</v>
      </c>
      <c r="AC177" s="13">
        <v>0.8462435233160621</v>
      </c>
      <c r="AD177" s="13">
        <v>0.6216366158113731</v>
      </c>
      <c r="AE177" s="13">
        <v>0.48640776699029126</v>
      </c>
      <c r="AF177" s="13">
        <v>0.5422466817740369</v>
      </c>
    </row>
    <row r="178" spans="1:32" ht="15">
      <c r="A178" s="11">
        <v>1867</v>
      </c>
      <c r="X178" s="13">
        <v>0.7929999999999999</v>
      </c>
      <c r="Y178" s="13">
        <v>0.4955</v>
      </c>
      <c r="Z178" s="13">
        <v>0.2071</v>
      </c>
      <c r="AA178" s="13">
        <v>0.3423</v>
      </c>
      <c r="AC178" s="13">
        <v>1.02720207253886</v>
      </c>
      <c r="AD178" s="13">
        <v>0.687239944521498</v>
      </c>
      <c r="AE178" s="13">
        <v>0.5026699029126214</v>
      </c>
      <c r="AF178" s="13">
        <v>0.5540628034962771</v>
      </c>
    </row>
    <row r="179" spans="1:32" ht="15">
      <c r="A179" s="11">
        <v>1868</v>
      </c>
      <c r="X179" s="13">
        <v>0.7748999999999999</v>
      </c>
      <c r="Y179" s="13">
        <v>0.5525</v>
      </c>
      <c r="Z179" s="13">
        <v>0.2767</v>
      </c>
      <c r="AA179" s="13">
        <v>0.41659999999999997</v>
      </c>
      <c r="AC179" s="13">
        <v>1.0037564766839377</v>
      </c>
      <c r="AD179" s="13">
        <v>0.7662968099861304</v>
      </c>
      <c r="AE179" s="13">
        <v>0.6716019417475728</v>
      </c>
      <c r="AF179" s="13">
        <v>0.6743282615733246</v>
      </c>
    </row>
    <row r="180" spans="1:32" ht="15">
      <c r="A180" s="11">
        <v>1869</v>
      </c>
      <c r="X180" s="13">
        <v>0.5728</v>
      </c>
      <c r="Y180" s="13">
        <v>0.3644</v>
      </c>
      <c r="Z180" s="13">
        <v>0.2644</v>
      </c>
      <c r="AA180" s="13">
        <v>0.3176</v>
      </c>
      <c r="AC180" s="13">
        <v>0.7419689119170984</v>
      </c>
      <c r="AD180" s="13">
        <v>0.5054091539528432</v>
      </c>
      <c r="AE180" s="13">
        <v>0.6417475728155341</v>
      </c>
      <c r="AF180" s="13">
        <v>0.5140822272580122</v>
      </c>
    </row>
    <row r="181" spans="1:32" ht="15">
      <c r="A181" s="11">
        <v>1870</v>
      </c>
      <c r="X181" s="13">
        <v>0.6329</v>
      </c>
      <c r="Y181" s="13">
        <v>0.3429</v>
      </c>
      <c r="Z181" s="13">
        <v>0.2791</v>
      </c>
      <c r="AA181" s="13">
        <v>0.32189999999999996</v>
      </c>
      <c r="AC181" s="13">
        <v>0.819818652849741</v>
      </c>
      <c r="AD181" s="13">
        <v>0.4755894590846047</v>
      </c>
      <c r="AE181" s="13">
        <v>0.6774271844660195</v>
      </c>
      <c r="AF181" s="13">
        <v>0.5210424085464551</v>
      </c>
    </row>
    <row r="182" spans="1:32" ht="15">
      <c r="A182" s="11">
        <v>1871</v>
      </c>
      <c r="X182" s="13">
        <v>0.7042</v>
      </c>
      <c r="Y182" s="13">
        <v>0.5233</v>
      </c>
      <c r="Z182" s="13">
        <v>0.2735</v>
      </c>
      <c r="AA182" s="13">
        <v>0.34340000000000004</v>
      </c>
      <c r="AC182" s="13">
        <v>0.9121761658031089</v>
      </c>
      <c r="AD182" s="13">
        <v>0.7257975034674063</v>
      </c>
      <c r="AE182" s="13">
        <v>0.6638349514563108</v>
      </c>
      <c r="AF182" s="13">
        <v>0.5558433149886696</v>
      </c>
    </row>
    <row r="183" spans="1:32" ht="15">
      <c r="A183" s="11">
        <v>1872</v>
      </c>
      <c r="X183" s="13">
        <v>0.8512000000000001</v>
      </c>
      <c r="Y183" s="13">
        <v>0.6153</v>
      </c>
      <c r="Z183" s="13">
        <v>0.3234</v>
      </c>
      <c r="AA183" s="13">
        <v>0.49119999999999997</v>
      </c>
      <c r="AC183" s="13">
        <v>1.1025906735751296</v>
      </c>
      <c r="AD183" s="13">
        <v>0.8533980582524272</v>
      </c>
      <c r="AE183" s="13">
        <v>0.7849514563106798</v>
      </c>
      <c r="AF183" s="13">
        <v>0.795079313693752</v>
      </c>
    </row>
    <row r="184" spans="1:32" ht="15">
      <c r="A184" s="11">
        <v>1873</v>
      </c>
      <c r="X184" s="13">
        <v>0.9808</v>
      </c>
      <c r="Y184" s="13">
        <v>0.6347</v>
      </c>
      <c r="Z184" s="13">
        <v>0.3153</v>
      </c>
      <c r="AA184" s="13">
        <v>0.48469999999999996</v>
      </c>
      <c r="AC184" s="13">
        <v>1.2704663212435232</v>
      </c>
      <c r="AD184" s="13">
        <v>0.8803051317614425</v>
      </c>
      <c r="AE184" s="13">
        <v>0.7652912621359225</v>
      </c>
      <c r="AF184" s="13">
        <v>0.7845581094205244</v>
      </c>
    </row>
    <row r="185" spans="1:32" ht="15">
      <c r="A185" s="11">
        <v>1874</v>
      </c>
      <c r="X185" s="13">
        <v>0.9029</v>
      </c>
      <c r="Y185" s="13">
        <v>0.584</v>
      </c>
      <c r="Z185" s="13">
        <v>0.3643</v>
      </c>
      <c r="AA185" s="13">
        <v>0.47409999999999997</v>
      </c>
      <c r="AC185" s="13">
        <v>1.169559585492228</v>
      </c>
      <c r="AD185" s="13">
        <v>0.8099861303744799</v>
      </c>
      <c r="AE185" s="13">
        <v>0.8842233009708739</v>
      </c>
      <c r="AF185" s="13">
        <v>0.7674004532211071</v>
      </c>
    </row>
    <row r="186" spans="1:32" ht="15">
      <c r="A186" s="11">
        <v>1875</v>
      </c>
      <c r="X186" s="13">
        <v>0.6547</v>
      </c>
      <c r="Y186" s="13">
        <v>0.4493</v>
      </c>
      <c r="Z186" s="13">
        <v>0.33649999999999997</v>
      </c>
      <c r="AA186" s="13">
        <v>0.3859</v>
      </c>
      <c r="AC186" s="13">
        <v>0.8480569948186527</v>
      </c>
      <c r="AD186" s="13">
        <v>0.6231622746185853</v>
      </c>
      <c r="AE186" s="13">
        <v>0.8167475728155339</v>
      </c>
      <c r="AF186" s="13">
        <v>0.6246358044674652</v>
      </c>
    </row>
    <row r="187" spans="1:32" ht="15">
      <c r="A187" s="11">
        <v>1876</v>
      </c>
      <c r="X187" s="13">
        <v>0.7062</v>
      </c>
      <c r="Y187" s="13">
        <v>0.5544</v>
      </c>
      <c r="Z187" s="13">
        <v>0.37060000000000004</v>
      </c>
      <c r="AA187" s="13">
        <v>0.4407</v>
      </c>
      <c r="AC187" s="13">
        <v>0.9147668393782384</v>
      </c>
      <c r="AD187" s="13">
        <v>0.7689320388349515</v>
      </c>
      <c r="AE187" s="13">
        <v>0.8995145631067962</v>
      </c>
      <c r="AF187" s="13">
        <v>0.71333764972483</v>
      </c>
    </row>
    <row r="188" spans="1:32" ht="15">
      <c r="A188" s="11">
        <v>1877</v>
      </c>
      <c r="X188" s="13">
        <v>0.8077</v>
      </c>
      <c r="Y188" s="13">
        <v>0.5598</v>
      </c>
      <c r="Z188" s="13">
        <v>0.2804</v>
      </c>
      <c r="AA188" s="13">
        <v>0.3983</v>
      </c>
      <c r="AC188" s="13">
        <v>1.046243523316062</v>
      </c>
      <c r="AD188" s="13">
        <v>0.7764216366158113</v>
      </c>
      <c r="AE188" s="13">
        <v>0.6805825242718446</v>
      </c>
      <c r="AF188" s="13">
        <v>0.6447070249271608</v>
      </c>
    </row>
    <row r="189" spans="1:32" ht="15">
      <c r="A189" s="11">
        <v>1878</v>
      </c>
      <c r="X189" s="13">
        <v>0.6893</v>
      </c>
      <c r="Y189" s="13">
        <v>0.4276</v>
      </c>
      <c r="Z189" s="13">
        <v>0.24989999999999998</v>
      </c>
      <c r="AA189" s="13">
        <v>0.3446</v>
      </c>
      <c r="AC189" s="13">
        <v>0.8928756476683938</v>
      </c>
      <c r="AD189" s="13">
        <v>0.5930651872399445</v>
      </c>
      <c r="AE189" s="13">
        <v>0.6065533980582524</v>
      </c>
      <c r="AF189" s="13">
        <v>0.5577856911621885</v>
      </c>
    </row>
    <row r="190" spans="1:32" ht="15">
      <c r="A190" s="11">
        <v>1879</v>
      </c>
      <c r="X190" s="13">
        <v>0.7653</v>
      </c>
      <c r="Y190" s="13">
        <v>0.4629</v>
      </c>
      <c r="Z190" s="13">
        <v>0.2873</v>
      </c>
      <c r="AA190" s="13">
        <v>0.3629</v>
      </c>
      <c r="AC190" s="13">
        <v>0.991321243523316</v>
      </c>
      <c r="AD190" s="13">
        <v>0.6420249653259362</v>
      </c>
      <c r="AE190" s="13">
        <v>0.6973300970873787</v>
      </c>
      <c r="AF190" s="13">
        <v>0.5874069278083522</v>
      </c>
    </row>
    <row r="191" spans="1:32" ht="15">
      <c r="A191" s="11">
        <v>1880</v>
      </c>
      <c r="X191" s="13">
        <v>0.9220999999999999</v>
      </c>
      <c r="Y191" s="13">
        <v>0.7368000000000001</v>
      </c>
      <c r="Z191" s="13">
        <v>0.33899999999999997</v>
      </c>
      <c r="AA191" s="13">
        <v>0.4938</v>
      </c>
      <c r="AC191" s="13">
        <v>1.1944300518134714</v>
      </c>
      <c r="AD191" s="13">
        <v>1.0219140083217755</v>
      </c>
      <c r="AE191" s="13">
        <v>0.8228155339805825</v>
      </c>
      <c r="AF191" s="13">
        <v>0.7992877954030431</v>
      </c>
    </row>
    <row r="192" spans="1:32" ht="15">
      <c r="A192" s="11">
        <v>1881</v>
      </c>
      <c r="X192" s="13">
        <v>0.8861</v>
      </c>
      <c r="Y192" s="13">
        <v>0.6777</v>
      </c>
      <c r="Z192" s="13">
        <v>0.3144</v>
      </c>
      <c r="AA192" s="13">
        <v>0.44079999999999997</v>
      </c>
      <c r="AC192" s="13">
        <v>1.1477979274611398</v>
      </c>
      <c r="AD192" s="13">
        <v>0.9399445214979195</v>
      </c>
      <c r="AE192" s="13">
        <v>0.7631067961165049</v>
      </c>
      <c r="AF192" s="13">
        <v>0.7134995144059566</v>
      </c>
    </row>
    <row r="193" spans="1:32" ht="15">
      <c r="A193" s="11">
        <v>1882</v>
      </c>
      <c r="X193" s="13">
        <v>0.7746999999999999</v>
      </c>
      <c r="Y193" s="13">
        <v>0.45380000000000004</v>
      </c>
      <c r="Z193" s="13">
        <v>0.3074</v>
      </c>
      <c r="AA193" s="13">
        <v>0.3772</v>
      </c>
      <c r="AC193" s="13">
        <v>1.0034974093264248</v>
      </c>
      <c r="AD193" s="13">
        <v>0.6294036061026353</v>
      </c>
      <c r="AE193" s="13">
        <v>0.746116504854369</v>
      </c>
      <c r="AF193" s="13">
        <v>0.6105535772094528</v>
      </c>
    </row>
    <row r="194" spans="1:32" ht="15">
      <c r="A194" s="11">
        <v>1883</v>
      </c>
      <c r="X194" s="13">
        <v>0.7439</v>
      </c>
      <c r="Y194" s="13">
        <v>0.5074000000000001</v>
      </c>
      <c r="Z194" s="13">
        <v>0.326</v>
      </c>
      <c r="AA194" s="13">
        <v>0.38689999999999997</v>
      </c>
      <c r="AC194" s="13">
        <v>0.9636010362694301</v>
      </c>
      <c r="AD194" s="13">
        <v>0.7037447988904301</v>
      </c>
      <c r="AE194" s="13">
        <v>0.7912621359223302</v>
      </c>
      <c r="AF194" s="13">
        <v>0.6262544512787309</v>
      </c>
    </row>
    <row r="195" spans="1:32" ht="15">
      <c r="A195" s="11">
        <v>1884</v>
      </c>
      <c r="X195" s="13">
        <v>0.7304999999999999</v>
      </c>
      <c r="Y195" s="13">
        <v>0.5521</v>
      </c>
      <c r="Z195" s="13">
        <v>0.3421</v>
      </c>
      <c r="AA195" s="13">
        <v>0.46399999999999997</v>
      </c>
      <c r="AC195" s="13">
        <v>0.9462435233160621</v>
      </c>
      <c r="AD195" s="13">
        <v>0.7657420249653261</v>
      </c>
      <c r="AE195" s="13">
        <v>0.8303398058252428</v>
      </c>
      <c r="AF195" s="13">
        <v>0.7510521204273227</v>
      </c>
    </row>
    <row r="196" spans="1:32" ht="15">
      <c r="A196" s="11">
        <v>1885</v>
      </c>
      <c r="X196" s="13">
        <v>0.6182</v>
      </c>
      <c r="Y196" s="13">
        <v>0.45770000000000005</v>
      </c>
      <c r="Z196" s="13">
        <v>0.3177</v>
      </c>
      <c r="AA196" s="13">
        <v>0.3992</v>
      </c>
      <c r="AC196" s="13">
        <v>0.8007772020725388</v>
      </c>
      <c r="AD196" s="13">
        <v>0.6348127600554786</v>
      </c>
      <c r="AE196" s="13">
        <v>0.7711165048543689</v>
      </c>
      <c r="AF196" s="13">
        <v>0.6461638070573</v>
      </c>
    </row>
    <row r="197" spans="1:32" ht="15">
      <c r="A197" s="11">
        <v>1886</v>
      </c>
      <c r="X197" s="13">
        <v>0.7137</v>
      </c>
      <c r="Y197" s="13">
        <v>0.4721</v>
      </c>
      <c r="Z197" s="13">
        <v>0.3318</v>
      </c>
      <c r="AA197" s="13">
        <v>0.3892</v>
      </c>
      <c r="AC197" s="13">
        <v>0.9244818652849741</v>
      </c>
      <c r="AD197" s="13">
        <v>0.6547850208044383</v>
      </c>
      <c r="AE197" s="13">
        <v>0.8053398058252427</v>
      </c>
      <c r="AF197" s="13">
        <v>0.6299773389446423</v>
      </c>
    </row>
    <row r="198" spans="1:32" ht="15">
      <c r="A198" s="11">
        <v>1887</v>
      </c>
      <c r="X198" s="13">
        <v>0.6962</v>
      </c>
      <c r="Y198" s="13">
        <v>0.4182</v>
      </c>
      <c r="Z198" s="13">
        <v>0.24480000000000002</v>
      </c>
      <c r="AA198" s="13">
        <v>0.3259</v>
      </c>
      <c r="AC198" s="13">
        <v>0.9018134715025907</v>
      </c>
      <c r="AD198" s="13">
        <v>0.5800277392510402</v>
      </c>
      <c r="AE198" s="13">
        <v>0.5941747572815534</v>
      </c>
      <c r="AF198" s="13">
        <v>0.5275169957915183</v>
      </c>
    </row>
    <row r="199" spans="1:32" ht="15">
      <c r="A199" s="11">
        <v>1888</v>
      </c>
      <c r="X199" s="13">
        <v>0.619</v>
      </c>
      <c r="Y199" s="13">
        <v>0.40020000000000006</v>
      </c>
      <c r="Z199" s="13">
        <v>0.2914</v>
      </c>
      <c r="AA199" s="13">
        <v>0.3458</v>
      </c>
      <c r="AC199" s="13">
        <v>0.8018134715025906</v>
      </c>
      <c r="AD199" s="13">
        <v>0.5550624133148406</v>
      </c>
      <c r="AE199" s="13">
        <v>0.7072815533980583</v>
      </c>
      <c r="AF199" s="13">
        <v>0.5597280673357073</v>
      </c>
    </row>
    <row r="200" spans="1:32" ht="15">
      <c r="A200" s="11">
        <v>1889</v>
      </c>
      <c r="X200" s="13">
        <v>0.7411</v>
      </c>
      <c r="Y200" s="13">
        <v>0.5670000000000001</v>
      </c>
      <c r="Z200" s="13">
        <v>0.4036</v>
      </c>
      <c r="AA200" s="13">
        <v>0.4671</v>
      </c>
      <c r="AC200" s="13">
        <v>0.9599740932642487</v>
      </c>
      <c r="AD200" s="13">
        <v>0.7864077669902914</v>
      </c>
      <c r="AE200" s="13">
        <v>0.979611650485437</v>
      </c>
      <c r="AF200" s="13">
        <v>0.7560699255422467</v>
      </c>
    </row>
    <row r="201" spans="1:32" ht="15">
      <c r="A201" s="11">
        <v>1890</v>
      </c>
      <c r="X201" s="13">
        <v>0.7172</v>
      </c>
      <c r="Y201" s="13">
        <v>0.5494</v>
      </c>
      <c r="Z201" s="13">
        <v>0.3804</v>
      </c>
      <c r="AA201" s="13">
        <v>0.4251</v>
      </c>
      <c r="AC201" s="13">
        <v>0.9290155440414507</v>
      </c>
      <c r="AD201" s="13">
        <v>0.761997226074896</v>
      </c>
      <c r="AE201" s="13">
        <v>0.9233009708737865</v>
      </c>
      <c r="AF201" s="13">
        <v>0.6880867594690838</v>
      </c>
    </row>
    <row r="202" spans="1:32" ht="15">
      <c r="A202" s="11">
        <v>1891</v>
      </c>
      <c r="X202" s="13">
        <v>0.9618000000000001</v>
      </c>
      <c r="Y202" s="13">
        <v>0.6872</v>
      </c>
      <c r="Z202" s="13">
        <v>0.41259999999999997</v>
      </c>
      <c r="AA202" s="13">
        <v>0.4875</v>
      </c>
      <c r="AC202" s="13">
        <v>1.2458549222797928</v>
      </c>
      <c r="AD202" s="13">
        <v>0.953120665742025</v>
      </c>
      <c r="AE202" s="13">
        <v>1.0014563106796117</v>
      </c>
      <c r="AF202" s="13">
        <v>0.7890903204920686</v>
      </c>
    </row>
    <row r="203" spans="1:32" ht="15">
      <c r="A203" s="11">
        <v>1892</v>
      </c>
      <c r="X203" s="13">
        <v>0.9697</v>
      </c>
      <c r="Y203" s="13">
        <v>0.7105</v>
      </c>
      <c r="Z203" s="13">
        <v>0.4193</v>
      </c>
      <c r="AA203" s="13">
        <v>0.5314</v>
      </c>
      <c r="AC203" s="13">
        <v>1.2560880829015544</v>
      </c>
      <c r="AD203" s="13">
        <v>0.9854368932038836</v>
      </c>
      <c r="AE203" s="13">
        <v>1.0177184466019418</v>
      </c>
      <c r="AF203" s="13">
        <v>0.8601489155066364</v>
      </c>
    </row>
    <row r="204" spans="1:32" ht="15">
      <c r="A204" s="11">
        <v>1893</v>
      </c>
      <c r="X204" s="13">
        <v>0.9111</v>
      </c>
      <c r="Y204" s="13">
        <v>0.6520999999999999</v>
      </c>
      <c r="Z204" s="13">
        <v>0.4658</v>
      </c>
      <c r="AA204" s="13">
        <v>0.47840000000000005</v>
      </c>
      <c r="AC204" s="13">
        <v>1.1801813471502591</v>
      </c>
      <c r="AD204" s="13">
        <v>0.9044382801664353</v>
      </c>
      <c r="AE204" s="13">
        <v>1.1305825242718448</v>
      </c>
      <c r="AF204" s="13">
        <v>0.7743606345095501</v>
      </c>
    </row>
    <row r="205" spans="1:32" ht="15">
      <c r="A205" s="11">
        <v>1894</v>
      </c>
      <c r="X205" s="13">
        <v>0.9139</v>
      </c>
      <c r="Y205" s="13">
        <v>0.6544</v>
      </c>
      <c r="Z205" s="13">
        <v>0.5056</v>
      </c>
      <c r="AA205" s="13">
        <v>0.58</v>
      </c>
      <c r="AC205" s="13">
        <v>1.1838082901554405</v>
      </c>
      <c r="AD205" s="13">
        <v>0.907628294036061</v>
      </c>
      <c r="AE205" s="13">
        <v>1.2271844660194176</v>
      </c>
      <c r="AF205" s="13">
        <v>0.9388151505341533</v>
      </c>
    </row>
    <row r="206" spans="1:32" ht="15">
      <c r="A206" s="11">
        <v>1895</v>
      </c>
      <c r="X206" s="13">
        <v>1.0366</v>
      </c>
      <c r="Y206" s="13">
        <v>0.7998999999999999</v>
      </c>
      <c r="Z206" s="13">
        <v>0.5402</v>
      </c>
      <c r="AA206" s="13">
        <v>0.5918</v>
      </c>
      <c r="AC206" s="13">
        <v>1.3427461139896373</v>
      </c>
      <c r="AD206" s="13">
        <v>1.1094313453536755</v>
      </c>
      <c r="AE206" s="13">
        <v>1.3111650485436894</v>
      </c>
      <c r="AF206" s="13">
        <v>0.9579151829070897</v>
      </c>
    </row>
    <row r="207" spans="1:32" ht="15">
      <c r="A207" s="11">
        <v>1896</v>
      </c>
      <c r="X207" s="13">
        <v>1.0395</v>
      </c>
      <c r="Y207" s="13">
        <v>0.7529</v>
      </c>
      <c r="Z207" s="13">
        <v>0.5282</v>
      </c>
      <c r="AA207" s="13">
        <v>0.5544</v>
      </c>
      <c r="AC207" s="13">
        <v>1.3465025906735753</v>
      </c>
      <c r="AD207" s="13">
        <v>1.044244105409154</v>
      </c>
      <c r="AE207" s="13">
        <v>1.2820388349514564</v>
      </c>
      <c r="AF207" s="13">
        <v>0.8973777921657494</v>
      </c>
    </row>
    <row r="208" spans="1:32" ht="15">
      <c r="A208" s="11">
        <v>1897</v>
      </c>
      <c r="X208" s="13">
        <v>1.3487</v>
      </c>
      <c r="Y208" s="13">
        <v>0.9068</v>
      </c>
      <c r="Z208" s="13">
        <v>0.6543000000000001</v>
      </c>
      <c r="AA208" s="13">
        <v>0.6679999999999999</v>
      </c>
      <c r="AC208" s="13">
        <v>1.747020725388601</v>
      </c>
      <c r="AD208" s="13">
        <v>1.2576976421636616</v>
      </c>
      <c r="AE208" s="13">
        <v>1.5881067961165052</v>
      </c>
      <c r="AF208" s="13">
        <v>1.081256069925542</v>
      </c>
    </row>
    <row r="209" spans="1:32" ht="15">
      <c r="A209" s="11">
        <v>1898</v>
      </c>
      <c r="X209" s="13">
        <v>1.5471000000000001</v>
      </c>
      <c r="Y209" s="13">
        <v>1.1054000000000002</v>
      </c>
      <c r="Z209" s="13">
        <v>0.7714</v>
      </c>
      <c r="AA209" s="13">
        <v>0.7576</v>
      </c>
      <c r="AC209" s="13">
        <v>2.004015544041451</v>
      </c>
      <c r="AD209" s="13">
        <v>1.5331484049930655</v>
      </c>
      <c r="AE209" s="13">
        <v>1.8723300970873786</v>
      </c>
      <c r="AF209" s="13">
        <v>1.2262868242149563</v>
      </c>
    </row>
    <row r="210" spans="1:32" ht="15">
      <c r="A210" s="11">
        <v>1899</v>
      </c>
      <c r="X210" s="13">
        <v>1.3144</v>
      </c>
      <c r="Y210" s="13">
        <v>0.8634000000000001</v>
      </c>
      <c r="Z210" s="13">
        <v>0.6118</v>
      </c>
      <c r="AA210" s="13">
        <v>0.6828</v>
      </c>
      <c r="AC210" s="13">
        <v>1.7025906735751295</v>
      </c>
      <c r="AD210" s="13">
        <v>1.1975034674063803</v>
      </c>
      <c r="AE210" s="13">
        <v>1.4849514563106798</v>
      </c>
      <c r="AF210" s="13">
        <v>1.1052120427322758</v>
      </c>
    </row>
    <row r="211" spans="1:32" ht="15">
      <c r="A211" s="11">
        <v>1900</v>
      </c>
      <c r="X211" s="13">
        <v>1.1362999999999999</v>
      </c>
      <c r="Y211" s="13">
        <v>0.7986</v>
      </c>
      <c r="Z211" s="13">
        <v>0.5763</v>
      </c>
      <c r="AA211" s="13">
        <v>0.6324000000000001</v>
      </c>
      <c r="AC211" s="13">
        <v>1.4718911917098443</v>
      </c>
      <c r="AD211" s="13">
        <v>1.1076282940360611</v>
      </c>
      <c r="AE211" s="13">
        <v>1.3987864077669905</v>
      </c>
      <c r="AF211" s="13">
        <v>1.0236322434444804</v>
      </c>
    </row>
    <row r="212" spans="1:32" ht="15">
      <c r="A212" s="11">
        <v>1901</v>
      </c>
      <c r="X212" s="13">
        <v>1.1753</v>
      </c>
      <c r="Y212" s="13">
        <v>0.8862000000000001</v>
      </c>
      <c r="Z212" s="13">
        <v>0.6604000000000001</v>
      </c>
      <c r="AA212" s="13">
        <v>0.6762999999999999</v>
      </c>
      <c r="AC212" s="13">
        <v>1.5224093264248704</v>
      </c>
      <c r="AD212" s="13">
        <v>1.2291262135922332</v>
      </c>
      <c r="AE212" s="13">
        <v>1.6029126213592235</v>
      </c>
      <c r="AF212" s="13">
        <v>1.0946908384590481</v>
      </c>
    </row>
    <row r="213" spans="1:32" ht="15">
      <c r="A213" s="11">
        <v>1902</v>
      </c>
      <c r="X213" s="13">
        <v>1.4734</v>
      </c>
      <c r="Y213" s="13">
        <v>1.0842</v>
      </c>
      <c r="Z213" s="13">
        <v>0.8633</v>
      </c>
      <c r="AA213" s="13">
        <v>0.8859</v>
      </c>
      <c r="AC213" s="13">
        <v>1.9085492227979275</v>
      </c>
      <c r="AD213" s="13">
        <v>1.50374479889043</v>
      </c>
      <c r="AE213" s="13">
        <v>2.0953883495145633</v>
      </c>
      <c r="AF213" s="13">
        <v>1.4339592101003562</v>
      </c>
    </row>
    <row r="214" spans="1:32" ht="15">
      <c r="A214" s="11">
        <v>1903</v>
      </c>
      <c r="X214" s="13">
        <v>1.3630000000000002</v>
      </c>
      <c r="Y214" s="13">
        <v>0.965</v>
      </c>
      <c r="Z214" s="13">
        <v>0.6938</v>
      </c>
      <c r="AA214" s="13">
        <v>0.7514</v>
      </c>
      <c r="AC214" s="13">
        <v>1.7655440414507775</v>
      </c>
      <c r="AD214" s="13">
        <v>1.3384188626907074</v>
      </c>
      <c r="AE214" s="13">
        <v>1.683980582524272</v>
      </c>
      <c r="AF214" s="13">
        <v>1.2162512139851083</v>
      </c>
    </row>
    <row r="215" spans="1:32" ht="15">
      <c r="A215" s="11">
        <v>1904</v>
      </c>
      <c r="X215" s="13">
        <v>1.4323</v>
      </c>
      <c r="Y215" s="13">
        <v>0.9723999999999999</v>
      </c>
      <c r="Z215" s="13">
        <v>0.6942</v>
      </c>
      <c r="AA215" s="13">
        <v>0.784</v>
      </c>
      <c r="AC215" s="13">
        <v>1.8553108808290153</v>
      </c>
      <c r="AD215" s="13">
        <v>1.3486823855755894</v>
      </c>
      <c r="AE215" s="13">
        <v>1.6849514563106798</v>
      </c>
      <c r="AF215" s="13">
        <v>1.269019100032373</v>
      </c>
    </row>
    <row r="216" spans="1:32" ht="15">
      <c r="A216" s="11">
        <v>1905</v>
      </c>
      <c r="X216" s="13">
        <v>1.2949000000000002</v>
      </c>
      <c r="Y216" s="13">
        <v>0.9001</v>
      </c>
      <c r="Z216" s="13">
        <v>0.7515999999999999</v>
      </c>
      <c r="AA216" s="13">
        <v>0.8898</v>
      </c>
      <c r="AC216" s="13">
        <v>1.6773316062176167</v>
      </c>
      <c r="AD216" s="13">
        <v>1.2484049930651873</v>
      </c>
      <c r="AE216" s="13">
        <v>1.8242718446601942</v>
      </c>
      <c r="AF216" s="13">
        <v>1.4402719326642928</v>
      </c>
    </row>
    <row r="217" spans="1:32" ht="15">
      <c r="A217" s="11">
        <v>1906</v>
      </c>
      <c r="X217" s="13">
        <v>1.1740000000000002</v>
      </c>
      <c r="Y217" s="13">
        <v>0.7243</v>
      </c>
      <c r="Z217" s="13">
        <v>0.6889</v>
      </c>
      <c r="AA217" s="13">
        <v>0.6851999999999999</v>
      </c>
      <c r="AC217" s="13">
        <v>1.5207253886010363</v>
      </c>
      <c r="AD217" s="13">
        <v>1.0045769764216368</v>
      </c>
      <c r="AE217" s="13">
        <v>1.6720873786407766</v>
      </c>
      <c r="AF217" s="13">
        <v>1.1090967950793136</v>
      </c>
    </row>
    <row r="218" spans="1:32" ht="15">
      <c r="A218" s="11">
        <v>1907</v>
      </c>
      <c r="X218" s="13">
        <v>1.7288</v>
      </c>
      <c r="Y218" s="13">
        <v>1.1043</v>
      </c>
      <c r="Z218" s="13">
        <v>0.8197</v>
      </c>
      <c r="AA218" s="13">
        <v>0.9148999999999999</v>
      </c>
      <c r="AC218" s="13">
        <v>2.2393782383419687</v>
      </c>
      <c r="AD218" s="13">
        <v>1.5316227461858531</v>
      </c>
      <c r="AE218" s="13">
        <v>1.9895631067961166</v>
      </c>
      <c r="AF218" s="13">
        <v>1.4808999676270636</v>
      </c>
    </row>
    <row r="219" spans="1:32" ht="15">
      <c r="A219" s="11">
        <v>1908</v>
      </c>
      <c r="X219" s="13">
        <v>1.9849</v>
      </c>
      <c r="Y219" s="13">
        <v>1.4901</v>
      </c>
      <c r="Z219" s="13">
        <v>0.9351999999999999</v>
      </c>
      <c r="AA219" s="13">
        <v>1.0138</v>
      </c>
      <c r="AC219" s="13">
        <v>2.571113989637306</v>
      </c>
      <c r="AD219" s="13">
        <v>2.066712898751734</v>
      </c>
      <c r="AE219" s="13">
        <v>2.269902912621359</v>
      </c>
      <c r="AF219" s="13">
        <v>1.6409841372612497</v>
      </c>
    </row>
    <row r="220" spans="1:32" ht="15">
      <c r="A220" s="11">
        <v>1909</v>
      </c>
      <c r="X220" s="13">
        <v>2.2834</v>
      </c>
      <c r="Y220" s="13">
        <v>1.5416999999999998</v>
      </c>
      <c r="Z220" s="13">
        <v>1.0775</v>
      </c>
      <c r="AA220" s="13">
        <v>1.1756</v>
      </c>
      <c r="AC220" s="13">
        <v>2.9577720207253884</v>
      </c>
      <c r="AD220" s="13">
        <v>2.1382801664355062</v>
      </c>
      <c r="AE220" s="13">
        <v>2.6152912621359223</v>
      </c>
      <c r="AF220" s="13">
        <v>1.902881191324053</v>
      </c>
    </row>
    <row r="221" spans="1:32" ht="15">
      <c r="A221" s="11">
        <v>1910</v>
      </c>
      <c r="X221" s="13">
        <v>1.9904</v>
      </c>
      <c r="Y221" s="13">
        <v>1.3024</v>
      </c>
      <c r="Z221" s="13">
        <v>0.7404000000000001</v>
      </c>
      <c r="AA221" s="13">
        <v>1.0261</v>
      </c>
      <c r="AC221" s="13">
        <v>2.5782383419689117</v>
      </c>
      <c r="AD221" s="13">
        <v>1.8063800277392512</v>
      </c>
      <c r="AE221" s="13">
        <v>1.7970873786407768</v>
      </c>
      <c r="AF221" s="13">
        <v>1.6608934930398187</v>
      </c>
    </row>
    <row r="222" spans="1:32" ht="15">
      <c r="A222" s="11">
        <v>1911</v>
      </c>
      <c r="X222" s="13">
        <v>2.044</v>
      </c>
      <c r="Y222" s="13">
        <v>1.3968</v>
      </c>
      <c r="Z222" s="13">
        <v>0.8334</v>
      </c>
      <c r="AA222" s="13">
        <v>1.178</v>
      </c>
      <c r="AC222" s="13">
        <v>2.6476683937823835</v>
      </c>
      <c r="AD222" s="13">
        <v>1.9373092926490987</v>
      </c>
      <c r="AE222" s="13">
        <v>2.022815533980583</v>
      </c>
      <c r="AF222" s="13">
        <v>1.9067659436710909</v>
      </c>
    </row>
    <row r="223" spans="1:32" ht="15">
      <c r="A223" s="11">
        <v>1912</v>
      </c>
      <c r="X223" s="13">
        <v>1.6861000000000002</v>
      </c>
      <c r="Y223" s="13">
        <v>1.3643</v>
      </c>
      <c r="Z223" s="13">
        <v>0.8332999999999999</v>
      </c>
      <c r="AA223" s="13">
        <v>1.0916</v>
      </c>
      <c r="AC223" s="13">
        <v>2.1840673575129537</v>
      </c>
      <c r="AD223" s="13">
        <v>1.892233009708738</v>
      </c>
      <c r="AE223" s="13">
        <v>2.0225728155339806</v>
      </c>
      <c r="AF223" s="13">
        <v>1.7669148591777273</v>
      </c>
    </row>
    <row r="224" spans="1:32" ht="15">
      <c r="A224" s="11">
        <v>1913</v>
      </c>
      <c r="X224" s="13">
        <v>1.7238999999999998</v>
      </c>
      <c r="Y224" s="13">
        <v>1.3044</v>
      </c>
      <c r="Z224" s="13">
        <v>0.8640000000000001</v>
      </c>
      <c r="AA224" s="13">
        <v>1.067</v>
      </c>
      <c r="AC224" s="13">
        <v>2.2330310880829014</v>
      </c>
      <c r="AD224" s="13">
        <v>1.8091539528432734</v>
      </c>
      <c r="AE224" s="13">
        <v>2.097087378640777</v>
      </c>
      <c r="AF224" s="13">
        <v>1.727096147620589</v>
      </c>
    </row>
    <row r="225" spans="1:32" ht="15">
      <c r="A225" s="11">
        <v>1914</v>
      </c>
      <c r="X225" s="13">
        <v>2.0718</v>
      </c>
      <c r="Y225" s="13">
        <v>1.5604</v>
      </c>
      <c r="Z225" s="13">
        <v>0.8358</v>
      </c>
      <c r="AA225" s="13">
        <v>1.0671</v>
      </c>
      <c r="AC225" s="13">
        <v>2.683678756476684</v>
      </c>
      <c r="AD225" s="13">
        <v>2.1642163661581137</v>
      </c>
      <c r="AE225" s="13">
        <v>2.0286407766990293</v>
      </c>
      <c r="AF225" s="13">
        <v>1.7272580123017156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workbookViewId="0" topLeftCell="A1">
      <pane ySplit="3860" topLeftCell="BM22" activePane="bottomLeft" state="split"/>
      <selection pane="topLeft" activeCell="D4" sqref="D4"/>
      <selection pane="bottomLeft" activeCell="P26" sqref="P26"/>
    </sheetView>
  </sheetViews>
  <sheetFormatPr defaultColWidth="11.421875" defaultRowHeight="12.75"/>
  <cols>
    <col min="1" max="1" width="13.140625" style="11" customWidth="1"/>
    <col min="2" max="2" width="10.8515625" style="17" customWidth="1"/>
    <col min="3" max="3" width="4.28125" style="11" customWidth="1"/>
    <col min="4" max="4" width="12.00390625" style="11" customWidth="1"/>
    <col min="5" max="5" width="4.28125" style="11" customWidth="1"/>
    <col min="6" max="8" width="8.8515625" style="11" customWidth="1"/>
    <col min="9" max="9" width="4.00390625" style="11" customWidth="1"/>
    <col min="10" max="11" width="8.8515625" style="11" customWidth="1"/>
    <col min="12" max="12" width="10.00390625" style="11" customWidth="1"/>
    <col min="13" max="16384" width="8.8515625" style="11" customWidth="1"/>
  </cols>
  <sheetData>
    <row r="1" spans="1:2" ht="15">
      <c r="A1" s="10" t="s">
        <v>65</v>
      </c>
      <c r="B1" s="45"/>
    </row>
    <row r="2" ht="15">
      <c r="A2" s="11" t="s">
        <v>94</v>
      </c>
    </row>
    <row r="3" ht="15">
      <c r="A3" s="11" t="s">
        <v>56</v>
      </c>
    </row>
    <row r="4" spans="4:14" ht="15">
      <c r="D4" s="47" t="s">
        <v>26</v>
      </c>
      <c r="G4" s="40" t="s">
        <v>25</v>
      </c>
      <c r="H4" s="40"/>
      <c r="I4" s="40"/>
      <c r="J4" s="40"/>
      <c r="K4" s="40"/>
      <c r="L4" s="40"/>
      <c r="M4" s="40"/>
      <c r="N4" s="40"/>
    </row>
    <row r="5" spans="4:14" ht="15">
      <c r="D5" s="46" t="s">
        <v>27</v>
      </c>
      <c r="G5" s="43" t="s">
        <v>24</v>
      </c>
      <c r="H5" s="43"/>
      <c r="I5" s="43"/>
      <c r="J5" s="43"/>
      <c r="K5" s="43"/>
      <c r="L5" s="43"/>
      <c r="M5" s="43"/>
      <c r="N5" s="43"/>
    </row>
    <row r="6" ht="15">
      <c r="G6" s="11" t="s">
        <v>57</v>
      </c>
    </row>
    <row r="7" spans="1:11" ht="15">
      <c r="A7" s="11" t="s">
        <v>99</v>
      </c>
      <c r="K7" s="15" t="s">
        <v>237</v>
      </c>
    </row>
    <row r="8" spans="1:11" ht="15">
      <c r="A8" s="11" t="s">
        <v>66</v>
      </c>
      <c r="B8" s="17" t="s">
        <v>97</v>
      </c>
      <c r="K8" s="11" t="s">
        <v>236</v>
      </c>
    </row>
    <row r="9" spans="1:13" ht="15">
      <c r="A9" s="11" t="s">
        <v>67</v>
      </c>
      <c r="B9" s="17" t="s">
        <v>96</v>
      </c>
      <c r="D9" s="11" t="s">
        <v>182</v>
      </c>
      <c r="G9" s="11" t="s">
        <v>182</v>
      </c>
      <c r="H9" s="11" t="s">
        <v>183</v>
      </c>
      <c r="K9" s="11" t="s">
        <v>184</v>
      </c>
      <c r="L9" s="11" t="s">
        <v>188</v>
      </c>
      <c r="M9" s="11" t="s">
        <v>186</v>
      </c>
    </row>
    <row r="10" spans="1:13" ht="15">
      <c r="A10" s="11" t="s">
        <v>95</v>
      </c>
      <c r="B10" s="17" t="s">
        <v>98</v>
      </c>
      <c r="D10" s="11" t="s">
        <v>235</v>
      </c>
      <c r="G10" s="11" t="s">
        <v>234</v>
      </c>
      <c r="H10" s="11" t="s">
        <v>235</v>
      </c>
      <c r="K10" s="11" t="s">
        <v>185</v>
      </c>
      <c r="L10" s="11" t="s">
        <v>187</v>
      </c>
      <c r="M10" s="11" t="s">
        <v>187</v>
      </c>
    </row>
    <row r="11" spans="1:13" ht="15">
      <c r="A11" s="11">
        <v>1703</v>
      </c>
      <c r="B11" s="17">
        <v>10.66</v>
      </c>
      <c r="D11" s="13">
        <v>0.0866319434568096</v>
      </c>
      <c r="F11" s="11">
        <v>1802</v>
      </c>
      <c r="G11" s="17">
        <v>0.223</v>
      </c>
      <c r="H11" s="17"/>
      <c r="I11" s="17"/>
      <c r="J11" s="17"/>
      <c r="K11" s="17"/>
      <c r="L11" s="17"/>
      <c r="M11" s="17"/>
    </row>
    <row r="12" spans="1:13" ht="15">
      <c r="A12" s="11">
        <v>1704</v>
      </c>
      <c r="B12" s="17">
        <v>9.24</v>
      </c>
      <c r="D12" s="13">
        <v>0.07509185342785371</v>
      </c>
      <c r="F12" s="11">
        <v>1803</v>
      </c>
      <c r="G12" s="17">
        <v>0.2014</v>
      </c>
      <c r="H12" s="17"/>
      <c r="I12" s="17"/>
      <c r="J12" s="17"/>
      <c r="K12" s="17"/>
      <c r="L12" s="17"/>
      <c r="M12" s="17"/>
    </row>
    <row r="13" spans="1:13" ht="15">
      <c r="A13" s="11">
        <v>1705</v>
      </c>
      <c r="B13" s="17">
        <v>12.96</v>
      </c>
      <c r="D13" s="13">
        <v>0.10532363857413249</v>
      </c>
      <c r="F13" s="11">
        <v>1804</v>
      </c>
      <c r="G13" s="17">
        <v>0.26039999999999996</v>
      </c>
      <c r="H13" s="17">
        <v>0.1367</v>
      </c>
      <c r="I13" s="17"/>
      <c r="J13" s="17"/>
      <c r="K13" s="17"/>
      <c r="L13" s="17"/>
      <c r="M13" s="17"/>
    </row>
    <row r="14" spans="1:13" ht="15">
      <c r="A14" s="11">
        <v>1706</v>
      </c>
      <c r="B14" s="17">
        <v>16.2</v>
      </c>
      <c r="D14" s="13">
        <v>0.1316545482176656</v>
      </c>
      <c r="F14" s="11">
        <v>1805</v>
      </c>
      <c r="G14" s="17">
        <v>0.6994</v>
      </c>
      <c r="H14" s="17">
        <v>0.20149999999999998</v>
      </c>
      <c r="I14" s="17"/>
      <c r="J14" s="17"/>
      <c r="K14" s="17"/>
      <c r="L14" s="17"/>
      <c r="M14" s="17"/>
    </row>
    <row r="15" spans="1:13" ht="15">
      <c r="A15" s="11">
        <v>1707</v>
      </c>
      <c r="B15" s="17">
        <v>18.18</v>
      </c>
      <c r="D15" s="13">
        <v>0.1477456596664914</v>
      </c>
      <c r="F15" s="11">
        <v>1806</v>
      </c>
      <c r="G15" s="17">
        <v>0.6518</v>
      </c>
      <c r="H15" s="17">
        <v>0.1711</v>
      </c>
      <c r="I15" s="17"/>
      <c r="J15" s="17"/>
      <c r="K15" s="17"/>
      <c r="L15" s="17"/>
      <c r="M15" s="17"/>
    </row>
    <row r="16" spans="1:13" ht="15">
      <c r="A16" s="11">
        <v>1708</v>
      </c>
      <c r="B16" s="17">
        <f>(21.21+22.72+15.15)/3</f>
        <v>19.69333333333333</v>
      </c>
      <c r="D16" s="13">
        <v>0.16004425326542557</v>
      </c>
      <c r="F16" s="11">
        <v>1807</v>
      </c>
      <c r="G16" s="17">
        <v>0.45159999999999995</v>
      </c>
      <c r="H16" s="17">
        <v>0.09029999999999999</v>
      </c>
      <c r="I16" s="17"/>
      <c r="J16" s="17"/>
      <c r="K16" s="17"/>
      <c r="L16" s="17"/>
      <c r="M16" s="17"/>
    </row>
    <row r="17" spans="1:13" ht="15">
      <c r="A17" s="11">
        <v>1709</v>
      </c>
      <c r="B17" s="17">
        <f>(21.21+12.12+14.14)/3</f>
        <v>15.823333333333332</v>
      </c>
      <c r="D17" s="13">
        <v>0.1285934445245388</v>
      </c>
      <c r="F17" s="11">
        <v>1808</v>
      </c>
      <c r="G17" s="17">
        <v>0.29969999999999997</v>
      </c>
      <c r="H17" s="17">
        <v>0.0701</v>
      </c>
      <c r="I17" s="17"/>
      <c r="J17" s="17"/>
      <c r="K17" s="17"/>
      <c r="L17" s="17"/>
      <c r="M17" s="17"/>
    </row>
    <row r="18" spans="1:13" ht="15">
      <c r="A18" s="11">
        <v>1710</v>
      </c>
      <c r="B18" s="17">
        <v>14.44</v>
      </c>
      <c r="D18" s="13">
        <v>0.11735133804093155</v>
      </c>
      <c r="F18" s="11">
        <v>1809</v>
      </c>
      <c r="G18" s="17">
        <v>0.28600000000000003</v>
      </c>
      <c r="H18" s="17">
        <v>0.08</v>
      </c>
      <c r="I18" s="17"/>
      <c r="J18" s="17"/>
      <c r="K18" s="17"/>
      <c r="L18" s="17"/>
      <c r="M18" s="17"/>
    </row>
    <row r="19" spans="1:13" ht="15">
      <c r="A19" s="11">
        <v>1711</v>
      </c>
      <c r="B19" s="17">
        <v>13.635</v>
      </c>
      <c r="D19" s="13">
        <v>0.11080924474986854</v>
      </c>
      <c r="F19" s="11">
        <v>1810</v>
      </c>
      <c r="G19" s="17">
        <v>0.2466</v>
      </c>
      <c r="H19" s="17">
        <v>0.1073</v>
      </c>
      <c r="I19" s="17"/>
      <c r="J19" s="17"/>
      <c r="K19" s="17"/>
      <c r="L19" s="17"/>
      <c r="M19" s="17"/>
    </row>
    <row r="20" spans="1:13" ht="15">
      <c r="A20" s="11">
        <v>1712</v>
      </c>
      <c r="B20" s="17">
        <v>24.24</v>
      </c>
      <c r="D20" s="13">
        <v>0.19699421288865518</v>
      </c>
      <c r="F20" s="11">
        <v>1811</v>
      </c>
      <c r="G20" s="17">
        <v>0.3693</v>
      </c>
      <c r="H20" s="17">
        <v>0.1198</v>
      </c>
      <c r="I20" s="17"/>
      <c r="J20" s="17"/>
      <c r="K20" s="17"/>
      <c r="L20" s="17"/>
      <c r="M20" s="17"/>
    </row>
    <row r="21" spans="1:13" ht="15">
      <c r="A21" s="11">
        <v>1713</v>
      </c>
      <c r="B21" s="17">
        <f>(18.18+36.36+24.24+34.84)/4</f>
        <v>28.405</v>
      </c>
      <c r="D21" s="13">
        <v>0.23084243469893775</v>
      </c>
      <c r="F21" s="11">
        <v>1812</v>
      </c>
      <c r="G21" s="17">
        <v>0.5396</v>
      </c>
      <c r="H21" s="17">
        <v>0.1776</v>
      </c>
      <c r="I21" s="17"/>
      <c r="J21" s="17"/>
      <c r="K21" s="17"/>
      <c r="L21" s="17"/>
      <c r="M21" s="17"/>
    </row>
    <row r="22" spans="1:13" ht="15">
      <c r="A22" s="11">
        <v>1714</v>
      </c>
      <c r="B22" s="17">
        <v>35.5</v>
      </c>
      <c r="D22" s="13">
        <v>0.28850225072389685</v>
      </c>
      <c r="F22" s="11">
        <v>1813</v>
      </c>
      <c r="G22" s="17">
        <v>0.2973</v>
      </c>
      <c r="H22" s="17">
        <v>0.0599</v>
      </c>
      <c r="I22" s="17"/>
      <c r="J22" s="17"/>
      <c r="K22" s="17"/>
      <c r="L22" s="17"/>
      <c r="M22" s="17"/>
    </row>
    <row r="23" spans="1:13" ht="15">
      <c r="A23" s="11">
        <v>1715</v>
      </c>
      <c r="B23" s="17">
        <v>30.3</v>
      </c>
      <c r="D23" s="13">
        <v>0.246242766110819</v>
      </c>
      <c r="F23" s="11">
        <v>1814</v>
      </c>
      <c r="G23" s="17">
        <v>0.23370000000000002</v>
      </c>
      <c r="H23" s="17">
        <v>0.0696</v>
      </c>
      <c r="I23" s="17"/>
      <c r="J23" s="17"/>
      <c r="K23" s="17"/>
      <c r="L23" s="17"/>
      <c r="M23" s="17"/>
    </row>
    <row r="24" spans="1:13" ht="15">
      <c r="A24" s="11">
        <v>1716</v>
      </c>
      <c r="B24" s="17">
        <v>20.2</v>
      </c>
      <c r="D24" s="13">
        <v>0.16416184407387932</v>
      </c>
      <c r="F24" s="11">
        <v>1815</v>
      </c>
      <c r="G24" s="17">
        <v>0.4593</v>
      </c>
      <c r="H24" s="17">
        <v>0.1316</v>
      </c>
      <c r="I24" s="17"/>
      <c r="J24" s="17"/>
      <c r="K24" s="17"/>
      <c r="L24" s="17"/>
      <c r="M24" s="17"/>
    </row>
    <row r="25" spans="1:13" ht="15">
      <c r="A25" s="11">
        <v>1717</v>
      </c>
      <c r="B25" s="17">
        <v>18.48</v>
      </c>
      <c r="D25" s="13">
        <v>0.15018370685570742</v>
      </c>
      <c r="F25" s="11">
        <v>1816</v>
      </c>
      <c r="G25" s="17">
        <v>0</v>
      </c>
      <c r="H25" s="17">
        <v>0.149</v>
      </c>
      <c r="I25" s="17"/>
      <c r="J25" s="17"/>
      <c r="K25" s="17"/>
      <c r="L25" s="17"/>
      <c r="M25" s="17"/>
    </row>
    <row r="26" spans="1:13" ht="15">
      <c r="A26" s="11">
        <v>1718</v>
      </c>
      <c r="B26" s="17">
        <f>(21.21+18.18+18.79)/3</f>
        <v>19.393333333333334</v>
      </c>
      <c r="D26" s="13">
        <v>0.15760620607620957</v>
      </c>
      <c r="F26" s="11">
        <v>1817</v>
      </c>
      <c r="G26" s="17">
        <v>0.3935</v>
      </c>
      <c r="H26" s="17">
        <v>0.15</v>
      </c>
      <c r="I26" s="17"/>
      <c r="J26" s="17"/>
      <c r="K26" s="17"/>
      <c r="L26" s="17"/>
      <c r="M26" s="17"/>
    </row>
    <row r="27" spans="1:13" ht="15">
      <c r="A27" s="11">
        <v>1719</v>
      </c>
      <c r="B27" s="17">
        <f>(36.36+36.36+27.88)/3</f>
        <v>33.53333333333333</v>
      </c>
      <c r="D27" s="13">
        <v>0.2725194969279251</v>
      </c>
      <c r="F27" s="11">
        <v>1818</v>
      </c>
      <c r="G27" s="17">
        <v>0.39</v>
      </c>
      <c r="H27" s="17">
        <v>0.0675</v>
      </c>
      <c r="I27" s="17"/>
      <c r="J27" s="17"/>
      <c r="K27" s="17">
        <v>0.907</v>
      </c>
      <c r="L27" s="17">
        <v>0.548</v>
      </c>
      <c r="M27" s="17">
        <v>0.454</v>
      </c>
    </row>
    <row r="28" spans="1:13" ht="15">
      <c r="A28" s="11">
        <v>1720</v>
      </c>
      <c r="B28" s="17">
        <f>(21.21+21.21+19.69)/3</f>
        <v>20.703333333333333</v>
      </c>
      <c r="D28" s="13">
        <v>0.16825234546911955</v>
      </c>
      <c r="F28" s="11">
        <v>1819</v>
      </c>
      <c r="G28" s="17">
        <v>0.2892</v>
      </c>
      <c r="H28" s="17">
        <v>0.0679</v>
      </c>
      <c r="I28" s="17"/>
      <c r="J28" s="17"/>
      <c r="K28" s="17">
        <v>0.701</v>
      </c>
      <c r="L28" s="17">
        <v>0.456</v>
      </c>
      <c r="M28" s="17">
        <v>0.349</v>
      </c>
    </row>
    <row r="29" spans="1:13" ht="15">
      <c r="A29" s="11">
        <v>1721</v>
      </c>
      <c r="B29" s="17">
        <v>24.24</v>
      </c>
      <c r="D29" s="13">
        <v>0.19699421288865518</v>
      </c>
      <c r="F29" s="11">
        <v>1820</v>
      </c>
      <c r="G29" s="17">
        <v>0.18530000000000002</v>
      </c>
      <c r="H29" s="17">
        <v>0.0557</v>
      </c>
      <c r="I29" s="17"/>
      <c r="J29" s="17"/>
      <c r="K29" s="17">
        <v>0.678</v>
      </c>
      <c r="L29" s="17">
        <v>0.412</v>
      </c>
      <c r="M29" s="17">
        <v>0.341</v>
      </c>
    </row>
    <row r="30" spans="1:13" ht="15">
      <c r="A30" s="11">
        <v>1722</v>
      </c>
      <c r="B30" s="17">
        <v>18.93</v>
      </c>
      <c r="D30" s="13">
        <v>0.15384077763953147</v>
      </c>
      <c r="F30" s="11">
        <v>1821</v>
      </c>
      <c r="G30" s="17">
        <v>0.24050000000000002</v>
      </c>
      <c r="H30" s="17">
        <v>0.0693</v>
      </c>
      <c r="I30" s="17"/>
      <c r="J30" s="17"/>
      <c r="K30" s="17">
        <v>0.716</v>
      </c>
      <c r="L30" s="17">
        <v>0.435</v>
      </c>
      <c r="M30" s="17">
        <v>0.35</v>
      </c>
    </row>
    <row r="31" spans="1:13" ht="15">
      <c r="A31" s="11">
        <v>1723</v>
      </c>
      <c r="B31" s="17">
        <v>18.18</v>
      </c>
      <c r="D31" s="13">
        <v>0.1477456596664914</v>
      </c>
      <c r="F31" s="11">
        <v>1822</v>
      </c>
      <c r="G31" s="17">
        <v>0.24989999999999998</v>
      </c>
      <c r="H31" s="17">
        <v>0.0664</v>
      </c>
      <c r="I31" s="17"/>
      <c r="J31" s="17"/>
      <c r="K31" s="17">
        <v>0.714</v>
      </c>
      <c r="L31" s="17">
        <v>0.433</v>
      </c>
      <c r="M31" s="17">
        <v>0.349</v>
      </c>
    </row>
    <row r="32" spans="1:13" ht="15">
      <c r="A32" s="11">
        <v>1724</v>
      </c>
      <c r="B32" s="17">
        <f>(15.15+18.18)/2</f>
        <v>16.665</v>
      </c>
      <c r="D32" s="13">
        <v>0.13543352136095044</v>
      </c>
      <c r="F32" s="11">
        <v>1823</v>
      </c>
      <c r="G32" s="17">
        <v>0.25739999999999996</v>
      </c>
      <c r="H32" s="17">
        <v>0.0482</v>
      </c>
      <c r="I32" s="17"/>
      <c r="J32" s="17"/>
      <c r="K32" s="17">
        <v>0.547</v>
      </c>
      <c r="L32" s="17">
        <v>0.342</v>
      </c>
      <c r="M32" s="17">
        <v>0.352</v>
      </c>
    </row>
    <row r="33" spans="1:13" ht="15">
      <c r="A33" s="11">
        <v>1725</v>
      </c>
      <c r="B33" s="17">
        <f>(15.15+16.66+18.18+18.18)/4</f>
        <v>17.0425</v>
      </c>
      <c r="D33" s="13">
        <v>0.13850139740738063</v>
      </c>
      <c r="F33" s="11">
        <v>1824</v>
      </c>
      <c r="G33" s="17">
        <v>0.17550000000000002</v>
      </c>
      <c r="H33" s="17">
        <v>0.0356</v>
      </c>
      <c r="I33" s="17"/>
      <c r="J33" s="17"/>
      <c r="K33" s="17">
        <v>0.485</v>
      </c>
      <c r="L33" s="17">
        <v>0.308</v>
      </c>
      <c r="M33" s="17">
        <v>0.237</v>
      </c>
    </row>
    <row r="34" spans="1:13" ht="15">
      <c r="A34" s="11">
        <v>1726</v>
      </c>
      <c r="B34" s="17">
        <f>(15.15+15.15+21.21+27.27)/4</f>
        <v>19.695</v>
      </c>
      <c r="D34" s="13">
        <v>0.16005779797203235</v>
      </c>
      <c r="F34" s="11">
        <v>1825</v>
      </c>
      <c r="G34" s="17">
        <v>0.1891</v>
      </c>
      <c r="H34" s="17">
        <v>0.046799999999999994</v>
      </c>
      <c r="I34" s="17"/>
      <c r="J34" s="17"/>
      <c r="K34" s="17">
        <v>0.604</v>
      </c>
      <c r="L34" s="17">
        <v>0.375</v>
      </c>
      <c r="M34" s="17">
        <v>0.306</v>
      </c>
    </row>
    <row r="35" spans="1:13" ht="15">
      <c r="A35" s="11">
        <v>1727</v>
      </c>
      <c r="B35" s="17">
        <f>(36.36+36.36+36.36+34.34)/4</f>
        <v>35.855000000000004</v>
      </c>
      <c r="D35" s="13">
        <v>0.29138727323113583</v>
      </c>
      <c r="F35" s="11">
        <v>1826</v>
      </c>
      <c r="G35" s="17">
        <v>0.292</v>
      </c>
      <c r="H35" s="17">
        <v>0.06269999999999999</v>
      </c>
      <c r="I35" s="17"/>
      <c r="J35" s="17"/>
      <c r="K35" s="17">
        <v>0.615</v>
      </c>
      <c r="L35" s="17">
        <v>0.379</v>
      </c>
      <c r="M35" s="17">
        <v>0.308</v>
      </c>
    </row>
    <row r="36" spans="1:13" ht="15">
      <c r="A36" s="11">
        <v>1728</v>
      </c>
      <c r="B36" s="17">
        <v>19.19</v>
      </c>
      <c r="D36" s="13">
        <v>0.15595375187018537</v>
      </c>
      <c r="F36" s="11">
        <v>1827</v>
      </c>
      <c r="G36" s="17">
        <v>0.2522</v>
      </c>
      <c r="H36" s="17">
        <v>0.0487</v>
      </c>
      <c r="I36" s="17"/>
      <c r="J36" s="17"/>
      <c r="K36" s="17">
        <v>0.497</v>
      </c>
      <c r="L36" s="17">
        <v>0.314</v>
      </c>
      <c r="M36" s="17">
        <v>0.246</v>
      </c>
    </row>
    <row r="37" spans="1:13" ht="15">
      <c r="A37" s="11">
        <v>1729</v>
      </c>
      <c r="B37" s="17">
        <v>18.18</v>
      </c>
      <c r="D37" s="13">
        <v>0.1477456596664914</v>
      </c>
      <c r="F37" s="11">
        <v>1828</v>
      </c>
      <c r="G37" s="17">
        <v>0.2822</v>
      </c>
      <c r="H37" s="17">
        <v>0.0702</v>
      </c>
      <c r="I37" s="17"/>
      <c r="J37" s="17"/>
      <c r="K37" s="17">
        <v>0.57</v>
      </c>
      <c r="L37" s="17">
        <v>0.354</v>
      </c>
      <c r="M37" s="17">
        <v>0.289</v>
      </c>
    </row>
    <row r="38" spans="1:13" ht="15">
      <c r="A38" s="11">
        <v>1730</v>
      </c>
      <c r="B38" s="17">
        <f>(18.18+18.18+19.69+30.91)/4</f>
        <v>21.74</v>
      </c>
      <c r="D38" s="13">
        <v>0.1766771529785216</v>
      </c>
      <c r="F38" s="11">
        <v>1829</v>
      </c>
      <c r="G38" s="17">
        <v>0.2293</v>
      </c>
      <c r="H38" s="17">
        <v>0.06269999999999999</v>
      </c>
      <c r="I38" s="17"/>
      <c r="J38" s="17"/>
      <c r="K38" s="17">
        <v>0.589</v>
      </c>
      <c r="L38" s="17">
        <v>0.377</v>
      </c>
      <c r="M38" s="17">
        <v>0.279</v>
      </c>
    </row>
    <row r="39" spans="1:13" ht="15">
      <c r="A39" s="11">
        <v>1731</v>
      </c>
      <c r="B39" s="17">
        <f>(31.81+33.33)/2</f>
        <v>32.57</v>
      </c>
      <c r="D39" s="13">
        <v>0.2646906565092203</v>
      </c>
      <c r="F39" s="11">
        <v>1830</v>
      </c>
      <c r="G39" s="17">
        <v>0.24710000000000001</v>
      </c>
      <c r="H39" s="17">
        <v>0.095</v>
      </c>
      <c r="I39" s="17"/>
      <c r="J39" s="17"/>
      <c r="K39" s="17">
        <v>0.859</v>
      </c>
      <c r="L39" s="17">
        <v>0.52</v>
      </c>
      <c r="M39" s="17">
        <v>0.451</v>
      </c>
    </row>
    <row r="40" spans="1:13" ht="15">
      <c r="A40" s="11">
        <v>1732</v>
      </c>
      <c r="B40" s="17">
        <f>(27.27+27.27+30.3+24.24)/4</f>
        <v>27.27</v>
      </c>
      <c r="D40" s="13">
        <v>0.2216184894997371</v>
      </c>
      <c r="F40" s="11">
        <v>1831</v>
      </c>
      <c r="G40" s="17">
        <v>0.7731</v>
      </c>
      <c r="H40" s="17">
        <v>0.1226</v>
      </c>
      <c r="I40" s="17"/>
      <c r="J40" s="17"/>
      <c r="K40" s="17">
        <v>1.109</v>
      </c>
      <c r="L40" s="17">
        <v>0.653</v>
      </c>
      <c r="M40" s="17">
        <v>0.589</v>
      </c>
    </row>
    <row r="41" spans="1:13" ht="15">
      <c r="A41" s="11">
        <v>1733</v>
      </c>
      <c r="B41" s="17">
        <v>20.2</v>
      </c>
      <c r="D41" s="13">
        <v>0.16416184407387932</v>
      </c>
      <c r="F41" s="11">
        <v>1832</v>
      </c>
      <c r="G41" s="17">
        <v>0</v>
      </c>
      <c r="H41" s="17">
        <v>0.0533</v>
      </c>
      <c r="I41" s="17"/>
      <c r="J41" s="17"/>
      <c r="K41" s="17">
        <v>0.65</v>
      </c>
      <c r="L41" s="17">
        <v>0.418</v>
      </c>
      <c r="M41" s="17">
        <v>0.321</v>
      </c>
    </row>
    <row r="42" spans="1:13" ht="15">
      <c r="A42" s="11">
        <v>1734</v>
      </c>
      <c r="B42" s="17">
        <f>1.01*(40+39)/4</f>
        <v>19.9475</v>
      </c>
      <c r="D42" s="13">
        <v>0.16210982102295585</v>
      </c>
      <c r="F42" s="11">
        <v>1833</v>
      </c>
      <c r="G42" s="17">
        <v>0</v>
      </c>
      <c r="H42" s="17">
        <v>0.06269999999999999</v>
      </c>
      <c r="I42" s="17"/>
      <c r="J42" s="17"/>
      <c r="K42" s="17">
        <v>0.586</v>
      </c>
      <c r="L42" s="17">
        <v>0.385</v>
      </c>
      <c r="M42" s="17">
        <v>0.292</v>
      </c>
    </row>
    <row r="43" spans="1:13" ht="15">
      <c r="A43" s="11">
        <v>1735</v>
      </c>
      <c r="B43" s="17">
        <v>15.15</v>
      </c>
      <c r="D43" s="13">
        <v>0.1231213830554095</v>
      </c>
      <c r="F43" s="11">
        <v>1834</v>
      </c>
      <c r="G43" s="17">
        <v>0</v>
      </c>
      <c r="H43" s="17">
        <v>0.0716</v>
      </c>
      <c r="I43" s="17"/>
      <c r="J43" s="17"/>
      <c r="K43" s="17">
        <v>0.628</v>
      </c>
      <c r="L43" s="17">
        <v>0.387</v>
      </c>
      <c r="M43" s="17">
        <v>0.314</v>
      </c>
    </row>
    <row r="44" spans="1:13" ht="15">
      <c r="A44" s="11">
        <v>1736</v>
      </c>
      <c r="B44" s="17">
        <v>21.21</v>
      </c>
      <c r="D44" s="13">
        <v>0.1723699362775733</v>
      </c>
      <c r="F44" s="11">
        <v>1835</v>
      </c>
      <c r="G44" s="17">
        <v>0</v>
      </c>
      <c r="H44" s="17">
        <v>0.0664</v>
      </c>
      <c r="I44" s="17"/>
      <c r="J44" s="17"/>
      <c r="K44" s="17">
        <v>0.632</v>
      </c>
      <c r="L44" s="17">
        <v>0.404</v>
      </c>
      <c r="M44" s="17">
        <v>0.32</v>
      </c>
    </row>
    <row r="45" spans="1:13" ht="15">
      <c r="A45" s="11">
        <v>1737</v>
      </c>
      <c r="B45" s="17">
        <f>(34.84+39.39)/2</f>
        <v>37.115</v>
      </c>
      <c r="D45" s="13">
        <v>0.30162707142584316</v>
      </c>
      <c r="F45" s="11">
        <v>1836</v>
      </c>
      <c r="G45" s="17">
        <v>0.1427</v>
      </c>
      <c r="H45" s="17">
        <v>0.0285</v>
      </c>
      <c r="I45" s="17"/>
      <c r="J45" s="17"/>
      <c r="K45" s="17">
        <v>0.466</v>
      </c>
      <c r="L45" s="17">
        <v>0.333</v>
      </c>
      <c r="M45" s="17">
        <v>0.225</v>
      </c>
    </row>
    <row r="46" spans="1:13" ht="15">
      <c r="A46" s="11">
        <v>1738</v>
      </c>
      <c r="B46" s="17">
        <f>(22.72+21.21+16.66)/3</f>
        <v>20.19666666666667</v>
      </c>
      <c r="D46" s="13">
        <v>0.16413475466066585</v>
      </c>
      <c r="F46" s="11">
        <v>1837</v>
      </c>
      <c r="G46" s="17">
        <v>0.2218</v>
      </c>
      <c r="H46" s="17">
        <v>0.0697</v>
      </c>
      <c r="I46" s="17"/>
      <c r="J46" s="17"/>
      <c r="K46" s="17">
        <v>0.53</v>
      </c>
      <c r="L46" s="17">
        <v>0.35</v>
      </c>
      <c r="M46" s="17">
        <v>0.256</v>
      </c>
    </row>
    <row r="47" spans="1:13" ht="15">
      <c r="A47" s="11">
        <v>1739</v>
      </c>
      <c r="D47" s="13"/>
      <c r="F47" s="11">
        <v>1838</v>
      </c>
      <c r="G47" s="17">
        <v>0.2565</v>
      </c>
      <c r="H47" s="17">
        <v>0.09970000000000001</v>
      </c>
      <c r="I47" s="17"/>
      <c r="J47" s="17"/>
      <c r="K47" s="17">
        <v>0.629</v>
      </c>
      <c r="L47" s="17">
        <v>0.404</v>
      </c>
      <c r="M47" s="17">
        <v>0.32</v>
      </c>
    </row>
    <row r="48" spans="1:13" ht="15">
      <c r="A48" s="11">
        <v>1740</v>
      </c>
      <c r="D48" s="13"/>
      <c r="F48" s="11">
        <v>1839</v>
      </c>
      <c r="G48" s="17">
        <v>0.3042</v>
      </c>
      <c r="H48" s="17">
        <v>0.0805</v>
      </c>
      <c r="I48" s="17"/>
      <c r="J48" s="17"/>
      <c r="K48" s="17"/>
      <c r="L48" s="17"/>
      <c r="M48" s="17"/>
    </row>
    <row r="49" spans="1:13" ht="15">
      <c r="A49" s="11">
        <v>1741</v>
      </c>
      <c r="D49" s="13"/>
      <c r="F49" s="11">
        <v>1840</v>
      </c>
      <c r="G49" s="17">
        <v>0</v>
      </c>
      <c r="H49" s="17">
        <v>0.1109</v>
      </c>
      <c r="I49" s="17"/>
      <c r="J49" s="17"/>
      <c r="K49" s="17"/>
      <c r="L49" s="17"/>
      <c r="M49" s="17"/>
    </row>
    <row r="50" spans="1:13" ht="15">
      <c r="A50" s="11">
        <v>1742</v>
      </c>
      <c r="D50" s="13"/>
      <c r="F50" s="11">
        <v>1841</v>
      </c>
      <c r="G50" s="17">
        <v>0.3519</v>
      </c>
      <c r="H50" s="17">
        <v>0.0739</v>
      </c>
      <c r="I50" s="17"/>
      <c r="J50" s="17"/>
      <c r="K50" s="17"/>
      <c r="L50" s="17"/>
      <c r="M50" s="17"/>
    </row>
    <row r="51" spans="1:13" ht="15">
      <c r="A51" s="11">
        <v>1743</v>
      </c>
      <c r="D51" s="13"/>
      <c r="F51" s="11">
        <v>1842</v>
      </c>
      <c r="G51" s="17">
        <v>0.3201</v>
      </c>
      <c r="H51" s="17">
        <v>0.0735</v>
      </c>
      <c r="I51" s="17"/>
      <c r="J51" s="17"/>
      <c r="K51" s="17"/>
      <c r="L51" s="17"/>
      <c r="M51" s="17"/>
    </row>
    <row r="52" spans="1:13" ht="15">
      <c r="A52" s="11">
        <v>1744</v>
      </c>
      <c r="D52" s="13"/>
      <c r="F52" s="11">
        <v>1843</v>
      </c>
      <c r="G52" s="17">
        <v>0.2663</v>
      </c>
      <c r="H52" s="17">
        <v>0.0463</v>
      </c>
      <c r="I52" s="17"/>
      <c r="J52" s="17"/>
      <c r="K52" s="17"/>
      <c r="L52" s="17"/>
      <c r="M52" s="17"/>
    </row>
    <row r="53" spans="1:13" ht="15">
      <c r="A53" s="11">
        <v>1745</v>
      </c>
      <c r="D53" s="13"/>
      <c r="F53" s="11">
        <v>1844</v>
      </c>
      <c r="G53" s="17">
        <v>0.1427</v>
      </c>
      <c r="H53" s="17">
        <v>0.0575</v>
      </c>
      <c r="I53" s="17"/>
      <c r="J53" s="17"/>
      <c r="K53" s="17"/>
      <c r="L53" s="17"/>
      <c r="M53" s="17"/>
    </row>
    <row r="54" spans="1:13" ht="15">
      <c r="A54" s="11">
        <v>1746</v>
      </c>
      <c r="B54" s="17">
        <v>24.24</v>
      </c>
      <c r="D54" s="13">
        <v>0.19699421288865518</v>
      </c>
      <c r="F54" s="11">
        <v>1845</v>
      </c>
      <c r="G54" s="17">
        <v>0.5012</v>
      </c>
      <c r="H54" s="17">
        <v>0.1282</v>
      </c>
      <c r="I54" s="17"/>
      <c r="J54" s="17"/>
      <c r="K54" s="17"/>
      <c r="L54" s="17"/>
      <c r="M54" s="17"/>
    </row>
    <row r="55" spans="1:13" ht="15">
      <c r="A55" s="11">
        <v>1747</v>
      </c>
      <c r="B55" s="17">
        <v>18.18</v>
      </c>
      <c r="D55" s="13">
        <v>0.1477456596664914</v>
      </c>
      <c r="F55" s="11">
        <v>1846</v>
      </c>
      <c r="G55" s="17">
        <v>0.5831000000000001</v>
      </c>
      <c r="H55" s="17">
        <v>0.1493</v>
      </c>
      <c r="I55" s="17"/>
      <c r="J55" s="17"/>
      <c r="K55" s="17"/>
      <c r="L55" s="17"/>
      <c r="M55" s="17"/>
    </row>
    <row r="56" spans="1:13" ht="15">
      <c r="A56" s="11">
        <v>1748</v>
      </c>
      <c r="B56" s="17">
        <f>(19.69+16.66+18.18+21.21)/4</f>
        <v>18.935000000000002</v>
      </c>
      <c r="D56" s="13">
        <v>0.15388141175935174</v>
      </c>
      <c r="F56" s="11">
        <v>1847</v>
      </c>
      <c r="G56" s="17">
        <v>0.621</v>
      </c>
      <c r="H56" s="17">
        <v>0.20920000000000002</v>
      </c>
      <c r="I56" s="17"/>
      <c r="J56" s="17"/>
      <c r="K56" s="17"/>
      <c r="L56" s="17"/>
      <c r="M56" s="17"/>
    </row>
    <row r="57" spans="1:13" ht="15">
      <c r="A57" s="11">
        <v>1749</v>
      </c>
      <c r="B57" s="17">
        <v>38.78</v>
      </c>
      <c r="D57" s="13">
        <v>0.31515823332599213</v>
      </c>
      <c r="F57" s="11">
        <v>1848</v>
      </c>
      <c r="G57" s="17">
        <v>0.4079</v>
      </c>
      <c r="H57" s="17">
        <v>0.16690000000000002</v>
      </c>
      <c r="I57" s="17"/>
      <c r="J57" s="17"/>
      <c r="K57" s="17"/>
      <c r="L57" s="17"/>
      <c r="M57" s="17"/>
    </row>
    <row r="58" spans="1:13" ht="15">
      <c r="A58" s="11">
        <v>1750</v>
      </c>
      <c r="B58" s="17">
        <f>(38.78+35.14+30.3+29.09)/4</f>
        <v>33.3275</v>
      </c>
      <c r="D58" s="13">
        <v>0.27084672566199075</v>
      </c>
      <c r="F58" s="11">
        <v>1849</v>
      </c>
      <c r="G58" s="17">
        <v>0.4069</v>
      </c>
      <c r="H58" s="17">
        <v>0.16190000000000002</v>
      </c>
      <c r="I58" s="17"/>
      <c r="J58" s="17"/>
      <c r="K58" s="17"/>
      <c r="L58" s="17"/>
      <c r="M58" s="17"/>
    </row>
    <row r="59" spans="1:13" ht="15">
      <c r="A59" s="11">
        <v>1751</v>
      </c>
      <c r="B59" s="17">
        <v>29.09</v>
      </c>
      <c r="D59" s="13">
        <v>0.23640930911431435</v>
      </c>
      <c r="F59" s="11">
        <v>1850</v>
      </c>
      <c r="G59" s="17">
        <v>0.4079</v>
      </c>
      <c r="H59" s="17">
        <v>0.1684</v>
      </c>
      <c r="I59" s="17"/>
      <c r="J59" s="17"/>
      <c r="K59" s="17"/>
      <c r="L59" s="17"/>
      <c r="M59" s="17"/>
    </row>
    <row r="60" spans="1:13" ht="15">
      <c r="A60" s="11">
        <v>1752</v>
      </c>
      <c r="D60" s="13"/>
      <c r="F60" s="11">
        <v>1851</v>
      </c>
      <c r="G60" s="17">
        <v>0.5494</v>
      </c>
      <c r="H60" s="17">
        <v>0.2104</v>
      </c>
      <c r="I60" s="17"/>
      <c r="J60" s="17"/>
      <c r="K60" s="17"/>
      <c r="L60" s="17"/>
      <c r="M60" s="17"/>
    </row>
    <row r="61" spans="1:13" ht="15">
      <c r="A61" s="11">
        <v>1753</v>
      </c>
      <c r="D61" s="13"/>
      <c r="F61" s="11">
        <v>1852</v>
      </c>
      <c r="G61" s="17">
        <v>0.5783</v>
      </c>
      <c r="H61" s="17">
        <v>0.2311</v>
      </c>
      <c r="I61" s="17"/>
      <c r="J61" s="17"/>
      <c r="K61" s="17"/>
      <c r="L61" s="17"/>
      <c r="M61" s="17"/>
    </row>
    <row r="62" spans="1:13" ht="15">
      <c r="A62" s="11">
        <v>1754</v>
      </c>
      <c r="D62" s="13"/>
      <c r="F62" s="11">
        <v>1853</v>
      </c>
      <c r="G62" s="17">
        <v>0.5820000000000001</v>
      </c>
      <c r="H62" s="17">
        <v>0.2834</v>
      </c>
      <c r="I62" s="17"/>
      <c r="J62" s="17"/>
      <c r="K62" s="17"/>
      <c r="L62" s="17"/>
      <c r="M62" s="17"/>
    </row>
    <row r="63" spans="1:13" ht="15">
      <c r="A63" s="11">
        <v>1755</v>
      </c>
      <c r="D63" s="13"/>
      <c r="F63" s="11">
        <v>1854</v>
      </c>
      <c r="G63" s="17">
        <v>0.7474</v>
      </c>
      <c r="H63" s="17">
        <v>0.2847</v>
      </c>
      <c r="I63" s="17"/>
      <c r="J63" s="17"/>
      <c r="K63" s="17"/>
      <c r="L63" s="17"/>
      <c r="M63" s="17"/>
    </row>
    <row r="64" spans="1:13" ht="15">
      <c r="A64" s="11">
        <v>1756</v>
      </c>
      <c r="D64" s="13"/>
      <c r="F64" s="11">
        <v>1855</v>
      </c>
      <c r="G64" s="17">
        <v>0.9458</v>
      </c>
      <c r="H64" s="17">
        <v>0.3785</v>
      </c>
      <c r="I64" s="17"/>
      <c r="J64" s="17"/>
      <c r="K64" s="17"/>
      <c r="L64" s="17"/>
      <c r="M64" s="17"/>
    </row>
    <row r="65" spans="1:13" ht="15">
      <c r="A65" s="11">
        <v>1757</v>
      </c>
      <c r="B65" s="17">
        <v>30.58</v>
      </c>
      <c r="D65" s="13">
        <v>0.24851827682075395</v>
      </c>
      <c r="F65" s="11">
        <v>1856</v>
      </c>
      <c r="G65" s="17">
        <v>0.687</v>
      </c>
      <c r="H65" s="17">
        <v>0.3306</v>
      </c>
      <c r="I65" s="17"/>
      <c r="J65" s="17"/>
      <c r="K65" s="17"/>
      <c r="L65" s="17"/>
      <c r="M65" s="17"/>
    </row>
    <row r="66" spans="1:13" ht="15">
      <c r="A66" s="11">
        <v>1758</v>
      </c>
      <c r="B66" s="17">
        <v>40.59</v>
      </c>
      <c r="D66" s="13">
        <v>0.3298677847009288</v>
      </c>
      <c r="F66" s="11">
        <v>1857</v>
      </c>
      <c r="G66" s="17">
        <v>0.4111</v>
      </c>
      <c r="H66" s="17">
        <v>0.195</v>
      </c>
      <c r="I66" s="17"/>
      <c r="J66" s="17"/>
      <c r="K66" s="17"/>
      <c r="L66" s="17"/>
      <c r="M66" s="17"/>
    </row>
    <row r="67" spans="1:13" ht="15">
      <c r="A67" s="11">
        <v>1759</v>
      </c>
      <c r="B67" s="17">
        <v>35.28</v>
      </c>
      <c r="D67" s="13">
        <v>0.2867143494518051</v>
      </c>
      <c r="F67" s="11">
        <v>1858</v>
      </c>
      <c r="G67" s="17">
        <v>0.2953</v>
      </c>
      <c r="H67" s="17">
        <v>0.1426</v>
      </c>
      <c r="I67" s="17"/>
      <c r="J67" s="17"/>
      <c r="K67" s="17">
        <v>1.255</v>
      </c>
      <c r="L67" s="17">
        <v>1.064</v>
      </c>
      <c r="M67" s="17">
        <v>0.617</v>
      </c>
    </row>
    <row r="68" spans="1:13" ht="15">
      <c r="A68" s="11">
        <v>1760</v>
      </c>
      <c r="D68" s="13"/>
      <c r="F68" s="11">
        <v>1859</v>
      </c>
      <c r="G68" s="17">
        <v>0.21289999999999998</v>
      </c>
      <c r="H68" s="17">
        <v>0.1165</v>
      </c>
      <c r="I68" s="17"/>
      <c r="J68" s="17"/>
      <c r="K68" s="17">
        <v>1.121</v>
      </c>
      <c r="L68" s="17">
        <v>0.92</v>
      </c>
      <c r="M68" s="17">
        <v>0.471</v>
      </c>
    </row>
    <row r="69" spans="1:13" ht="15">
      <c r="A69" s="11">
        <v>1761</v>
      </c>
      <c r="B69" s="17">
        <v>35.21</v>
      </c>
      <c r="D69" s="13">
        <v>0.28614547177432137</v>
      </c>
      <c r="F69" s="11">
        <v>1860</v>
      </c>
      <c r="G69" s="17">
        <v>0.3578</v>
      </c>
      <c r="H69" s="17">
        <v>0.1478</v>
      </c>
      <c r="I69" s="17"/>
      <c r="J69" s="17"/>
      <c r="K69" s="17">
        <v>1.233</v>
      </c>
      <c r="L69" s="17">
        <v>1.009</v>
      </c>
      <c r="M69" s="17">
        <v>0.46</v>
      </c>
    </row>
    <row r="70" spans="1:13" ht="15">
      <c r="A70" s="11">
        <v>1762</v>
      </c>
      <c r="D70" s="13"/>
      <c r="F70" s="11">
        <v>1861</v>
      </c>
      <c r="G70" s="17">
        <v>0.5312</v>
      </c>
      <c r="H70" s="17">
        <v>0.1967</v>
      </c>
      <c r="I70" s="17"/>
      <c r="J70" s="17"/>
      <c r="K70" s="17">
        <v>1.331</v>
      </c>
      <c r="L70" s="17">
        <v>1.202</v>
      </c>
      <c r="M70" s="17">
        <v>0.712</v>
      </c>
    </row>
    <row r="71" spans="1:13" ht="15">
      <c r="A71" s="11">
        <v>1763</v>
      </c>
      <c r="D71" s="13"/>
      <c r="F71" s="11">
        <v>1862</v>
      </c>
      <c r="G71" s="17">
        <v>0.4777</v>
      </c>
      <c r="H71" s="17">
        <v>0.1942</v>
      </c>
      <c r="I71" s="17"/>
      <c r="J71" s="17"/>
      <c r="K71" s="17">
        <v>1.537</v>
      </c>
      <c r="L71" s="17">
        <v>1.328</v>
      </c>
      <c r="M71" s="17">
        <v>0.805</v>
      </c>
    </row>
    <row r="72" spans="1:13" ht="15">
      <c r="A72" s="11">
        <v>1764</v>
      </c>
      <c r="B72" s="17">
        <v>17.6</v>
      </c>
      <c r="D72" s="13">
        <v>0.1430321017673404</v>
      </c>
      <c r="F72" s="11">
        <v>1863</v>
      </c>
      <c r="G72" s="17">
        <v>0.3289</v>
      </c>
      <c r="H72" s="17">
        <v>0.13369999999999999</v>
      </c>
      <c r="I72" s="17"/>
      <c r="J72" s="17"/>
      <c r="K72" s="17">
        <v>1.145</v>
      </c>
      <c r="L72" s="17">
        <v>1.003</v>
      </c>
      <c r="M72" s="17">
        <v>0.586</v>
      </c>
    </row>
    <row r="73" spans="1:13" ht="15">
      <c r="A73" s="11">
        <v>1765</v>
      </c>
      <c r="B73" s="17">
        <v>20.54</v>
      </c>
      <c r="D73" s="13">
        <v>0.16692496422165748</v>
      </c>
      <c r="F73" s="11">
        <v>1864</v>
      </c>
      <c r="G73" s="17">
        <v>0.3197</v>
      </c>
      <c r="H73" s="17">
        <v>0.1315</v>
      </c>
      <c r="I73" s="17"/>
      <c r="J73" s="17"/>
      <c r="K73" s="17">
        <v>1.011</v>
      </c>
      <c r="L73" s="17">
        <v>0.862</v>
      </c>
      <c r="M73" s="17">
        <v>0.432</v>
      </c>
    </row>
    <row r="74" spans="1:13" ht="15">
      <c r="A74" s="11">
        <v>1766</v>
      </c>
      <c r="D74" s="13"/>
      <c r="F74" s="11">
        <v>1865</v>
      </c>
      <c r="G74" s="17">
        <v>0.5489</v>
      </c>
      <c r="H74" s="17">
        <v>0.23190000000000002</v>
      </c>
      <c r="I74" s="17"/>
      <c r="J74" s="17"/>
      <c r="K74" s="17">
        <v>1.346</v>
      </c>
      <c r="L74" s="17">
        <v>1.205</v>
      </c>
      <c r="M74" s="17">
        <v>0.685</v>
      </c>
    </row>
    <row r="75" spans="1:13" ht="15">
      <c r="A75" s="11">
        <v>1767</v>
      </c>
      <c r="D75" s="13"/>
      <c r="F75" s="11">
        <v>1866</v>
      </c>
      <c r="G75" s="17">
        <v>0.5271</v>
      </c>
      <c r="H75" s="17">
        <v>0.18739999999999998</v>
      </c>
      <c r="I75" s="17"/>
      <c r="J75" s="17"/>
      <c r="K75" s="17">
        <v>1.476</v>
      </c>
      <c r="L75" s="17">
        <v>1.244</v>
      </c>
      <c r="M75" s="17">
        <v>0.727</v>
      </c>
    </row>
    <row r="76" spans="1:13" ht="15">
      <c r="A76" s="11">
        <v>1768</v>
      </c>
      <c r="B76" s="17">
        <v>29.22</v>
      </c>
      <c r="D76" s="13">
        <v>0.23746579622964128</v>
      </c>
      <c r="F76" s="11">
        <v>1867</v>
      </c>
      <c r="G76" s="17">
        <v>0.5143</v>
      </c>
      <c r="H76" s="17">
        <v>0.2115</v>
      </c>
      <c r="I76" s="17"/>
      <c r="J76" s="17"/>
      <c r="K76" s="17">
        <v>1.656</v>
      </c>
      <c r="L76" s="17">
        <v>1.296</v>
      </c>
      <c r="M76" s="17">
        <v>0.745</v>
      </c>
    </row>
    <row r="77" spans="1:13" ht="15">
      <c r="A77" s="11">
        <v>1769</v>
      </c>
      <c r="B77" s="17">
        <v>23.38</v>
      </c>
      <c r="D77" s="13">
        <v>0.19000514427956924</v>
      </c>
      <c r="F77" s="11">
        <v>1868</v>
      </c>
      <c r="G77" s="17">
        <v>0.5515</v>
      </c>
      <c r="H77" s="17">
        <v>0.2369</v>
      </c>
      <c r="I77" s="17"/>
      <c r="J77" s="17"/>
      <c r="K77" s="17">
        <v>1.737</v>
      </c>
      <c r="L77" s="17">
        <v>1.353</v>
      </c>
      <c r="M77" s="17">
        <v>0.813</v>
      </c>
    </row>
    <row r="78" spans="6:13" ht="15">
      <c r="F78" s="11">
        <v>1869</v>
      </c>
      <c r="G78" s="17">
        <v>0.3654</v>
      </c>
      <c r="H78" s="17">
        <v>0.1313</v>
      </c>
      <c r="I78" s="17"/>
      <c r="J78" s="17"/>
      <c r="K78" s="17">
        <v>1.272</v>
      </c>
      <c r="L78" s="17">
        <v>1.049</v>
      </c>
      <c r="M78" s="17">
        <v>0.614</v>
      </c>
    </row>
    <row r="79" spans="6:13" ht="15">
      <c r="F79" s="11">
        <v>1870</v>
      </c>
      <c r="G79" s="17">
        <v>0.39030000000000004</v>
      </c>
      <c r="H79" s="17">
        <v>0.18969999999999998</v>
      </c>
      <c r="I79" s="17"/>
      <c r="J79" s="17"/>
      <c r="K79" s="17">
        <v>1.59</v>
      </c>
      <c r="L79" s="17">
        <v>1.062</v>
      </c>
      <c r="M79" s="17">
        <v>0.671</v>
      </c>
    </row>
    <row r="80" spans="6:13" ht="15">
      <c r="F80" s="11">
        <v>1871</v>
      </c>
      <c r="G80" s="17">
        <v>0.5446</v>
      </c>
      <c r="H80" s="17">
        <v>0.2464</v>
      </c>
      <c r="I80" s="17"/>
      <c r="J80" s="17"/>
      <c r="K80" s="17">
        <v>2.079</v>
      </c>
      <c r="L80" s="17">
        <v>1.228</v>
      </c>
      <c r="M80" s="17">
        <v>0.86</v>
      </c>
    </row>
    <row r="81" spans="6:13" ht="15">
      <c r="F81" s="11">
        <v>1872</v>
      </c>
      <c r="G81" s="17">
        <v>0.7373000000000001</v>
      </c>
      <c r="H81" s="17">
        <v>0.2969</v>
      </c>
      <c r="I81" s="17"/>
      <c r="J81" s="17"/>
      <c r="K81" s="17">
        <v>2.041</v>
      </c>
      <c r="L81" s="17">
        <v>1.688</v>
      </c>
      <c r="M81" s="17">
        <v>0.98</v>
      </c>
    </row>
    <row r="82" spans="6:13" ht="15">
      <c r="F82" s="11">
        <v>1873</v>
      </c>
      <c r="G82" s="17">
        <v>0.7148</v>
      </c>
      <c r="H82" s="17">
        <v>0.2968</v>
      </c>
      <c r="I82" s="17"/>
      <c r="J82" s="17"/>
      <c r="K82" s="17">
        <v>2.591</v>
      </c>
      <c r="L82" s="17">
        <v>1.916</v>
      </c>
      <c r="M82" s="17">
        <v>0.824</v>
      </c>
    </row>
    <row r="83" spans="6:13" ht="15">
      <c r="F83" s="11">
        <v>1874</v>
      </c>
      <c r="G83" s="17">
        <v>0.6727</v>
      </c>
      <c r="H83" s="17">
        <v>0.2777</v>
      </c>
      <c r="I83" s="17"/>
      <c r="J83" s="17"/>
      <c r="K83" s="17">
        <v>2.096</v>
      </c>
      <c r="L83" s="17">
        <v>1.753</v>
      </c>
      <c r="M83" s="17">
        <v>1.084</v>
      </c>
    </row>
    <row r="84" spans="6:13" ht="15">
      <c r="F84" s="11">
        <v>1875</v>
      </c>
      <c r="G84" s="17">
        <v>0.6256</v>
      </c>
      <c r="H84" s="17">
        <v>0.18170000000000003</v>
      </c>
      <c r="I84" s="17"/>
      <c r="J84" s="17"/>
      <c r="K84" s="17">
        <v>1.501</v>
      </c>
      <c r="L84" s="17">
        <v>1.347</v>
      </c>
      <c r="M84" s="17">
        <v>0.927</v>
      </c>
    </row>
    <row r="85" spans="6:13" ht="15">
      <c r="F85" s="11">
        <v>1876</v>
      </c>
      <c r="G85" s="17">
        <v>0.6223</v>
      </c>
      <c r="H85" s="17">
        <v>0.308</v>
      </c>
      <c r="I85" s="17"/>
      <c r="J85" s="17"/>
      <c r="K85" s="17">
        <v>1.66</v>
      </c>
      <c r="L85" s="17">
        <v>1.566</v>
      </c>
      <c r="M85" s="17">
        <v>0.991</v>
      </c>
    </row>
    <row r="86" spans="6:13" ht="15">
      <c r="F86" s="11">
        <v>1877</v>
      </c>
      <c r="G86" s="17">
        <v>0.6025</v>
      </c>
      <c r="H86" s="17">
        <v>0.24989999999999998</v>
      </c>
      <c r="I86" s="17"/>
      <c r="J86" s="17"/>
      <c r="K86" s="17">
        <v>1.788</v>
      </c>
      <c r="L86" s="17">
        <v>1.539</v>
      </c>
      <c r="M86" s="17">
        <v>1.008</v>
      </c>
    </row>
    <row r="87" spans="6:13" ht="15">
      <c r="F87" s="11">
        <v>1878</v>
      </c>
      <c r="G87" s="17">
        <v>0.4825</v>
      </c>
      <c r="H87" s="17">
        <v>0.1659</v>
      </c>
      <c r="I87" s="17"/>
      <c r="J87" s="17"/>
      <c r="K87" s="17"/>
      <c r="L87" s="17"/>
      <c r="M87" s="17"/>
    </row>
    <row r="88" spans="6:13" ht="15">
      <c r="F88" s="11">
        <v>1879</v>
      </c>
      <c r="G88" s="17">
        <v>0.5036</v>
      </c>
      <c r="H88" s="17">
        <v>0.22329999999999997</v>
      </c>
      <c r="I88" s="17"/>
      <c r="J88" s="17"/>
      <c r="K88" s="17"/>
      <c r="L88" s="17"/>
      <c r="M88" s="17"/>
    </row>
    <row r="89" spans="6:13" ht="15">
      <c r="F89" s="11">
        <v>1880</v>
      </c>
      <c r="G89" s="17">
        <v>0.774</v>
      </c>
      <c r="H89" s="17">
        <v>0.2825</v>
      </c>
      <c r="I89" s="17"/>
      <c r="J89" s="17"/>
      <c r="K89" s="17">
        <v>2.129</v>
      </c>
      <c r="L89" s="17">
        <v>1.834</v>
      </c>
      <c r="M89" s="17">
        <v>1.175</v>
      </c>
    </row>
    <row r="90" spans="6:13" ht="15">
      <c r="F90" s="11">
        <v>1881</v>
      </c>
      <c r="G90" s="17">
        <v>0.7028</v>
      </c>
      <c r="H90" s="17">
        <v>0.2289</v>
      </c>
      <c r="I90" s="17"/>
      <c r="J90" s="17"/>
      <c r="K90" s="17">
        <v>2.134</v>
      </c>
      <c r="L90" s="17">
        <v>1.8</v>
      </c>
      <c r="M90" s="17">
        <v>1.124</v>
      </c>
    </row>
    <row r="91" spans="6:13" ht="15">
      <c r="F91" s="11">
        <v>1882</v>
      </c>
      <c r="G91" s="17">
        <v>0.7161</v>
      </c>
      <c r="H91" s="17">
        <v>0.19140000000000001</v>
      </c>
      <c r="I91" s="17"/>
      <c r="J91" s="17"/>
      <c r="K91" s="17">
        <v>1.678</v>
      </c>
      <c r="L91" s="17">
        <v>1.457</v>
      </c>
      <c r="M91" s="17">
        <v>1.013</v>
      </c>
    </row>
    <row r="92" spans="6:13" ht="15">
      <c r="F92" s="11">
        <v>1883</v>
      </c>
      <c r="G92" s="17">
        <v>0.7783</v>
      </c>
      <c r="H92" s="17">
        <v>0.25370000000000004</v>
      </c>
      <c r="I92" s="17"/>
      <c r="J92" s="17"/>
      <c r="K92" s="17">
        <v>1.984</v>
      </c>
      <c r="L92" s="17">
        <v>1.647</v>
      </c>
      <c r="M92" s="17">
        <v>1.091</v>
      </c>
    </row>
    <row r="93" spans="6:13" ht="15">
      <c r="F93" s="11">
        <v>1884</v>
      </c>
      <c r="G93" s="17">
        <v>0.7609</v>
      </c>
      <c r="H93" s="17">
        <v>0.2924</v>
      </c>
      <c r="I93" s="17"/>
      <c r="J93" s="17"/>
      <c r="K93" s="17">
        <v>1.887</v>
      </c>
      <c r="L93" s="17">
        <v>1.622</v>
      </c>
      <c r="M93" s="17">
        <v>1.166</v>
      </c>
    </row>
    <row r="94" spans="6:13" ht="15">
      <c r="F94" s="11">
        <v>1885</v>
      </c>
      <c r="G94" s="17">
        <v>0.7054</v>
      </c>
      <c r="H94" s="17">
        <v>0.24780000000000002</v>
      </c>
      <c r="I94" s="17"/>
      <c r="J94" s="17"/>
      <c r="K94" s="17">
        <v>1.648</v>
      </c>
      <c r="L94" s="17">
        <v>1.521</v>
      </c>
      <c r="M94" s="17">
        <v>0.904</v>
      </c>
    </row>
    <row r="95" spans="6:13" ht="15">
      <c r="F95" s="11">
        <v>1886</v>
      </c>
      <c r="G95" s="17">
        <v>0.7308</v>
      </c>
      <c r="H95" s="17">
        <v>0.19149999999999998</v>
      </c>
      <c r="I95" s="17"/>
      <c r="J95" s="17"/>
      <c r="K95" s="17">
        <v>1.8</v>
      </c>
      <c r="L95" s="17">
        <v>1.587</v>
      </c>
      <c r="M95" s="17">
        <v>0.955</v>
      </c>
    </row>
    <row r="96" spans="6:13" ht="15">
      <c r="F96" s="11">
        <v>1887</v>
      </c>
      <c r="G96" s="17">
        <v>0.6236</v>
      </c>
      <c r="H96" s="17">
        <v>0.1501</v>
      </c>
      <c r="I96" s="17"/>
      <c r="J96" s="17"/>
      <c r="K96" s="17">
        <v>1.792</v>
      </c>
      <c r="L96" s="17">
        <v>1.627</v>
      </c>
      <c r="M96" s="17">
        <v>1.043</v>
      </c>
    </row>
    <row r="97" spans="6:13" ht="15">
      <c r="F97" s="11">
        <v>1888</v>
      </c>
      <c r="G97" s="17">
        <v>0.5918</v>
      </c>
      <c r="H97" s="17">
        <v>0.21239999999999998</v>
      </c>
      <c r="I97" s="17"/>
      <c r="J97" s="17"/>
      <c r="K97" s="17">
        <v>1.55</v>
      </c>
      <c r="L97" s="17">
        <v>1.336</v>
      </c>
      <c r="M97" s="17">
        <v>0.945</v>
      </c>
    </row>
    <row r="98" spans="6:13" ht="15">
      <c r="F98" s="11">
        <v>1889</v>
      </c>
      <c r="G98" s="17">
        <v>0.7249</v>
      </c>
      <c r="H98" s="17">
        <v>0.20379999999999998</v>
      </c>
      <c r="I98" s="17"/>
      <c r="J98" s="17"/>
      <c r="K98" s="17">
        <v>1.829</v>
      </c>
      <c r="L98" s="17">
        <v>1.566</v>
      </c>
      <c r="M98" s="17">
        <v>1.071</v>
      </c>
    </row>
    <row r="99" spans="6:13" ht="15">
      <c r="F99" s="11">
        <v>1890</v>
      </c>
      <c r="G99" s="17">
        <v>0.8204</v>
      </c>
      <c r="H99" s="17">
        <v>0.1666</v>
      </c>
      <c r="I99" s="17"/>
      <c r="J99" s="17"/>
      <c r="K99" s="17">
        <v>1.74</v>
      </c>
      <c r="L99" s="17">
        <v>1.566</v>
      </c>
      <c r="M99" s="17">
        <v>1.149</v>
      </c>
    </row>
    <row r="100" spans="6:13" ht="15">
      <c r="F100" s="11">
        <v>1891</v>
      </c>
      <c r="G100" s="17">
        <v>0.8134</v>
      </c>
      <c r="H100" s="17">
        <v>0.2825</v>
      </c>
      <c r="I100" s="17"/>
      <c r="J100" s="17"/>
      <c r="K100" s="17">
        <v>2.102</v>
      </c>
      <c r="L100" s="17">
        <v>1.84</v>
      </c>
      <c r="M100" s="17">
        <v>1.357</v>
      </c>
    </row>
    <row r="101" spans="6:13" ht="15">
      <c r="F101" s="11">
        <v>1892</v>
      </c>
      <c r="G101" s="17">
        <v>1.0134</v>
      </c>
      <c r="H101" s="17">
        <v>0.3116</v>
      </c>
      <c r="I101" s="17"/>
      <c r="J101" s="17"/>
      <c r="K101" s="17">
        <v>2.475</v>
      </c>
      <c r="L101" s="17">
        <v>2.038</v>
      </c>
      <c r="M101" s="17">
        <v>1.456</v>
      </c>
    </row>
    <row r="102" spans="6:13" ht="15">
      <c r="F102" s="11">
        <v>1893</v>
      </c>
      <c r="G102" s="17">
        <v>1.0106</v>
      </c>
      <c r="H102" s="17">
        <v>0.34259999999999996</v>
      </c>
      <c r="I102" s="17"/>
      <c r="J102" s="17"/>
      <c r="K102" s="17">
        <v>2.211</v>
      </c>
      <c r="L102" s="17">
        <v>2.053</v>
      </c>
      <c r="M102" s="17">
        <v>1.645</v>
      </c>
    </row>
    <row r="103" spans="6:13" ht="15">
      <c r="F103" s="11">
        <v>1894</v>
      </c>
      <c r="G103" s="17">
        <v>1.1143</v>
      </c>
      <c r="H103" s="17">
        <v>0.3663</v>
      </c>
      <c r="I103" s="17"/>
      <c r="J103" s="17"/>
      <c r="K103" s="17">
        <v>2.671</v>
      </c>
      <c r="L103" s="17">
        <v>2.48</v>
      </c>
      <c r="M103" s="17">
        <v>1.893</v>
      </c>
    </row>
    <row r="104" spans="6:13" ht="15">
      <c r="F104" s="11">
        <v>1895</v>
      </c>
      <c r="G104" s="17">
        <v>1.0996</v>
      </c>
      <c r="H104" s="17">
        <v>0.33409999999999995</v>
      </c>
      <c r="I104" s="17"/>
      <c r="J104" s="17"/>
      <c r="K104" s="17">
        <v>2.291</v>
      </c>
      <c r="L104" s="17">
        <v>2.1</v>
      </c>
      <c r="M104" s="17">
        <v>1.527</v>
      </c>
    </row>
    <row r="105" spans="6:13" ht="15">
      <c r="F105" s="11">
        <v>1896</v>
      </c>
      <c r="G105" s="17">
        <v>1.0002</v>
      </c>
      <c r="H105" s="17">
        <v>0.2959</v>
      </c>
      <c r="I105" s="17"/>
      <c r="J105" s="17"/>
      <c r="K105" s="17">
        <v>2.248</v>
      </c>
      <c r="L105" s="17">
        <v>2.06</v>
      </c>
      <c r="M105" s="17">
        <v>1.545</v>
      </c>
    </row>
    <row r="106" spans="6:13" ht="15">
      <c r="F106" s="11">
        <v>1897</v>
      </c>
      <c r="G106" s="17">
        <v>1.1803</v>
      </c>
      <c r="H106" s="17">
        <v>0.27140000000000003</v>
      </c>
      <c r="I106" s="17"/>
      <c r="J106" s="17"/>
      <c r="K106" s="17">
        <v>3.051</v>
      </c>
      <c r="L106" s="17">
        <v>2.63</v>
      </c>
      <c r="M106" s="17">
        <v>2.075</v>
      </c>
    </row>
    <row r="107" spans="6:13" ht="15">
      <c r="F107" s="11">
        <v>1898</v>
      </c>
      <c r="G107" s="17">
        <v>1.3754</v>
      </c>
      <c r="H107" s="17">
        <v>0.3788</v>
      </c>
      <c r="I107" s="17"/>
      <c r="J107" s="17"/>
      <c r="K107" s="17">
        <v>3.201</v>
      </c>
      <c r="L107" s="17">
        <v>2.881</v>
      </c>
      <c r="M107" s="17">
        <v>2.179</v>
      </c>
    </row>
    <row r="108" spans="6:13" ht="15">
      <c r="F108" s="11">
        <v>1899</v>
      </c>
      <c r="G108" s="17">
        <v>1.2412999999999998</v>
      </c>
      <c r="H108" s="17">
        <v>0.2359</v>
      </c>
      <c r="I108" s="17"/>
      <c r="J108" s="17"/>
      <c r="K108" s="17">
        <v>2.923</v>
      </c>
      <c r="L108" s="17">
        <v>2.506</v>
      </c>
      <c r="M108" s="17">
        <v>2.036</v>
      </c>
    </row>
    <row r="109" spans="6:13" ht="15">
      <c r="F109" s="11">
        <v>1900</v>
      </c>
      <c r="G109" s="17">
        <v>1.4269999999999998</v>
      </c>
      <c r="H109" s="17">
        <v>0.3264</v>
      </c>
      <c r="I109" s="17"/>
      <c r="J109" s="17"/>
      <c r="K109" s="17">
        <v>2.448</v>
      </c>
      <c r="L109" s="17">
        <v>2.346</v>
      </c>
      <c r="M109" s="17">
        <v>2.091</v>
      </c>
    </row>
    <row r="110" spans="6:13" ht="15">
      <c r="F110" s="11">
        <v>1901</v>
      </c>
      <c r="G110" s="17">
        <v>1.4295</v>
      </c>
      <c r="H110" s="17">
        <v>0.3091</v>
      </c>
      <c r="I110" s="17"/>
      <c r="J110" s="17"/>
      <c r="K110" s="17">
        <v>2.426</v>
      </c>
      <c r="L110" s="17">
        <v>2.321</v>
      </c>
      <c r="M110" s="17">
        <v>2.145</v>
      </c>
    </row>
    <row r="111" spans="6:13" ht="15">
      <c r="F111" s="11">
        <v>1902</v>
      </c>
      <c r="G111" s="17">
        <v>1.7158000000000002</v>
      </c>
      <c r="H111" s="17">
        <v>0.3403</v>
      </c>
      <c r="I111" s="17"/>
      <c r="J111" s="17"/>
      <c r="K111" s="17">
        <v>3.343</v>
      </c>
      <c r="L111" s="17">
        <v>2.985</v>
      </c>
      <c r="M111" s="17">
        <v>2.746</v>
      </c>
    </row>
    <row r="112" spans="6:13" ht="15">
      <c r="F112" s="11">
        <v>1903</v>
      </c>
      <c r="G112" s="17">
        <v>1.5555</v>
      </c>
      <c r="H112" s="17">
        <v>0.3322</v>
      </c>
      <c r="I112" s="17"/>
      <c r="J112" s="17"/>
      <c r="K112" s="17">
        <v>3.287</v>
      </c>
      <c r="L112" s="17">
        <v>3.052</v>
      </c>
      <c r="M112" s="17">
        <v>2.68</v>
      </c>
    </row>
    <row r="113" spans="6:13" ht="15">
      <c r="F113" s="11">
        <v>1904</v>
      </c>
      <c r="G113" s="17">
        <v>1.5067</v>
      </c>
      <c r="H113" s="17">
        <v>0.40840000000000004</v>
      </c>
      <c r="I113" s="17"/>
      <c r="J113" s="17"/>
      <c r="K113" s="17">
        <v>3.175</v>
      </c>
      <c r="L113" s="17">
        <v>2.956</v>
      </c>
      <c r="M113" s="17">
        <v>2.746</v>
      </c>
    </row>
    <row r="114" spans="6:13" ht="15">
      <c r="F114" s="11">
        <v>1905</v>
      </c>
      <c r="G114" s="17">
        <v>1.43</v>
      </c>
      <c r="H114" s="17">
        <v>0.3856</v>
      </c>
      <c r="I114" s="17"/>
      <c r="J114" s="17"/>
      <c r="K114" s="17">
        <v>2.887</v>
      </c>
      <c r="L114" s="17">
        <v>2.681</v>
      </c>
      <c r="M114" s="17">
        <v>2.534</v>
      </c>
    </row>
    <row r="115" spans="6:13" ht="15">
      <c r="F115" s="11">
        <v>1906</v>
      </c>
      <c r="G115" s="17">
        <v>1.3090000000000002</v>
      </c>
      <c r="H115" s="17">
        <v>0.2914</v>
      </c>
      <c r="I115" s="17"/>
      <c r="J115" s="17"/>
      <c r="K115" s="17">
        <v>2.514</v>
      </c>
      <c r="L115" s="17">
        <v>2.421</v>
      </c>
      <c r="M115" s="17">
        <v>2.374</v>
      </c>
    </row>
    <row r="116" spans="6:13" ht="15">
      <c r="F116" s="11">
        <v>1907</v>
      </c>
      <c r="G116" s="17">
        <v>1.507</v>
      </c>
      <c r="H116" s="17">
        <v>0.46649999999999997</v>
      </c>
      <c r="I116" s="17"/>
      <c r="J116" s="17"/>
      <c r="K116" s="17">
        <v>2.951</v>
      </c>
      <c r="L116" s="17">
        <v>2.856</v>
      </c>
      <c r="M116" s="17">
        <v>2.706</v>
      </c>
    </row>
    <row r="117" spans="6:13" ht="15">
      <c r="F117" s="11">
        <v>1908</v>
      </c>
      <c r="G117" s="17">
        <v>1.7813999999999999</v>
      </c>
      <c r="H117" s="17">
        <v>0.5108</v>
      </c>
      <c r="I117" s="17"/>
      <c r="J117" s="17"/>
      <c r="K117" s="17">
        <v>4.151</v>
      </c>
      <c r="L117" s="17">
        <v>3.92</v>
      </c>
      <c r="M117" s="17">
        <v>3.574</v>
      </c>
    </row>
    <row r="118" spans="6:13" ht="15">
      <c r="F118" s="11">
        <v>1909</v>
      </c>
      <c r="G118" s="17">
        <v>2.081</v>
      </c>
      <c r="H118" s="17">
        <v>0.5660000000000001</v>
      </c>
      <c r="I118" s="17"/>
      <c r="J118" s="17"/>
      <c r="K118" s="17">
        <v>4.363</v>
      </c>
      <c r="L118" s="17">
        <v>4.121</v>
      </c>
      <c r="M118" s="17">
        <v>3.636</v>
      </c>
    </row>
    <row r="119" spans="6:13" ht="15">
      <c r="F119" s="11">
        <v>1910</v>
      </c>
      <c r="G119" s="17">
        <v>2.2177000000000002</v>
      </c>
      <c r="H119" s="17">
        <v>0.3743</v>
      </c>
      <c r="I119" s="17"/>
      <c r="J119" s="17"/>
      <c r="K119" s="17">
        <v>4.081</v>
      </c>
      <c r="L119" s="17">
        <v>3.848</v>
      </c>
      <c r="M119" s="17">
        <v>3.381</v>
      </c>
    </row>
    <row r="120" spans="6:13" ht="15">
      <c r="F120" s="11">
        <v>1911</v>
      </c>
      <c r="G120" s="17">
        <v>2.2465</v>
      </c>
      <c r="H120" s="17">
        <v>0.426</v>
      </c>
      <c r="I120" s="17"/>
      <c r="J120" s="17"/>
      <c r="K120" s="17">
        <v>3.958</v>
      </c>
      <c r="L120" s="17">
        <v>3.725</v>
      </c>
      <c r="M120" s="17">
        <v>3.221</v>
      </c>
    </row>
    <row r="121" spans="6:13" ht="15">
      <c r="F121" s="11">
        <v>1912</v>
      </c>
      <c r="G121" s="17">
        <v>2.0756</v>
      </c>
      <c r="H121" s="17">
        <v>0.4951</v>
      </c>
      <c r="I121" s="17"/>
      <c r="J121" s="17"/>
      <c r="K121" s="17">
        <v>3.792</v>
      </c>
      <c r="L121" s="17">
        <v>3.587</v>
      </c>
      <c r="M121" s="17">
        <v>3.327</v>
      </c>
    </row>
    <row r="122" spans="6:13" ht="15">
      <c r="F122" s="11">
        <v>1913</v>
      </c>
      <c r="G122" s="17">
        <v>2.0539</v>
      </c>
      <c r="H122" s="17">
        <v>0.888</v>
      </c>
      <c r="I122" s="17"/>
      <c r="J122" s="17"/>
      <c r="K122" s="17">
        <v>4.112</v>
      </c>
      <c r="L122" s="17">
        <v>4.029</v>
      </c>
      <c r="M122" s="17">
        <v>3.435</v>
      </c>
    </row>
    <row r="123" spans="6:13" ht="15">
      <c r="F123" s="11">
        <v>1914</v>
      </c>
      <c r="G123" s="17">
        <v>2.1444</v>
      </c>
      <c r="H123" s="17">
        <v>1.0104</v>
      </c>
      <c r="I123" s="17"/>
      <c r="J123" s="17"/>
      <c r="K123" s="17">
        <v>5.557</v>
      </c>
      <c r="L123" s="17">
        <v>5.103</v>
      </c>
      <c r="M123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5"/>
  <sheetViews>
    <sheetView workbookViewId="0" topLeftCell="A3">
      <pane xSplit="8680" ySplit="5180" topLeftCell="I101" activePane="bottomRight" state="split"/>
      <selection pane="topLeft" activeCell="A12" sqref="A12:A21"/>
      <selection pane="topRight" activeCell="O7" sqref="O7:V7"/>
      <selection pane="bottomLeft" activeCell="A111" sqref="A111:IV111"/>
      <selection pane="bottomRight" activeCell="P106" sqref="P106"/>
    </sheetView>
  </sheetViews>
  <sheetFormatPr defaultColWidth="11.421875" defaultRowHeight="12.75"/>
  <cols>
    <col min="1" max="5" width="8.8515625" style="0" customWidth="1"/>
    <col min="6" max="6" width="3.28125" style="0" customWidth="1"/>
    <col min="7" max="9" width="8.8515625" style="0" customWidth="1"/>
    <col min="10" max="10" width="3.7109375" style="0" customWidth="1"/>
    <col min="11" max="13" width="9.8515625" style="0" customWidth="1"/>
    <col min="14" max="14" width="3.421875" style="0" customWidth="1"/>
    <col min="15" max="16" width="7.28125" style="0" customWidth="1"/>
    <col min="17" max="17" width="4.8515625" style="0" customWidth="1"/>
    <col min="18" max="16384" width="8.8515625" style="0" customWidth="1"/>
  </cols>
  <sheetData>
    <row r="1" ht="12">
      <c r="A1" s="1" t="s">
        <v>124</v>
      </c>
    </row>
    <row r="2" ht="12">
      <c r="A2" t="s">
        <v>125</v>
      </c>
    </row>
    <row r="3" spans="7:21" ht="15">
      <c r="G3" s="11" t="s">
        <v>244</v>
      </c>
      <c r="U3" s="11" t="s">
        <v>120</v>
      </c>
    </row>
    <row r="4" ht="12">
      <c r="A4" t="s">
        <v>68</v>
      </c>
    </row>
    <row r="5" spans="1:22" ht="12">
      <c r="A5" t="s">
        <v>132</v>
      </c>
      <c r="V5" t="s">
        <v>118</v>
      </c>
    </row>
    <row r="6" spans="1:22" ht="12">
      <c r="A6" t="s">
        <v>52</v>
      </c>
      <c r="V6" t="s">
        <v>117</v>
      </c>
    </row>
    <row r="7" spans="2:22" ht="12">
      <c r="B7" s="27"/>
      <c r="C7" s="28"/>
      <c r="D7" s="28"/>
      <c r="E7" s="28" t="s">
        <v>64</v>
      </c>
      <c r="F7" s="28"/>
      <c r="G7" s="28"/>
      <c r="H7" s="28"/>
      <c r="I7" s="28"/>
      <c r="J7" s="28"/>
      <c r="K7" s="28"/>
      <c r="L7" s="28"/>
      <c r="M7" s="29"/>
      <c r="O7" s="34"/>
      <c r="P7" s="35"/>
      <c r="Q7" s="35"/>
      <c r="R7" s="35"/>
      <c r="S7" s="35" t="s">
        <v>157</v>
      </c>
      <c r="T7" s="35"/>
      <c r="U7" s="35"/>
      <c r="V7" s="36"/>
    </row>
    <row r="8" spans="1:22" ht="15">
      <c r="A8" s="30"/>
      <c r="B8" s="31"/>
      <c r="C8" s="31"/>
      <c r="D8" s="31"/>
      <c r="E8" s="31"/>
      <c r="F8" s="31"/>
      <c r="G8" s="31"/>
      <c r="H8" s="31"/>
      <c r="I8" s="31"/>
      <c r="J8" s="31"/>
      <c r="K8" s="32" t="s">
        <v>212</v>
      </c>
      <c r="L8" s="31"/>
      <c r="M8" s="31"/>
      <c r="R8" s="32" t="s">
        <v>212</v>
      </c>
      <c r="S8" s="25"/>
      <c r="T8" s="25"/>
      <c r="U8" s="25"/>
      <c r="V8" s="25"/>
    </row>
    <row r="9" spans="2:22" ht="12">
      <c r="B9" s="25"/>
      <c r="C9" s="25"/>
      <c r="D9" s="25"/>
      <c r="E9" s="25"/>
      <c r="F9" s="25"/>
      <c r="G9" s="25"/>
      <c r="H9" s="25"/>
      <c r="I9" s="25"/>
      <c r="J9" s="25"/>
      <c r="K9" s="26" t="s">
        <v>213</v>
      </c>
      <c r="L9" s="25"/>
      <c r="M9" s="25"/>
      <c r="R9" s="25"/>
      <c r="S9" s="25"/>
      <c r="T9" s="25"/>
      <c r="U9" s="25" t="s">
        <v>215</v>
      </c>
      <c r="V9" s="25" t="s">
        <v>214</v>
      </c>
    </row>
    <row r="10" spans="2:22" s="3" customFormat="1" ht="12">
      <c r="B10" s="3" t="s">
        <v>133</v>
      </c>
      <c r="C10" s="3" t="s">
        <v>136</v>
      </c>
      <c r="D10" s="3" t="s">
        <v>137</v>
      </c>
      <c r="E10" s="3" t="s">
        <v>51</v>
      </c>
      <c r="G10" s="3" t="s">
        <v>133</v>
      </c>
      <c r="H10" s="3" t="s">
        <v>136</v>
      </c>
      <c r="I10" s="3" t="s">
        <v>137</v>
      </c>
      <c r="K10" s="3" t="s">
        <v>133</v>
      </c>
      <c r="L10" s="3" t="s">
        <v>136</v>
      </c>
      <c r="M10" s="3" t="s">
        <v>137</v>
      </c>
      <c r="O10" s="3" t="s">
        <v>133</v>
      </c>
      <c r="P10" s="3" t="s">
        <v>133</v>
      </c>
      <c r="R10" s="3" t="s">
        <v>136</v>
      </c>
      <c r="S10" s="3" t="s">
        <v>189</v>
      </c>
      <c r="T10" s="3" t="s">
        <v>190</v>
      </c>
      <c r="U10" s="3" t="s">
        <v>133</v>
      </c>
      <c r="V10" s="3" t="s">
        <v>133</v>
      </c>
    </row>
    <row r="11" spans="2:22" s="3" customFormat="1" ht="12">
      <c r="B11" s="3" t="s">
        <v>134</v>
      </c>
      <c r="C11" s="3" t="s">
        <v>134</v>
      </c>
      <c r="D11" s="3" t="s">
        <v>134</v>
      </c>
      <c r="E11" s="3" t="s">
        <v>53</v>
      </c>
      <c r="G11" s="3" t="s">
        <v>135</v>
      </c>
      <c r="H11" s="3" t="s">
        <v>135</v>
      </c>
      <c r="I11" s="3" t="s">
        <v>135</v>
      </c>
      <c r="K11" s="3" t="s">
        <v>211</v>
      </c>
      <c r="L11" s="3" t="s">
        <v>211</v>
      </c>
      <c r="M11" s="3" t="s">
        <v>211</v>
      </c>
      <c r="O11" s="3" t="s">
        <v>69</v>
      </c>
      <c r="P11" s="3" t="s">
        <v>135</v>
      </c>
      <c r="R11" s="3" t="s">
        <v>211</v>
      </c>
      <c r="S11" s="3" t="s">
        <v>211</v>
      </c>
      <c r="T11" s="3" t="s">
        <v>211</v>
      </c>
      <c r="U11" s="3" t="s">
        <v>211</v>
      </c>
      <c r="V11" s="3" t="s">
        <v>211</v>
      </c>
    </row>
    <row r="12" spans="1:13" ht="12">
      <c r="A12">
        <v>1701</v>
      </c>
      <c r="B12">
        <v>370</v>
      </c>
      <c r="C12">
        <v>8</v>
      </c>
      <c r="G12">
        <v>41.81</v>
      </c>
      <c r="H12" s="24">
        <v>0.9</v>
      </c>
      <c r="K12" s="24">
        <v>11.045067892428806</v>
      </c>
      <c r="L12" s="33">
        <v>0.23775558725630053</v>
      </c>
      <c r="M12" s="24"/>
    </row>
    <row r="13" spans="1:22" ht="12">
      <c r="A13">
        <v>1702</v>
      </c>
      <c r="B13">
        <v>375</v>
      </c>
      <c r="C13">
        <v>5.8</v>
      </c>
      <c r="G13">
        <v>42.37</v>
      </c>
      <c r="H13">
        <v>0.65</v>
      </c>
      <c r="K13" s="24">
        <v>11.19300470227717</v>
      </c>
      <c r="L13" s="33">
        <v>0.17171236857399483</v>
      </c>
      <c r="M13" s="24"/>
      <c r="V13" s="31" t="s">
        <v>219</v>
      </c>
    </row>
    <row r="14" spans="1:22" ht="12">
      <c r="A14">
        <v>1703</v>
      </c>
      <c r="B14">
        <v>354</v>
      </c>
      <c r="C14">
        <v>5.7</v>
      </c>
      <c r="G14">
        <v>39.29</v>
      </c>
      <c r="H14">
        <v>0.63</v>
      </c>
      <c r="K14" s="24">
        <v>10.379352248111163</v>
      </c>
      <c r="L14" s="33">
        <v>0.16642891107941035</v>
      </c>
      <c r="M14" s="24"/>
      <c r="V14" t="s">
        <v>220</v>
      </c>
    </row>
    <row r="15" spans="1:22" ht="12">
      <c r="A15">
        <v>1704</v>
      </c>
      <c r="B15">
        <v>336</v>
      </c>
      <c r="C15">
        <v>5.7</v>
      </c>
      <c r="G15">
        <v>37.63</v>
      </c>
      <c r="H15">
        <v>0.63</v>
      </c>
      <c r="K15" s="24">
        <v>9.940825276060654</v>
      </c>
      <c r="L15" s="33">
        <v>0.16642891107941035</v>
      </c>
      <c r="M15" s="24"/>
      <c r="V15" t="s">
        <v>217</v>
      </c>
    </row>
    <row r="16" spans="1:22" ht="12">
      <c r="A16">
        <v>1705</v>
      </c>
      <c r="B16">
        <v>318</v>
      </c>
      <c r="C16">
        <v>6</v>
      </c>
      <c r="D16">
        <v>144</v>
      </c>
      <c r="G16">
        <v>34.34</v>
      </c>
      <c r="H16">
        <v>0.65</v>
      </c>
      <c r="I16">
        <v>15.55</v>
      </c>
      <c r="K16" s="24">
        <v>9.071696518201511</v>
      </c>
      <c r="L16" s="33">
        <v>0.17171236857399483</v>
      </c>
      <c r="M16" s="24">
        <v>4.1078882020394145</v>
      </c>
      <c r="V16" t="s">
        <v>221</v>
      </c>
    </row>
    <row r="17" spans="1:13" ht="12">
      <c r="A17">
        <v>1706</v>
      </c>
      <c r="B17">
        <v>311</v>
      </c>
      <c r="C17">
        <v>5.4</v>
      </c>
      <c r="G17">
        <v>33.59</v>
      </c>
      <c r="H17">
        <v>0.58</v>
      </c>
      <c r="K17" s="24">
        <v>8.873566862154595</v>
      </c>
      <c r="L17" s="33">
        <v>0.15322026734294922</v>
      </c>
      <c r="M17" s="24"/>
    </row>
    <row r="18" spans="1:13" ht="12">
      <c r="A18">
        <v>1707</v>
      </c>
      <c r="B18">
        <v>320</v>
      </c>
      <c r="C18">
        <v>5.2</v>
      </c>
      <c r="D18">
        <v>125</v>
      </c>
      <c r="G18">
        <v>32.32</v>
      </c>
      <c r="H18">
        <v>0.53</v>
      </c>
      <c r="I18">
        <v>12.62</v>
      </c>
      <c r="K18" s="24">
        <v>8.538067311248481</v>
      </c>
      <c r="L18" s="33">
        <v>0.14001162360648808</v>
      </c>
      <c r="M18" s="24">
        <v>3.3338616790827915</v>
      </c>
    </row>
    <row r="19" spans="1:13" ht="12">
      <c r="A19">
        <v>1708</v>
      </c>
      <c r="B19">
        <v>311</v>
      </c>
      <c r="C19">
        <v>5.3</v>
      </c>
      <c r="D19">
        <v>138</v>
      </c>
      <c r="G19">
        <v>31.41</v>
      </c>
      <c r="H19">
        <v>0.54</v>
      </c>
      <c r="I19">
        <v>13.94</v>
      </c>
      <c r="K19" s="24">
        <v>8.297669995244888</v>
      </c>
      <c r="L19" s="33">
        <v>0.14265335235378032</v>
      </c>
      <c r="M19" s="24">
        <v>3.682569873725366</v>
      </c>
    </row>
    <row r="20" spans="1:13" ht="12">
      <c r="A20">
        <v>1709</v>
      </c>
      <c r="B20">
        <v>283</v>
      </c>
      <c r="C20">
        <v>6</v>
      </c>
      <c r="D20">
        <v>130</v>
      </c>
      <c r="G20">
        <v>28.58</v>
      </c>
      <c r="H20">
        <v>0.61</v>
      </c>
      <c r="I20">
        <v>13.13</v>
      </c>
      <c r="K20" s="24">
        <v>7.5500607597611875</v>
      </c>
      <c r="L20" s="33">
        <v>0.1611454535848259</v>
      </c>
      <c r="M20" s="24">
        <v>3.4685898451946957</v>
      </c>
    </row>
    <row r="21" spans="1:13" ht="12">
      <c r="A21">
        <v>1710</v>
      </c>
      <c r="B21">
        <v>326</v>
      </c>
      <c r="C21">
        <v>6</v>
      </c>
      <c r="D21">
        <v>125</v>
      </c>
      <c r="G21">
        <v>32.93</v>
      </c>
      <c r="H21">
        <v>0.61</v>
      </c>
      <c r="I21">
        <v>12.62</v>
      </c>
      <c r="K21" s="24">
        <v>8.699212764833307</v>
      </c>
      <c r="L21" s="33">
        <v>0.1611454535848259</v>
      </c>
      <c r="M21" s="24">
        <v>3.3338616790827915</v>
      </c>
    </row>
    <row r="22" spans="1:13" ht="12">
      <c r="A22">
        <v>1711</v>
      </c>
      <c r="B22">
        <v>393</v>
      </c>
      <c r="C22">
        <v>5.8</v>
      </c>
      <c r="D22">
        <v>120</v>
      </c>
      <c r="G22">
        <v>39.69</v>
      </c>
      <c r="H22">
        <v>0.59</v>
      </c>
      <c r="I22">
        <v>12.12</v>
      </c>
      <c r="K22" s="24">
        <v>10.485021398002852</v>
      </c>
      <c r="L22" s="33">
        <v>0.15586199609024143</v>
      </c>
      <c r="M22" s="24">
        <v>3.20177524171818</v>
      </c>
    </row>
    <row r="23" spans="1:13" ht="12">
      <c r="A23">
        <v>1712</v>
      </c>
      <c r="B23">
        <v>439</v>
      </c>
      <c r="C23">
        <v>6</v>
      </c>
      <c r="G23">
        <v>44.33</v>
      </c>
      <c r="H23">
        <v>0.61</v>
      </c>
      <c r="K23" s="24">
        <v>11.710783536746446</v>
      </c>
      <c r="L23" s="33">
        <v>0.1611454535848259</v>
      </c>
      <c r="M23" s="24"/>
    </row>
    <row r="24" spans="1:13" ht="12">
      <c r="A24">
        <v>1713</v>
      </c>
      <c r="B24">
        <v>420</v>
      </c>
      <c r="C24">
        <v>6</v>
      </c>
      <c r="G24">
        <v>42.42</v>
      </c>
      <c r="H24">
        <v>0.61</v>
      </c>
      <c r="K24" s="24">
        <v>11.206213346013632</v>
      </c>
      <c r="L24" s="33">
        <v>0.1611454535848259</v>
      </c>
      <c r="M24" s="24"/>
    </row>
    <row r="25" spans="1:13" ht="12">
      <c r="A25">
        <v>1714</v>
      </c>
      <c r="B25">
        <v>396</v>
      </c>
      <c r="C25">
        <v>6</v>
      </c>
      <c r="G25">
        <v>39.99</v>
      </c>
      <c r="H25">
        <v>0.61</v>
      </c>
      <c r="K25" s="24">
        <v>10.56427326042162</v>
      </c>
      <c r="L25" s="33">
        <v>0.1611454535848259</v>
      </c>
      <c r="M25" s="24"/>
    </row>
    <row r="26" spans="1:13" ht="12">
      <c r="A26">
        <v>1715</v>
      </c>
      <c r="B26">
        <v>407</v>
      </c>
      <c r="C26">
        <v>6</v>
      </c>
      <c r="G26">
        <v>41.11</v>
      </c>
      <c r="H26">
        <v>0.61</v>
      </c>
      <c r="K26" s="24">
        <v>10.860146880118348</v>
      </c>
      <c r="L26" s="33">
        <v>0.1611454535848259</v>
      </c>
      <c r="M26" s="24"/>
    </row>
    <row r="27" spans="1:13" ht="12">
      <c r="A27">
        <v>1716</v>
      </c>
      <c r="B27">
        <v>409</v>
      </c>
      <c r="C27">
        <v>6</v>
      </c>
      <c r="D27">
        <v>152</v>
      </c>
      <c r="E27">
        <v>480</v>
      </c>
      <c r="G27">
        <v>41.31</v>
      </c>
      <c r="H27">
        <v>361</v>
      </c>
      <c r="I27">
        <v>15.35</v>
      </c>
      <c r="K27" s="24">
        <v>10.912981455064195</v>
      </c>
      <c r="L27" s="33">
        <v>95.36640777724944</v>
      </c>
      <c r="M27" s="24">
        <v>4.05505362709357</v>
      </c>
    </row>
    <row r="28" spans="1:13" ht="12">
      <c r="A28">
        <v>1717</v>
      </c>
      <c r="B28">
        <v>432</v>
      </c>
      <c r="C28">
        <v>7.3</v>
      </c>
      <c r="G28">
        <v>43.53</v>
      </c>
      <c r="H28">
        <v>0.74</v>
      </c>
      <c r="K28" s="24">
        <v>11.49944523696307</v>
      </c>
      <c r="L28" s="33">
        <v>0.19548792729962486</v>
      </c>
      <c r="M28" s="24"/>
    </row>
    <row r="29" spans="1:13" ht="12">
      <c r="A29">
        <v>1718</v>
      </c>
      <c r="B29">
        <v>480</v>
      </c>
      <c r="C29">
        <v>6</v>
      </c>
      <c r="G29">
        <v>48.48</v>
      </c>
      <c r="H29">
        <v>0.61</v>
      </c>
      <c r="K29" s="24">
        <v>12.80710096687272</v>
      </c>
      <c r="L29" s="33">
        <v>0.1611454535848259</v>
      </c>
      <c r="M29" s="24"/>
    </row>
    <row r="30" spans="1:13" ht="12">
      <c r="A30">
        <v>1719</v>
      </c>
      <c r="B30">
        <v>435</v>
      </c>
      <c r="C30">
        <v>6</v>
      </c>
      <c r="G30">
        <v>43.93</v>
      </c>
      <c r="H30">
        <v>0.61</v>
      </c>
      <c r="K30" s="24">
        <v>11.605114386854757</v>
      </c>
      <c r="L30" s="33">
        <v>0.1611454535848259</v>
      </c>
      <c r="M30" s="24"/>
    </row>
    <row r="31" spans="1:13" ht="12">
      <c r="A31">
        <v>1720</v>
      </c>
      <c r="B31">
        <v>360</v>
      </c>
      <c r="G31">
        <v>36.36</v>
      </c>
      <c r="K31" s="24">
        <v>9.605325725154541</v>
      </c>
      <c r="L31" s="33"/>
      <c r="M31" s="24"/>
    </row>
    <row r="32" spans="1:13" ht="12">
      <c r="A32">
        <v>1721</v>
      </c>
      <c r="B32">
        <v>384</v>
      </c>
      <c r="C32">
        <v>5.3</v>
      </c>
      <c r="G32">
        <v>38.78</v>
      </c>
      <c r="H32">
        <v>0.54</v>
      </c>
      <c r="K32" s="24">
        <v>10.24462408199926</v>
      </c>
      <c r="L32" s="33">
        <v>0.14265335235378032</v>
      </c>
      <c r="M32" s="24"/>
    </row>
    <row r="33" spans="1:13" ht="12">
      <c r="A33">
        <v>1722</v>
      </c>
      <c r="B33">
        <v>427</v>
      </c>
      <c r="G33">
        <v>42.12</v>
      </c>
      <c r="K33" s="24">
        <v>11.126961483594863</v>
      </c>
      <c r="L33" s="33"/>
      <c r="M33" s="24"/>
    </row>
    <row r="34" spans="1:13" ht="12">
      <c r="A34">
        <v>1723</v>
      </c>
      <c r="B34">
        <v>376</v>
      </c>
      <c r="C34">
        <v>5.3</v>
      </c>
      <c r="D34">
        <v>96</v>
      </c>
      <c r="E34">
        <v>510</v>
      </c>
      <c r="G34">
        <v>37.98</v>
      </c>
      <c r="H34">
        <v>0.54</v>
      </c>
      <c r="I34">
        <v>9.69</v>
      </c>
      <c r="K34" s="24">
        <v>10.03328578221588</v>
      </c>
      <c r="L34" s="33">
        <v>0.14265335235378032</v>
      </c>
      <c r="M34" s="24">
        <v>2.559835156126169</v>
      </c>
    </row>
    <row r="35" spans="1:13" ht="12">
      <c r="A35">
        <v>1724</v>
      </c>
      <c r="B35">
        <v>382</v>
      </c>
      <c r="C35">
        <v>6</v>
      </c>
      <c r="G35">
        <v>38.58</v>
      </c>
      <c r="H35">
        <v>0.61</v>
      </c>
      <c r="K35" s="24">
        <v>10.191789507053414</v>
      </c>
      <c r="L35" s="33">
        <v>0.1611454535848259</v>
      </c>
      <c r="M35" s="24"/>
    </row>
    <row r="36" spans="1:13" ht="12">
      <c r="A36">
        <v>1725</v>
      </c>
      <c r="B36">
        <v>420</v>
      </c>
      <c r="C36">
        <v>5.3</v>
      </c>
      <c r="G36">
        <v>42.42</v>
      </c>
      <c r="H36">
        <v>0.54</v>
      </c>
      <c r="K36" s="24">
        <v>11.206213346013632</v>
      </c>
      <c r="L36" s="33">
        <v>0.14265335235378032</v>
      </c>
      <c r="M36" s="24"/>
    </row>
    <row r="37" spans="1:13" ht="12">
      <c r="A37">
        <v>1726</v>
      </c>
      <c r="B37">
        <v>398</v>
      </c>
      <c r="C37">
        <v>6</v>
      </c>
      <c r="D37">
        <v>120</v>
      </c>
      <c r="G37">
        <v>40.2</v>
      </c>
      <c r="H37">
        <v>0.61</v>
      </c>
      <c r="I37">
        <v>12.12</v>
      </c>
      <c r="K37" s="24">
        <v>10.619749564114757</v>
      </c>
      <c r="L37" s="33">
        <v>0.1611454535848259</v>
      </c>
      <c r="M37" s="24">
        <v>3.20177524171818</v>
      </c>
    </row>
    <row r="38" spans="1:13" ht="12">
      <c r="A38">
        <v>1727</v>
      </c>
      <c r="B38">
        <v>368</v>
      </c>
      <c r="C38">
        <v>6</v>
      </c>
      <c r="G38">
        <v>37.17</v>
      </c>
      <c r="H38">
        <v>0.61</v>
      </c>
      <c r="K38" s="24">
        <v>9.819305753685212</v>
      </c>
      <c r="L38" s="33">
        <v>0.1611454535848259</v>
      </c>
      <c r="M38" s="24"/>
    </row>
    <row r="39" spans="1:13" ht="12">
      <c r="A39">
        <v>1728</v>
      </c>
      <c r="B39">
        <v>385</v>
      </c>
      <c r="C39">
        <v>6</v>
      </c>
      <c r="G39">
        <v>38.88</v>
      </c>
      <c r="H39">
        <v>0.61</v>
      </c>
      <c r="K39" s="24">
        <v>10.271041369472183</v>
      </c>
      <c r="L39" s="33">
        <v>0.1611454535848259</v>
      </c>
      <c r="M39" s="24"/>
    </row>
    <row r="40" spans="1:13" ht="12">
      <c r="A40">
        <v>1729</v>
      </c>
      <c r="B40">
        <v>401</v>
      </c>
      <c r="C40">
        <v>6</v>
      </c>
      <c r="D40">
        <v>120</v>
      </c>
      <c r="G40">
        <v>40.5</v>
      </c>
      <c r="H40">
        <v>0.61</v>
      </c>
      <c r="I40">
        <v>12.12</v>
      </c>
      <c r="K40" s="24">
        <v>10.699001426533524</v>
      </c>
      <c r="L40" s="33">
        <v>0.1611454535848259</v>
      </c>
      <c r="M40" s="24">
        <v>3.20177524171818</v>
      </c>
    </row>
    <row r="41" spans="1:13" ht="12">
      <c r="A41">
        <v>1730</v>
      </c>
      <c r="B41">
        <v>409</v>
      </c>
      <c r="C41">
        <v>6</v>
      </c>
      <c r="D41">
        <v>120</v>
      </c>
      <c r="G41">
        <v>41.31</v>
      </c>
      <c r="H41">
        <v>0.61</v>
      </c>
      <c r="I41">
        <v>12.12</v>
      </c>
      <c r="K41" s="24">
        <v>10.912981455064195</v>
      </c>
      <c r="L41" s="33">
        <v>0.1611454535848259</v>
      </c>
      <c r="M41" s="24">
        <v>3.20177524171818</v>
      </c>
    </row>
    <row r="42" spans="1:13" ht="12">
      <c r="A42">
        <v>1731</v>
      </c>
      <c r="B42">
        <v>362</v>
      </c>
      <c r="C42">
        <v>4.8</v>
      </c>
      <c r="D42">
        <v>120</v>
      </c>
      <c r="G42">
        <v>36.56</v>
      </c>
      <c r="H42">
        <v>0.48</v>
      </c>
      <c r="I42">
        <v>12.12</v>
      </c>
      <c r="K42" s="24">
        <v>9.658160300100386</v>
      </c>
      <c r="L42" s="33">
        <v>0.12680297987002695</v>
      </c>
      <c r="M42" s="24">
        <v>3.20177524171818</v>
      </c>
    </row>
    <row r="43" spans="1:13" ht="12">
      <c r="A43">
        <v>1732</v>
      </c>
      <c r="B43">
        <v>362</v>
      </c>
      <c r="C43">
        <v>3.5</v>
      </c>
      <c r="D43">
        <v>120</v>
      </c>
      <c r="G43">
        <v>36.56</v>
      </c>
      <c r="H43">
        <v>0.35</v>
      </c>
      <c r="I43">
        <v>12.12</v>
      </c>
      <c r="K43" s="24">
        <v>9.658160300100386</v>
      </c>
      <c r="L43" s="33">
        <v>0.09246050615522797</v>
      </c>
      <c r="M43" s="24">
        <v>3.20177524171818</v>
      </c>
    </row>
    <row r="44" spans="1:13" ht="12">
      <c r="A44">
        <v>1733</v>
      </c>
      <c r="B44">
        <v>352</v>
      </c>
      <c r="G44">
        <v>35.55</v>
      </c>
      <c r="K44" s="24">
        <v>9.391345696623869</v>
      </c>
      <c r="L44" s="33"/>
      <c r="M44" s="24"/>
    </row>
    <row r="45" spans="1:13" ht="12">
      <c r="A45">
        <v>1734</v>
      </c>
      <c r="B45">
        <v>375</v>
      </c>
      <c r="C45">
        <v>5.6</v>
      </c>
      <c r="D45">
        <v>150</v>
      </c>
      <c r="G45">
        <v>37.87</v>
      </c>
      <c r="H45">
        <v>0.57</v>
      </c>
      <c r="I45">
        <v>15.15</v>
      </c>
      <c r="K45" s="24">
        <v>10.004226765995666</v>
      </c>
      <c r="L45" s="33">
        <v>0.15057853859565698</v>
      </c>
      <c r="M45" s="24">
        <v>4.002219052147725</v>
      </c>
    </row>
    <row r="46" spans="1:13" ht="12">
      <c r="A46">
        <v>1735</v>
      </c>
      <c r="B46">
        <v>385</v>
      </c>
      <c r="C46">
        <v>4.2</v>
      </c>
      <c r="D46">
        <v>134</v>
      </c>
      <c r="E46">
        <v>420</v>
      </c>
      <c r="G46">
        <v>37.17</v>
      </c>
      <c r="H46">
        <v>0.42</v>
      </c>
      <c r="I46">
        <v>13.53</v>
      </c>
      <c r="K46" s="24">
        <v>9.819305753685212</v>
      </c>
      <c r="L46" s="33">
        <v>0.11095260738627358</v>
      </c>
      <c r="M46" s="24">
        <v>3.5742589950863843</v>
      </c>
    </row>
    <row r="47" spans="1:13" ht="12">
      <c r="A47">
        <v>1736</v>
      </c>
      <c r="B47">
        <v>396</v>
      </c>
      <c r="C47">
        <v>5.7</v>
      </c>
      <c r="D47">
        <v>120</v>
      </c>
      <c r="E47">
        <v>390</v>
      </c>
      <c r="G47">
        <v>39.99</v>
      </c>
      <c r="H47">
        <v>0.57</v>
      </c>
      <c r="I47">
        <v>12.12</v>
      </c>
      <c r="K47" s="24">
        <v>10.56427326042162</v>
      </c>
      <c r="L47" s="33">
        <v>0.15057853859565698</v>
      </c>
      <c r="M47" s="24">
        <v>3.20177524171818</v>
      </c>
    </row>
    <row r="48" spans="1:13" ht="12">
      <c r="A48">
        <v>1737</v>
      </c>
      <c r="B48">
        <v>410</v>
      </c>
      <c r="C48">
        <v>5.4</v>
      </c>
      <c r="G48">
        <v>41.41</v>
      </c>
      <c r="H48">
        <v>0.55</v>
      </c>
      <c r="K48" s="24">
        <v>10.939398742537115</v>
      </c>
      <c r="L48" s="33">
        <v>0.14529508110107256</v>
      </c>
      <c r="M48" s="24"/>
    </row>
    <row r="49" spans="1:13" ht="12">
      <c r="A49">
        <v>1738</v>
      </c>
      <c r="B49">
        <v>370</v>
      </c>
      <c r="C49">
        <v>5.3</v>
      </c>
      <c r="G49">
        <v>37.37</v>
      </c>
      <c r="H49">
        <v>0.54</v>
      </c>
      <c r="K49" s="24">
        <v>9.872140328631055</v>
      </c>
      <c r="L49" s="33">
        <v>0.14265335235378032</v>
      </c>
      <c r="M49" s="24"/>
    </row>
    <row r="50" spans="1:13" ht="12">
      <c r="A50">
        <v>1739</v>
      </c>
      <c r="B50">
        <v>407</v>
      </c>
      <c r="C50">
        <v>5.5</v>
      </c>
      <c r="G50">
        <v>41.11</v>
      </c>
      <c r="H50">
        <v>0.55</v>
      </c>
      <c r="K50" s="24">
        <v>10.860146880118348</v>
      </c>
      <c r="L50" s="33">
        <v>0.14529508110107256</v>
      </c>
      <c r="M50" s="24"/>
    </row>
    <row r="51" spans="1:13" ht="12">
      <c r="A51">
        <v>1740</v>
      </c>
      <c r="B51">
        <v>460</v>
      </c>
      <c r="C51">
        <v>5.2</v>
      </c>
      <c r="E51">
        <v>420</v>
      </c>
      <c r="G51">
        <v>46.46</v>
      </c>
      <c r="H51">
        <v>0.52</v>
      </c>
      <c r="K51" s="24">
        <v>12.27347175991969</v>
      </c>
      <c r="L51" s="33">
        <v>0.13736989485919585</v>
      </c>
      <c r="M51" s="24"/>
    </row>
    <row r="52" spans="1:13" ht="12">
      <c r="A52">
        <v>1741</v>
      </c>
      <c r="B52">
        <v>471</v>
      </c>
      <c r="C52">
        <v>6</v>
      </c>
      <c r="D52">
        <v>120</v>
      </c>
      <c r="G52">
        <v>47.57</v>
      </c>
      <c r="H52">
        <v>0.61</v>
      </c>
      <c r="I52">
        <v>12.12</v>
      </c>
      <c r="K52" s="24">
        <v>12.566703650869128</v>
      </c>
      <c r="L52" s="33">
        <v>0.1611454535848259</v>
      </c>
      <c r="M52" s="24">
        <v>3.20177524171818</v>
      </c>
    </row>
    <row r="53" spans="1:13" ht="12">
      <c r="A53">
        <v>1742</v>
      </c>
      <c r="B53">
        <v>465</v>
      </c>
      <c r="C53">
        <v>6</v>
      </c>
      <c r="G53">
        <v>46.96</v>
      </c>
      <c r="H53">
        <v>0.61</v>
      </c>
      <c r="K53" s="24">
        <v>12.405558197284302</v>
      </c>
      <c r="L53" s="33">
        <v>0.1611454535848259</v>
      </c>
      <c r="M53" s="24"/>
    </row>
    <row r="54" spans="1:13" ht="12">
      <c r="A54">
        <v>1743</v>
      </c>
      <c r="B54">
        <v>410</v>
      </c>
      <c r="C54">
        <v>5.3</v>
      </c>
      <c r="G54">
        <v>41.41</v>
      </c>
      <c r="H54">
        <v>0.53</v>
      </c>
      <c r="K54" s="24">
        <v>10.939398742537115</v>
      </c>
      <c r="L54" s="33">
        <v>0.14001162360648808</v>
      </c>
      <c r="M54" s="24"/>
    </row>
    <row r="55" spans="1:13" ht="12">
      <c r="A55">
        <v>1744</v>
      </c>
      <c r="B55">
        <v>400</v>
      </c>
      <c r="C55">
        <v>6</v>
      </c>
      <c r="D55">
        <v>120</v>
      </c>
      <c r="E55">
        <v>360</v>
      </c>
      <c r="G55">
        <v>40.4</v>
      </c>
      <c r="H55">
        <v>0.6</v>
      </c>
      <c r="I55">
        <v>12.12</v>
      </c>
      <c r="K55" s="24">
        <v>10.6725841390606</v>
      </c>
      <c r="L55" s="33">
        <v>0.15850372483753367</v>
      </c>
      <c r="M55" s="24">
        <v>3.20177524171818</v>
      </c>
    </row>
    <row r="56" spans="1:13" ht="12">
      <c r="A56">
        <v>1745</v>
      </c>
      <c r="B56">
        <v>440</v>
      </c>
      <c r="C56">
        <v>5.3</v>
      </c>
      <c r="G56">
        <v>44.44</v>
      </c>
      <c r="H56">
        <v>0.54</v>
      </c>
      <c r="K56" s="24">
        <v>11.73984255296666</v>
      </c>
      <c r="L56" s="33">
        <v>0.14265335235378032</v>
      </c>
      <c r="M56" s="24"/>
    </row>
    <row r="57" spans="1:13" ht="12">
      <c r="A57">
        <v>1746</v>
      </c>
      <c r="B57">
        <v>420</v>
      </c>
      <c r="G57">
        <v>42.42</v>
      </c>
      <c r="K57" s="24">
        <v>11.206213346013632</v>
      </c>
      <c r="L57" s="33"/>
      <c r="M57" s="24"/>
    </row>
    <row r="58" spans="1:13" ht="12">
      <c r="A58">
        <v>1747</v>
      </c>
      <c r="B58">
        <v>420</v>
      </c>
      <c r="D58">
        <v>120</v>
      </c>
      <c r="E58">
        <v>450</v>
      </c>
      <c r="G58">
        <v>42.42</v>
      </c>
      <c r="I58">
        <v>12.12</v>
      </c>
      <c r="K58" s="24">
        <v>11.206213346013632</v>
      </c>
      <c r="L58" s="33"/>
      <c r="M58" s="24">
        <v>3.20177524171818</v>
      </c>
    </row>
    <row r="59" spans="1:13" ht="12">
      <c r="A59">
        <v>1748</v>
      </c>
      <c r="B59">
        <v>450</v>
      </c>
      <c r="G59">
        <v>45.45</v>
      </c>
      <c r="K59" s="24">
        <v>12.006657156443177</v>
      </c>
      <c r="L59" s="33"/>
      <c r="M59" s="24"/>
    </row>
    <row r="60" spans="1:13" ht="12">
      <c r="A60">
        <v>1749</v>
      </c>
      <c r="B60">
        <v>450</v>
      </c>
      <c r="G60">
        <v>45.45</v>
      </c>
      <c r="K60" s="24">
        <v>12.006657156443177</v>
      </c>
      <c r="L60" s="33"/>
      <c r="M60" s="24"/>
    </row>
    <row r="61" spans="1:13" ht="12">
      <c r="A61">
        <v>1750</v>
      </c>
      <c r="B61">
        <v>420</v>
      </c>
      <c r="C61">
        <v>6</v>
      </c>
      <c r="G61">
        <v>42.42</v>
      </c>
      <c r="H61">
        <v>0.61</v>
      </c>
      <c r="K61" s="24">
        <v>11.206213346013632</v>
      </c>
      <c r="L61" s="33">
        <v>0.1611454535848259</v>
      </c>
      <c r="M61" s="24"/>
    </row>
    <row r="62" spans="1:13" ht="12">
      <c r="A62">
        <v>1751</v>
      </c>
      <c r="B62">
        <v>330</v>
      </c>
      <c r="C62">
        <v>4.5</v>
      </c>
      <c r="D62">
        <v>120</v>
      </c>
      <c r="E62">
        <v>720</v>
      </c>
      <c r="G62">
        <v>33.33</v>
      </c>
      <c r="H62">
        <v>0.45</v>
      </c>
      <c r="I62">
        <v>12.12</v>
      </c>
      <c r="K62" s="24">
        <v>8.804881914724996</v>
      </c>
      <c r="L62" s="33">
        <v>0.11887779362815026</v>
      </c>
      <c r="M62" s="24">
        <v>3.20177524171818</v>
      </c>
    </row>
    <row r="63" spans="1:13" ht="12">
      <c r="A63">
        <v>1752</v>
      </c>
      <c r="B63">
        <v>300</v>
      </c>
      <c r="C63">
        <v>4</v>
      </c>
      <c r="D63">
        <v>90</v>
      </c>
      <c r="E63">
        <v>720</v>
      </c>
      <c r="G63">
        <v>29.34</v>
      </c>
      <c r="H63">
        <v>0.39</v>
      </c>
      <c r="I63">
        <v>8.8</v>
      </c>
      <c r="K63" s="24">
        <v>7.750832144555397</v>
      </c>
      <c r="L63" s="33">
        <v>0.10302742114439689</v>
      </c>
      <c r="M63" s="24">
        <v>2.324721297617161</v>
      </c>
    </row>
    <row r="64" spans="1:13" ht="12">
      <c r="A64">
        <v>1753</v>
      </c>
      <c r="B64">
        <v>465</v>
      </c>
      <c r="C64">
        <v>4</v>
      </c>
      <c r="D64">
        <v>90</v>
      </c>
      <c r="E64">
        <v>390</v>
      </c>
      <c r="G64">
        <v>45.48</v>
      </c>
      <c r="H64">
        <v>0.39</v>
      </c>
      <c r="I64">
        <v>8.8</v>
      </c>
      <c r="K64" s="24">
        <v>12.014582342685053</v>
      </c>
      <c r="L64" s="33">
        <v>0.10302742114439689</v>
      </c>
      <c r="M64" s="24">
        <v>2.324721297617161</v>
      </c>
    </row>
    <row r="65" spans="1:13" ht="12">
      <c r="A65">
        <v>1754</v>
      </c>
      <c r="B65">
        <v>450</v>
      </c>
      <c r="C65">
        <v>5.2</v>
      </c>
      <c r="D65">
        <v>100</v>
      </c>
      <c r="G65">
        <v>44.01</v>
      </c>
      <c r="H65">
        <v>0.51</v>
      </c>
      <c r="I65">
        <v>9.78</v>
      </c>
      <c r="K65" s="24">
        <v>11.626248216833094</v>
      </c>
      <c r="L65" s="33">
        <v>0.13472816611190364</v>
      </c>
      <c r="M65" s="24">
        <v>2.583610714851799</v>
      </c>
    </row>
    <row r="66" spans="1:13" ht="12">
      <c r="A66">
        <v>1755</v>
      </c>
      <c r="B66">
        <v>420</v>
      </c>
      <c r="G66">
        <v>41.08</v>
      </c>
      <c r="K66" s="24">
        <v>10.852221693876473</v>
      </c>
      <c r="L66" s="33"/>
      <c r="M66" s="24"/>
    </row>
    <row r="67" spans="1:13" ht="12">
      <c r="A67">
        <v>1756</v>
      </c>
      <c r="B67">
        <v>360</v>
      </c>
      <c r="C67">
        <v>7</v>
      </c>
      <c r="G67">
        <v>35.21</v>
      </c>
      <c r="H67">
        <v>0.69</v>
      </c>
      <c r="K67" s="24">
        <v>9.301526919215934</v>
      </c>
      <c r="L67" s="33">
        <v>0.18227928356316372</v>
      </c>
      <c r="M67" s="24"/>
    </row>
    <row r="68" spans="1:13" ht="12">
      <c r="A68">
        <v>1757</v>
      </c>
      <c r="B68">
        <v>390</v>
      </c>
      <c r="C68">
        <v>5</v>
      </c>
      <c r="G68">
        <v>38.14</v>
      </c>
      <c r="H68">
        <v>0.49</v>
      </c>
      <c r="K68" s="24">
        <v>10.075553442172557</v>
      </c>
      <c r="L68" s="33">
        <v>0.12944470861731916</v>
      </c>
      <c r="M68" s="24"/>
    </row>
    <row r="69" spans="1:13" ht="12">
      <c r="A69">
        <v>1758</v>
      </c>
      <c r="B69">
        <v>354</v>
      </c>
      <c r="C69">
        <v>7.3</v>
      </c>
      <c r="G69">
        <v>34.69</v>
      </c>
      <c r="H69">
        <v>0.71</v>
      </c>
      <c r="K69" s="24">
        <v>9.164157024356738</v>
      </c>
      <c r="L69" s="33">
        <v>0.18756274105774817</v>
      </c>
      <c r="M69" s="24"/>
    </row>
    <row r="70" spans="1:13" ht="12">
      <c r="A70">
        <v>1759</v>
      </c>
      <c r="B70">
        <v>376</v>
      </c>
      <c r="C70">
        <v>5.5</v>
      </c>
      <c r="G70">
        <v>36.77</v>
      </c>
      <c r="H70">
        <v>0.54</v>
      </c>
      <c r="K70" s="24">
        <v>9.713636603793523</v>
      </c>
      <c r="L70" s="33">
        <v>0.14265335235378032</v>
      </c>
      <c r="M70" s="24"/>
    </row>
    <row r="71" spans="1:13" ht="12">
      <c r="A71">
        <v>1760</v>
      </c>
      <c r="B71">
        <v>380</v>
      </c>
      <c r="G71">
        <v>37.16</v>
      </c>
      <c r="K71" s="24">
        <v>9.816664024937918</v>
      </c>
      <c r="L71" s="33"/>
      <c r="M71" s="24"/>
    </row>
    <row r="72" spans="1:13" ht="12">
      <c r="A72">
        <v>1761</v>
      </c>
      <c r="B72">
        <v>420</v>
      </c>
      <c r="C72">
        <v>13</v>
      </c>
      <c r="G72">
        <v>41.08</v>
      </c>
      <c r="H72">
        <v>1.27</v>
      </c>
      <c r="K72" s="24">
        <v>10.852221693876473</v>
      </c>
      <c r="L72" s="33">
        <v>0.33549955090611294</v>
      </c>
      <c r="M72" s="24"/>
    </row>
    <row r="73" spans="1:13" ht="12">
      <c r="A73">
        <v>1762</v>
      </c>
      <c r="B73">
        <v>480</v>
      </c>
      <c r="G73">
        <v>46.94</v>
      </c>
      <c r="K73" s="24">
        <v>12.400274739789717</v>
      </c>
      <c r="L73" s="33"/>
      <c r="M73" s="24"/>
    </row>
    <row r="74" spans="1:13" ht="12">
      <c r="A74">
        <v>1763</v>
      </c>
      <c r="B74">
        <v>360</v>
      </c>
      <c r="C74">
        <v>9</v>
      </c>
      <c r="D74">
        <v>120</v>
      </c>
      <c r="G74">
        <v>35.28</v>
      </c>
      <c r="H74">
        <v>0.88</v>
      </c>
      <c r="I74">
        <v>11.74</v>
      </c>
      <c r="K74" s="24">
        <v>9.320019020446981</v>
      </c>
      <c r="L74" s="33">
        <v>0.23247212976171605</v>
      </c>
      <c r="M74" s="24">
        <v>3.1013895493210755</v>
      </c>
    </row>
    <row r="75" spans="1:13" ht="12">
      <c r="A75">
        <v>1764</v>
      </c>
      <c r="B75">
        <v>540</v>
      </c>
      <c r="C75">
        <v>9</v>
      </c>
      <c r="G75">
        <v>52.92</v>
      </c>
      <c r="H75">
        <v>0.88</v>
      </c>
      <c r="K75" s="24">
        <v>13.98002853067047</v>
      </c>
      <c r="L75" s="33">
        <v>0.23247212976171605</v>
      </c>
      <c r="M75" s="24"/>
    </row>
    <row r="76" spans="1:13" ht="12">
      <c r="A76">
        <v>1765</v>
      </c>
      <c r="K76" s="24"/>
      <c r="L76" s="33"/>
      <c r="M76" s="24"/>
    </row>
    <row r="77" spans="1:13" ht="12">
      <c r="A77">
        <v>1766</v>
      </c>
      <c r="B77">
        <v>370</v>
      </c>
      <c r="C77">
        <v>12</v>
      </c>
      <c r="G77">
        <v>35.89</v>
      </c>
      <c r="H77">
        <v>1.16</v>
      </c>
      <c r="K77" s="24">
        <v>9.481164474031806</v>
      </c>
      <c r="L77" s="33">
        <v>0.30644053468589844</v>
      </c>
      <c r="M77" s="24"/>
    </row>
    <row r="78" spans="1:13" ht="12">
      <c r="A78">
        <v>1767</v>
      </c>
      <c r="B78">
        <v>360</v>
      </c>
      <c r="C78">
        <v>12</v>
      </c>
      <c r="D78">
        <v>91</v>
      </c>
      <c r="G78">
        <v>34.42</v>
      </c>
      <c r="H78">
        <v>1.16</v>
      </c>
      <c r="I78">
        <v>8.86</v>
      </c>
      <c r="K78" s="24">
        <v>9.092830348179849</v>
      </c>
      <c r="L78" s="33">
        <v>0.30644053468589844</v>
      </c>
      <c r="M78" s="24">
        <v>2.340571670100914</v>
      </c>
    </row>
    <row r="79" spans="1:13" ht="12">
      <c r="A79">
        <v>1768</v>
      </c>
      <c r="B79">
        <v>400</v>
      </c>
      <c r="C79">
        <v>14.5</v>
      </c>
      <c r="G79">
        <v>38.8</v>
      </c>
      <c r="H79">
        <v>1.41</v>
      </c>
      <c r="K79" s="24">
        <v>10.249907539493844</v>
      </c>
      <c r="L79" s="33">
        <v>0.3724837533682041</v>
      </c>
      <c r="M79" s="24"/>
    </row>
    <row r="80" spans="1:13" ht="12">
      <c r="A80">
        <v>1769</v>
      </c>
      <c r="B80">
        <v>396</v>
      </c>
      <c r="C80">
        <v>5</v>
      </c>
      <c r="G80">
        <v>38.57</v>
      </c>
      <c r="H80">
        <v>0.49</v>
      </c>
      <c r="K80" s="24">
        <v>10.189147778306124</v>
      </c>
      <c r="L80" s="33">
        <v>0.12944470861731916</v>
      </c>
      <c r="M80" s="24"/>
    </row>
    <row r="81" spans="1:13" ht="12">
      <c r="A81">
        <v>1770</v>
      </c>
      <c r="B81">
        <v>380</v>
      </c>
      <c r="C81">
        <v>5.1</v>
      </c>
      <c r="D81">
        <v>106</v>
      </c>
      <c r="G81">
        <v>38.57</v>
      </c>
      <c r="H81">
        <v>0.49</v>
      </c>
      <c r="I81">
        <v>10.32</v>
      </c>
      <c r="K81" s="24">
        <v>10.189147778306124</v>
      </c>
      <c r="L81" s="33">
        <v>0.12944470861731916</v>
      </c>
      <c r="M81" s="24">
        <v>2.7262640672055793</v>
      </c>
    </row>
    <row r="82" spans="1:13" ht="12">
      <c r="A82">
        <v>1771</v>
      </c>
      <c r="B82">
        <v>380</v>
      </c>
      <c r="C82">
        <v>12</v>
      </c>
      <c r="G82">
        <v>38.57</v>
      </c>
      <c r="H82">
        <v>1.16</v>
      </c>
      <c r="K82" s="24">
        <v>10.189147778306124</v>
      </c>
      <c r="L82" s="33">
        <v>0.30644053468589844</v>
      </c>
      <c r="M82" s="24"/>
    </row>
    <row r="83" spans="1:13" ht="12">
      <c r="A83">
        <v>1772</v>
      </c>
      <c r="B83">
        <v>388</v>
      </c>
      <c r="C83">
        <v>12</v>
      </c>
      <c r="G83">
        <v>37.79</v>
      </c>
      <c r="H83">
        <v>1.16</v>
      </c>
      <c r="K83" s="24">
        <v>9.983092936017329</v>
      </c>
      <c r="L83" s="33">
        <v>0.30644053468589844</v>
      </c>
      <c r="M83" s="24"/>
    </row>
    <row r="84" spans="1:13" ht="12">
      <c r="A84">
        <v>1773</v>
      </c>
      <c r="B84">
        <v>370</v>
      </c>
      <c r="G84">
        <v>36.04</v>
      </c>
      <c r="K84" s="24">
        <v>9.52079040524119</v>
      </c>
      <c r="L84" s="33"/>
      <c r="M84" s="24"/>
    </row>
    <row r="85" spans="1:13" ht="12">
      <c r="A85">
        <v>1774</v>
      </c>
      <c r="B85">
        <v>384</v>
      </c>
      <c r="D85">
        <v>90</v>
      </c>
      <c r="G85">
        <v>37.4</v>
      </c>
      <c r="I85">
        <v>8.77</v>
      </c>
      <c r="K85" s="24">
        <v>9.880065514872932</v>
      </c>
      <c r="L85" s="33"/>
      <c r="M85" s="24">
        <v>2.3167961113752837</v>
      </c>
    </row>
    <row r="86" spans="1:13" ht="12">
      <c r="A86">
        <v>1775</v>
      </c>
      <c r="B86">
        <v>375</v>
      </c>
      <c r="G86">
        <v>36.52</v>
      </c>
      <c r="K86" s="24">
        <v>9.647593385111218</v>
      </c>
      <c r="L86" s="33"/>
      <c r="M86" s="24"/>
    </row>
    <row r="87" spans="1:13" ht="12">
      <c r="A87">
        <v>1776</v>
      </c>
      <c r="B87">
        <v>368</v>
      </c>
      <c r="G87">
        <v>35.84</v>
      </c>
      <c r="K87" s="24">
        <v>9.467955830295345</v>
      </c>
      <c r="L87" s="33"/>
      <c r="M87" s="24"/>
    </row>
    <row r="88" spans="1:13" ht="12">
      <c r="A88">
        <v>1777</v>
      </c>
      <c r="B88">
        <v>372</v>
      </c>
      <c r="G88">
        <v>36.23</v>
      </c>
      <c r="K88" s="24">
        <v>9.570983251439742</v>
      </c>
      <c r="L88" s="33"/>
      <c r="M88" s="24"/>
    </row>
    <row r="89" spans="1:13" ht="12">
      <c r="A89">
        <v>1778</v>
      </c>
      <c r="B89">
        <v>369</v>
      </c>
      <c r="C89">
        <v>9</v>
      </c>
      <c r="G89">
        <v>35.94</v>
      </c>
      <c r="H89">
        <v>0.88</v>
      </c>
      <c r="K89" s="24">
        <v>9.494373117768268</v>
      </c>
      <c r="L89" s="33">
        <v>0.23247212976171605</v>
      </c>
      <c r="M89" s="24"/>
    </row>
    <row r="90" spans="1:13" ht="12">
      <c r="A90">
        <v>1779</v>
      </c>
      <c r="B90">
        <v>372</v>
      </c>
      <c r="G90">
        <v>36.23</v>
      </c>
      <c r="K90" s="24">
        <v>9.570983251439742</v>
      </c>
      <c r="L90" s="24"/>
      <c r="M90" s="24"/>
    </row>
    <row r="91" spans="1:13" ht="12">
      <c r="A91">
        <v>1780</v>
      </c>
      <c r="B91">
        <v>370</v>
      </c>
      <c r="G91">
        <v>36.04</v>
      </c>
      <c r="K91" s="24">
        <v>9.52079040524119</v>
      </c>
      <c r="L91" s="24"/>
      <c r="M91" s="24"/>
    </row>
    <row r="92" spans="1:13" ht="12">
      <c r="A92">
        <v>1781</v>
      </c>
      <c r="B92">
        <v>450</v>
      </c>
      <c r="D92">
        <v>80</v>
      </c>
      <c r="G92">
        <v>43.83</v>
      </c>
      <c r="I92">
        <v>7.92</v>
      </c>
      <c r="K92" s="24">
        <v>11.578697099381834</v>
      </c>
      <c r="L92" s="24"/>
      <c r="M92" s="24">
        <v>2.0922491678554445</v>
      </c>
    </row>
    <row r="93" spans="1:13" ht="12">
      <c r="A93">
        <v>1782</v>
      </c>
      <c r="B93">
        <v>480</v>
      </c>
      <c r="G93">
        <v>46.75</v>
      </c>
      <c r="K93" s="24">
        <v>12.350081893591165</v>
      </c>
      <c r="L93" s="24"/>
      <c r="M93" s="24"/>
    </row>
    <row r="94" spans="1:13" ht="12">
      <c r="A94">
        <v>1783</v>
      </c>
      <c r="B94">
        <v>420</v>
      </c>
      <c r="G94">
        <v>40.91</v>
      </c>
      <c r="K94" s="24">
        <v>10.807312305172504</v>
      </c>
      <c r="L94" s="24"/>
      <c r="M94" s="24"/>
    </row>
    <row r="95" spans="1:13" ht="12">
      <c r="A95">
        <v>1784</v>
      </c>
      <c r="B95">
        <v>600</v>
      </c>
      <c r="G95">
        <v>58.44</v>
      </c>
      <c r="K95" s="24">
        <v>15.43826279917578</v>
      </c>
      <c r="L95" s="24"/>
      <c r="M95" s="24"/>
    </row>
    <row r="96" spans="1:13" ht="12">
      <c r="A96">
        <v>1785</v>
      </c>
      <c r="B96">
        <v>480</v>
      </c>
      <c r="G96">
        <v>46.75</v>
      </c>
      <c r="K96" s="24">
        <v>12.350081893591165</v>
      </c>
      <c r="L96" s="24"/>
      <c r="M96" s="24"/>
    </row>
    <row r="97" spans="1:13" ht="12">
      <c r="A97">
        <v>1786</v>
      </c>
      <c r="B97">
        <v>480</v>
      </c>
      <c r="G97">
        <v>46.75</v>
      </c>
      <c r="K97" s="24">
        <v>12.350081893591165</v>
      </c>
      <c r="L97" s="24"/>
      <c r="M97" s="24"/>
    </row>
    <row r="98" spans="1:13" ht="12">
      <c r="A98">
        <v>1787</v>
      </c>
      <c r="K98" s="24"/>
      <c r="L98" s="24"/>
      <c r="M98" s="24"/>
    </row>
    <row r="99" spans="1:13" ht="12">
      <c r="A99">
        <v>1788</v>
      </c>
      <c r="K99" s="24"/>
      <c r="L99" s="24"/>
      <c r="M99" s="24"/>
    </row>
    <row r="100" spans="1:13" ht="12">
      <c r="A100">
        <v>1789</v>
      </c>
      <c r="K100" s="24"/>
      <c r="L100" s="24"/>
      <c r="M100" s="24"/>
    </row>
    <row r="101" spans="1:13" ht="12">
      <c r="A101">
        <v>1790</v>
      </c>
      <c r="B101">
        <v>540</v>
      </c>
      <c r="G101">
        <v>52.6</v>
      </c>
      <c r="K101" s="24">
        <v>13.89549321075712</v>
      </c>
      <c r="L101" s="24"/>
      <c r="M101" s="24"/>
    </row>
    <row r="102" spans="1:13" ht="12">
      <c r="A102">
        <v>1791</v>
      </c>
      <c r="K102" s="24"/>
      <c r="L102" s="24"/>
      <c r="M102" s="24"/>
    </row>
    <row r="103" spans="1:13" ht="12">
      <c r="A103">
        <v>1792</v>
      </c>
      <c r="B103">
        <v>240</v>
      </c>
      <c r="G103">
        <v>23.38</v>
      </c>
      <c r="K103" s="24">
        <v>6.176361811169229</v>
      </c>
      <c r="L103" s="24"/>
      <c r="M103" s="24"/>
    </row>
    <row r="104" spans="1:13" ht="12">
      <c r="A104">
        <v>1793</v>
      </c>
      <c r="K104" s="24"/>
      <c r="L104" s="24"/>
      <c r="M104" s="24"/>
    </row>
    <row r="105" spans="1:13" ht="12">
      <c r="A105">
        <v>1794</v>
      </c>
      <c r="K105" s="24"/>
      <c r="L105" s="24"/>
      <c r="M105" s="24"/>
    </row>
    <row r="106" spans="1:13" ht="12">
      <c r="A106">
        <v>1795</v>
      </c>
      <c r="K106" s="24"/>
      <c r="L106" s="24"/>
      <c r="M106" s="24"/>
    </row>
    <row r="107" spans="1:13" ht="12">
      <c r="A107">
        <v>1796</v>
      </c>
      <c r="K107" s="24"/>
      <c r="L107" s="24"/>
      <c r="M107" s="24"/>
    </row>
    <row r="108" spans="1:13" ht="12">
      <c r="A108">
        <v>1797</v>
      </c>
      <c r="K108" s="24"/>
      <c r="L108" s="24"/>
      <c r="M108" s="24"/>
    </row>
    <row r="109" spans="1:13" ht="12">
      <c r="A109">
        <v>1798</v>
      </c>
      <c r="B109">
        <v>192</v>
      </c>
      <c r="G109">
        <v>18.7</v>
      </c>
      <c r="K109" s="24">
        <v>4.940032757436466</v>
      </c>
      <c r="L109" s="24"/>
      <c r="M109" s="24"/>
    </row>
    <row r="110" ht="12">
      <c r="A110">
        <v>1799</v>
      </c>
    </row>
    <row r="111" ht="12">
      <c r="A111">
        <v>1800</v>
      </c>
    </row>
    <row r="112" ht="12">
      <c r="A112">
        <v>1801</v>
      </c>
    </row>
    <row r="113" ht="12">
      <c r="A113">
        <v>1802</v>
      </c>
    </row>
    <row r="114" ht="12">
      <c r="A114">
        <v>1803</v>
      </c>
    </row>
    <row r="115" spans="1:20" ht="12">
      <c r="A115">
        <v>1804</v>
      </c>
      <c r="R115" s="33">
        <v>0.453</v>
      </c>
      <c r="S115">
        <v>4.125</v>
      </c>
      <c r="T115">
        <v>3.274</v>
      </c>
    </row>
    <row r="116" spans="1:20" ht="12">
      <c r="A116">
        <v>1805</v>
      </c>
      <c r="R116" s="33">
        <v>0.56</v>
      </c>
      <c r="S116">
        <v>4.563</v>
      </c>
      <c r="T116">
        <v>4.111</v>
      </c>
    </row>
    <row r="117" spans="1:20" ht="12">
      <c r="A117">
        <v>1806</v>
      </c>
      <c r="R117" s="33">
        <v>0.492</v>
      </c>
      <c r="S117">
        <v>5.496</v>
      </c>
      <c r="T117">
        <v>4.456</v>
      </c>
    </row>
    <row r="118" spans="1:20" ht="12">
      <c r="A118">
        <v>1807</v>
      </c>
      <c r="R118" s="33">
        <v>0.359</v>
      </c>
      <c r="S118">
        <v>3.911</v>
      </c>
      <c r="T118">
        <v>3.099</v>
      </c>
    </row>
    <row r="119" spans="1:20" ht="12">
      <c r="A119">
        <v>1808</v>
      </c>
      <c r="R119" s="33">
        <v>0.287</v>
      </c>
      <c r="S119">
        <v>4.076</v>
      </c>
      <c r="T119">
        <v>3.166</v>
      </c>
    </row>
    <row r="120" spans="1:20" ht="12">
      <c r="A120">
        <v>1809</v>
      </c>
      <c r="R120" s="33">
        <v>0.276</v>
      </c>
      <c r="S120">
        <v>3.446</v>
      </c>
      <c r="T120">
        <v>2.739</v>
      </c>
    </row>
    <row r="121" spans="1:22" ht="12">
      <c r="A121">
        <v>1810</v>
      </c>
      <c r="R121" s="33">
        <v>0.279</v>
      </c>
      <c r="S121">
        <v>4.102</v>
      </c>
      <c r="T121">
        <v>3.149</v>
      </c>
      <c r="V121" t="s">
        <v>216</v>
      </c>
    </row>
    <row r="122" spans="1:22" ht="12">
      <c r="A122">
        <v>1811</v>
      </c>
      <c r="R122" s="33">
        <v>0.434</v>
      </c>
      <c r="S122">
        <v>5.287</v>
      </c>
      <c r="T122">
        <v>3.206</v>
      </c>
      <c r="V122" t="s">
        <v>217</v>
      </c>
    </row>
    <row r="123" spans="1:22" ht="12">
      <c r="A123">
        <v>1812</v>
      </c>
      <c r="R123" s="33">
        <v>0.618</v>
      </c>
      <c r="S123">
        <v>5.841</v>
      </c>
      <c r="T123">
        <v>3.779</v>
      </c>
      <c r="V123" t="s">
        <v>218</v>
      </c>
    </row>
    <row r="124" spans="1:22" ht="12">
      <c r="A124">
        <v>1813</v>
      </c>
      <c r="P124">
        <v>0.374</v>
      </c>
      <c r="R124" s="33">
        <v>0.779</v>
      </c>
      <c r="S124">
        <v>4.453</v>
      </c>
      <c r="T124">
        <v>3.621</v>
      </c>
      <c r="V124" s="33">
        <f>P124/3.7854</f>
        <v>0.09880065514872932</v>
      </c>
    </row>
    <row r="125" spans="1:22" ht="12">
      <c r="A125">
        <v>1814</v>
      </c>
      <c r="P125">
        <v>0.359</v>
      </c>
      <c r="R125" s="33">
        <v>0.55</v>
      </c>
      <c r="S125">
        <v>3.452</v>
      </c>
      <c r="T125">
        <v>3.131</v>
      </c>
      <c r="V125" s="33">
        <f aca="true" t="shared" si="0" ref="V125:V147">P125/3.7854</f>
        <v>0.09483806202779098</v>
      </c>
    </row>
    <row r="126" spans="1:22" ht="12">
      <c r="A126">
        <v>1815</v>
      </c>
      <c r="P126">
        <v>0.455</v>
      </c>
      <c r="R126" s="33">
        <v>0.709</v>
      </c>
      <c r="S126">
        <v>3.984</v>
      </c>
      <c r="T126">
        <v>3.669</v>
      </c>
      <c r="V126" s="33">
        <f t="shared" si="0"/>
        <v>0.12019865800179638</v>
      </c>
    </row>
    <row r="127" spans="1:22" ht="12">
      <c r="A127">
        <v>1816</v>
      </c>
      <c r="P127">
        <v>0.708</v>
      </c>
      <c r="R127" s="33">
        <v>0.736</v>
      </c>
      <c r="S127">
        <v>4.25</v>
      </c>
      <c r="T127">
        <v>4.066</v>
      </c>
      <c r="V127" s="33">
        <f t="shared" si="0"/>
        <v>0.18703439530828972</v>
      </c>
    </row>
    <row r="128" spans="1:22" ht="12">
      <c r="A128">
        <v>1817</v>
      </c>
      <c r="P128">
        <v>0.382</v>
      </c>
      <c r="R128" s="33"/>
      <c r="V128" s="33">
        <f t="shared" si="0"/>
        <v>0.1009140381465631</v>
      </c>
    </row>
    <row r="129" spans="1:22" ht="12">
      <c r="A129">
        <v>1818</v>
      </c>
      <c r="P129">
        <v>0.755</v>
      </c>
      <c r="R129" s="33">
        <v>0.534</v>
      </c>
      <c r="V129" s="33">
        <f t="shared" si="0"/>
        <v>0.19945052042056322</v>
      </c>
    </row>
    <row r="130" spans="1:22" ht="12">
      <c r="A130">
        <v>1819</v>
      </c>
      <c r="P130">
        <v>0.468</v>
      </c>
      <c r="R130" s="33">
        <v>0.808</v>
      </c>
      <c r="V130" s="33">
        <f t="shared" si="0"/>
        <v>0.12363290537327627</v>
      </c>
    </row>
    <row r="131" spans="1:22" ht="12">
      <c r="A131">
        <v>1820</v>
      </c>
      <c r="P131">
        <v>0.468</v>
      </c>
      <c r="R131" s="33"/>
      <c r="V131" s="33">
        <f t="shared" si="0"/>
        <v>0.12363290537327627</v>
      </c>
    </row>
    <row r="132" spans="1:22" ht="12">
      <c r="A132">
        <v>1821</v>
      </c>
      <c r="P132">
        <v>0.468</v>
      </c>
      <c r="R132" s="33"/>
      <c r="V132" s="33">
        <f t="shared" si="0"/>
        <v>0.12363290537327627</v>
      </c>
    </row>
    <row r="133" spans="1:22" ht="12">
      <c r="A133">
        <v>1822</v>
      </c>
      <c r="P133">
        <v>0.468</v>
      </c>
      <c r="R133" s="33"/>
      <c r="V133" s="33">
        <f t="shared" si="0"/>
        <v>0.12363290537327627</v>
      </c>
    </row>
    <row r="134" spans="1:22" ht="12">
      <c r="A134">
        <v>1823</v>
      </c>
      <c r="P134">
        <v>0.429</v>
      </c>
      <c r="R134" s="33">
        <v>0.808</v>
      </c>
      <c r="V134" s="33">
        <f t="shared" si="0"/>
        <v>0.11333016325883657</v>
      </c>
    </row>
    <row r="135" spans="1:22" ht="12">
      <c r="A135">
        <v>1824</v>
      </c>
      <c r="P135">
        <v>0.39</v>
      </c>
      <c r="R135" s="33"/>
      <c r="V135" s="33">
        <f t="shared" si="0"/>
        <v>0.10302742114439689</v>
      </c>
    </row>
    <row r="136" spans="1:22" ht="12">
      <c r="A136">
        <v>1825</v>
      </c>
      <c r="P136">
        <v>0.39</v>
      </c>
      <c r="R136" s="33"/>
      <c r="S136">
        <v>3.246</v>
      </c>
      <c r="T136">
        <v>1.379</v>
      </c>
      <c r="V136" s="33">
        <f t="shared" si="0"/>
        <v>0.10302742114439689</v>
      </c>
    </row>
    <row r="137" spans="1:22" ht="12">
      <c r="A137">
        <v>1826</v>
      </c>
      <c r="P137">
        <v>0.39</v>
      </c>
      <c r="R137" s="33">
        <v>0.406</v>
      </c>
      <c r="S137">
        <v>4.138</v>
      </c>
      <c r="T137">
        <v>0.992</v>
      </c>
      <c r="V137" s="33">
        <f t="shared" si="0"/>
        <v>0.10302742114439689</v>
      </c>
    </row>
    <row r="138" spans="1:22" ht="12">
      <c r="A138">
        <v>1827</v>
      </c>
      <c r="P138">
        <v>0.39</v>
      </c>
      <c r="R138" s="33">
        <v>0.406</v>
      </c>
      <c r="S138">
        <v>3.913</v>
      </c>
      <c r="T138">
        <v>0.885</v>
      </c>
      <c r="V138" s="33">
        <f t="shared" si="0"/>
        <v>0.10302742114439689</v>
      </c>
    </row>
    <row r="139" spans="1:22" ht="12">
      <c r="A139">
        <v>1828</v>
      </c>
      <c r="P139">
        <v>0.39</v>
      </c>
      <c r="R139" s="33">
        <v>0.441</v>
      </c>
      <c r="S139">
        <v>3.813</v>
      </c>
      <c r="T139">
        <v>1.006</v>
      </c>
      <c r="V139" s="33">
        <f t="shared" si="0"/>
        <v>0.10302742114439689</v>
      </c>
    </row>
    <row r="140" spans="1:22" ht="12">
      <c r="A140">
        <v>1829</v>
      </c>
      <c r="P140">
        <v>0.382</v>
      </c>
      <c r="R140" s="33">
        <v>0.413</v>
      </c>
      <c r="S140">
        <v>3.874</v>
      </c>
      <c r="T140">
        <v>1.008</v>
      </c>
      <c r="V140" s="33">
        <f t="shared" si="0"/>
        <v>0.1009140381465631</v>
      </c>
    </row>
    <row r="141" spans="1:22" ht="12">
      <c r="A141">
        <v>1830</v>
      </c>
      <c r="P141">
        <v>0.462</v>
      </c>
      <c r="R141" s="33"/>
      <c r="S141">
        <v>4.266</v>
      </c>
      <c r="T141">
        <v>1.388</v>
      </c>
      <c r="V141" s="33">
        <f t="shared" si="0"/>
        <v>0.12204786812490094</v>
      </c>
    </row>
    <row r="142" spans="1:22" ht="12">
      <c r="A142">
        <v>1831</v>
      </c>
      <c r="P142">
        <v>0.468</v>
      </c>
      <c r="R142" s="33">
        <v>0.487</v>
      </c>
      <c r="S142">
        <v>4.584</v>
      </c>
      <c r="T142">
        <v>1.724</v>
      </c>
      <c r="V142" s="33">
        <f t="shared" si="0"/>
        <v>0.12363290537327627</v>
      </c>
    </row>
    <row r="143" spans="1:22" ht="12">
      <c r="A143">
        <v>1832</v>
      </c>
      <c r="P143">
        <v>0.468</v>
      </c>
      <c r="R143" s="33">
        <v>0.487</v>
      </c>
      <c r="S143">
        <v>3.651</v>
      </c>
      <c r="T143">
        <v>0.811</v>
      </c>
      <c r="V143" s="33">
        <f t="shared" si="0"/>
        <v>0.12363290537327627</v>
      </c>
    </row>
    <row r="144" spans="1:22" ht="12">
      <c r="A144">
        <v>1833</v>
      </c>
      <c r="P144">
        <v>0.468</v>
      </c>
      <c r="R144" s="33">
        <v>0.568</v>
      </c>
      <c r="S144">
        <v>3.164</v>
      </c>
      <c r="T144">
        <v>0.73</v>
      </c>
      <c r="V144" s="33">
        <f t="shared" si="0"/>
        <v>0.12363290537327627</v>
      </c>
    </row>
    <row r="145" spans="1:22" ht="12">
      <c r="A145">
        <v>1834</v>
      </c>
      <c r="P145">
        <v>0.468</v>
      </c>
      <c r="R145" s="33">
        <v>0.537</v>
      </c>
      <c r="S145">
        <v>3.419</v>
      </c>
      <c r="T145">
        <v>0.959</v>
      </c>
      <c r="V145" s="33">
        <f t="shared" si="0"/>
        <v>0.12363290537327627</v>
      </c>
    </row>
    <row r="146" spans="1:22" ht="12">
      <c r="A146">
        <v>1835</v>
      </c>
      <c r="P146">
        <v>0.416</v>
      </c>
      <c r="R146" s="33">
        <v>0.544</v>
      </c>
      <c r="S146">
        <v>3.685</v>
      </c>
      <c r="T146">
        <v>1.004</v>
      </c>
      <c r="V146" s="33">
        <f t="shared" si="0"/>
        <v>0.10989591588735668</v>
      </c>
    </row>
    <row r="147" spans="1:22" ht="12">
      <c r="A147">
        <v>1836</v>
      </c>
      <c r="P147">
        <v>0.39</v>
      </c>
      <c r="R147" s="33">
        <v>0.487</v>
      </c>
      <c r="S147">
        <v>2.669</v>
      </c>
      <c r="T147">
        <v>0.801</v>
      </c>
      <c r="V147" s="33">
        <f t="shared" si="0"/>
        <v>0.10302742114439689</v>
      </c>
    </row>
    <row r="148" spans="1:20" ht="12">
      <c r="A148">
        <v>1837</v>
      </c>
      <c r="R148" s="33">
        <v>0.487</v>
      </c>
      <c r="S148">
        <v>2.439</v>
      </c>
      <c r="T148">
        <v>1.018</v>
      </c>
    </row>
    <row r="149" spans="1:20" ht="12">
      <c r="A149">
        <v>1838</v>
      </c>
      <c r="R149" s="33">
        <v>0.524</v>
      </c>
      <c r="S149">
        <v>3.041</v>
      </c>
      <c r="T149">
        <v>1.372</v>
      </c>
    </row>
    <row r="150" spans="1:20" ht="12">
      <c r="A150">
        <v>1839</v>
      </c>
      <c r="R150" s="33">
        <v>0.558</v>
      </c>
      <c r="S150">
        <v>3.246</v>
      </c>
      <c r="T150">
        <v>1.099</v>
      </c>
    </row>
    <row r="151" spans="1:20" ht="12">
      <c r="A151">
        <v>1840</v>
      </c>
      <c r="R151" s="33">
        <v>0.649</v>
      </c>
      <c r="S151">
        <v>3.246</v>
      </c>
      <c r="T151">
        <v>1.217</v>
      </c>
    </row>
    <row r="152" spans="1:20" ht="12">
      <c r="A152">
        <v>1841</v>
      </c>
      <c r="R152" s="33">
        <v>0.649</v>
      </c>
      <c r="S152">
        <v>3.246</v>
      </c>
      <c r="T152">
        <v>1.062</v>
      </c>
    </row>
    <row r="153" spans="1:20" ht="12">
      <c r="A153">
        <v>1842</v>
      </c>
      <c r="R153" s="33">
        <v>0.635</v>
      </c>
      <c r="S153">
        <v>3.143</v>
      </c>
      <c r="T153">
        <v>0.811</v>
      </c>
    </row>
    <row r="154" spans="1:20" ht="12">
      <c r="A154">
        <v>1843</v>
      </c>
      <c r="R154" s="33">
        <v>0.568</v>
      </c>
      <c r="S154">
        <v>2.717</v>
      </c>
      <c r="T154">
        <v>0.713</v>
      </c>
    </row>
    <row r="155" spans="1:21" ht="12">
      <c r="A155">
        <v>1844</v>
      </c>
      <c r="O155" s="8">
        <v>526</v>
      </c>
      <c r="P155">
        <v>0.318</v>
      </c>
      <c r="R155" s="33">
        <v>0.578</v>
      </c>
      <c r="S155">
        <v>2.434</v>
      </c>
      <c r="T155">
        <v>0.782</v>
      </c>
      <c r="U155" s="24">
        <v>1.1414930555555556</v>
      </c>
    </row>
    <row r="156" spans="1:21" ht="12">
      <c r="A156">
        <v>1845</v>
      </c>
      <c r="O156" s="8">
        <v>540.7</v>
      </c>
      <c r="R156" s="33">
        <v>0.686</v>
      </c>
      <c r="S156">
        <v>3.15</v>
      </c>
      <c r="T156">
        <v>1.406</v>
      </c>
      <c r="U156" s="24">
        <v>1.1733940972222223</v>
      </c>
    </row>
    <row r="157" spans="1:21" ht="12">
      <c r="A157">
        <v>1846</v>
      </c>
      <c r="O157" s="8">
        <v>520.2</v>
      </c>
      <c r="R157" s="33">
        <v>0.73</v>
      </c>
      <c r="S157">
        <v>3.554</v>
      </c>
      <c r="T157">
        <v>2.15</v>
      </c>
      <c r="U157" s="24">
        <v>1.12890625</v>
      </c>
    </row>
    <row r="158" spans="1:21" ht="12">
      <c r="A158">
        <v>1847</v>
      </c>
      <c r="O158" s="8">
        <v>576</v>
      </c>
      <c r="R158" s="33">
        <v>0.791</v>
      </c>
      <c r="S158">
        <v>3.757</v>
      </c>
      <c r="T158">
        <v>2.478</v>
      </c>
      <c r="U158" s="24">
        <v>1.25</v>
      </c>
    </row>
    <row r="159" spans="1:21" ht="12">
      <c r="A159">
        <v>1848</v>
      </c>
      <c r="O159" s="8">
        <v>539.8</v>
      </c>
      <c r="R159" s="33">
        <v>0.741</v>
      </c>
      <c r="S159">
        <v>3.641</v>
      </c>
      <c r="T159">
        <v>2.331</v>
      </c>
      <c r="U159" s="24">
        <v>1.171440972222222</v>
      </c>
    </row>
    <row r="160" spans="1:21" ht="12">
      <c r="A160">
        <v>1849</v>
      </c>
      <c r="O160" s="8"/>
      <c r="P160">
        <v>0.411</v>
      </c>
      <c r="R160" s="33">
        <v>0.712</v>
      </c>
      <c r="S160">
        <v>3.876</v>
      </c>
      <c r="T160">
        <v>2.715</v>
      </c>
      <c r="U160" s="24"/>
    </row>
    <row r="161" spans="1:21" ht="12">
      <c r="A161">
        <v>1850</v>
      </c>
      <c r="O161" s="8">
        <v>488</v>
      </c>
      <c r="R161" s="33">
        <v>0.676</v>
      </c>
      <c r="S161">
        <v>4.209</v>
      </c>
      <c r="T161">
        <v>2.846</v>
      </c>
      <c r="U161" s="24">
        <v>1.0590277777777777</v>
      </c>
    </row>
    <row r="162" spans="1:21" ht="12">
      <c r="A162">
        <v>1851</v>
      </c>
      <c r="O162" s="8"/>
      <c r="R162" s="33">
        <v>0.643</v>
      </c>
      <c r="S162">
        <v>4.236</v>
      </c>
      <c r="T162">
        <v>3.011</v>
      </c>
      <c r="U162" s="24"/>
    </row>
    <row r="163" spans="1:21" ht="12">
      <c r="A163">
        <v>1852</v>
      </c>
      <c r="O163" s="8"/>
      <c r="P163">
        <v>0.269</v>
      </c>
      <c r="R163" s="33">
        <v>0.678</v>
      </c>
      <c r="S163">
        <v>3.921</v>
      </c>
      <c r="T163">
        <v>2.996</v>
      </c>
      <c r="U163" s="24"/>
    </row>
    <row r="164" spans="1:21" ht="12">
      <c r="A164">
        <v>1853</v>
      </c>
      <c r="O164" s="8">
        <v>454.5</v>
      </c>
      <c r="R164" s="33">
        <v>0.733</v>
      </c>
      <c r="S164">
        <v>4.269</v>
      </c>
      <c r="T164">
        <v>3.763</v>
      </c>
      <c r="U164" s="24">
        <v>0.986328125</v>
      </c>
    </row>
    <row r="165" spans="1:21" ht="12">
      <c r="A165">
        <v>1854</v>
      </c>
      <c r="O165" s="8">
        <v>480.5</v>
      </c>
      <c r="R165" s="33">
        <v>0.779</v>
      </c>
      <c r="S165">
        <v>4.823</v>
      </c>
      <c r="T165">
        <v>4.185</v>
      </c>
      <c r="U165" s="24">
        <v>1.0427517361111112</v>
      </c>
    </row>
    <row r="166" spans="1:21" ht="12">
      <c r="A166">
        <v>1855</v>
      </c>
      <c r="O166" s="8">
        <v>643.1</v>
      </c>
      <c r="R166" s="33">
        <v>1.153</v>
      </c>
      <c r="S166">
        <v>5.273</v>
      </c>
      <c r="T166">
        <v>3.418</v>
      </c>
      <c r="U166" s="24">
        <v>1.3956163194444444</v>
      </c>
    </row>
    <row r="167" spans="1:21" ht="12">
      <c r="A167">
        <v>1856</v>
      </c>
      <c r="O167" s="8">
        <v>759.6</v>
      </c>
      <c r="R167" s="33">
        <v>1.179</v>
      </c>
      <c r="S167">
        <v>3.53</v>
      </c>
      <c r="T167">
        <v>2.148</v>
      </c>
      <c r="U167" s="24">
        <v>1.6484375</v>
      </c>
    </row>
    <row r="168" spans="1:21" ht="12">
      <c r="A168">
        <v>1857</v>
      </c>
      <c r="O168" s="8">
        <v>656.3</v>
      </c>
      <c r="R168" s="33">
        <v>1.032</v>
      </c>
      <c r="S168">
        <v>3.9</v>
      </c>
      <c r="T168">
        <v>1.891</v>
      </c>
      <c r="U168" s="24">
        <v>1.4242621527777777</v>
      </c>
    </row>
    <row r="169" spans="1:21" ht="12">
      <c r="A169">
        <v>1858</v>
      </c>
      <c r="O169" s="8">
        <v>681.3</v>
      </c>
      <c r="R169" s="33">
        <v>1.056</v>
      </c>
      <c r="S169">
        <v>3.63</v>
      </c>
      <c r="T169">
        <v>2.573</v>
      </c>
      <c r="U169" s="24">
        <v>1.478515625</v>
      </c>
    </row>
    <row r="170" spans="1:21" ht="12">
      <c r="A170">
        <v>1859</v>
      </c>
      <c r="O170" s="8">
        <v>603.3</v>
      </c>
      <c r="R170" s="33">
        <v>0.986</v>
      </c>
      <c r="S170">
        <v>3.538</v>
      </c>
      <c r="T170">
        <v>1.415</v>
      </c>
      <c r="U170" s="24">
        <v>1.3092447916666665</v>
      </c>
    </row>
    <row r="171" spans="1:21" ht="12">
      <c r="A171">
        <v>1860</v>
      </c>
      <c r="O171" s="8">
        <v>573.3</v>
      </c>
      <c r="P171">
        <v>0.273</v>
      </c>
      <c r="R171" s="33">
        <v>0.997</v>
      </c>
      <c r="S171">
        <v>3.807</v>
      </c>
      <c r="T171">
        <v>1.945</v>
      </c>
      <c r="U171" s="24">
        <v>1.244140625</v>
      </c>
    </row>
    <row r="172" spans="1:21" ht="12">
      <c r="A172">
        <v>1861</v>
      </c>
      <c r="O172" s="8">
        <v>582.4</v>
      </c>
      <c r="P172">
        <v>0.378</v>
      </c>
      <c r="R172" s="33">
        <v>1.001</v>
      </c>
      <c r="S172">
        <v>4.518</v>
      </c>
      <c r="T172">
        <v>2.442</v>
      </c>
      <c r="U172" s="24">
        <v>1.2638888888888888</v>
      </c>
    </row>
    <row r="173" spans="1:21" ht="12">
      <c r="A173">
        <v>1862</v>
      </c>
      <c r="O173" s="8">
        <v>566.8</v>
      </c>
      <c r="R173" s="33">
        <v>1.179</v>
      </c>
      <c r="S173">
        <v>5.516</v>
      </c>
      <c r="T173">
        <v>2.942</v>
      </c>
      <c r="U173" s="24">
        <v>1.230034722222222</v>
      </c>
    </row>
    <row r="174" spans="1:21" ht="12">
      <c r="A174">
        <v>1863</v>
      </c>
      <c r="O174" s="8">
        <v>683.2</v>
      </c>
      <c r="R174" s="33">
        <v>1.38</v>
      </c>
      <c r="S174">
        <v>6.209</v>
      </c>
      <c r="T174">
        <v>3.312</v>
      </c>
      <c r="U174" s="24">
        <v>1.482638888888889</v>
      </c>
    </row>
    <row r="175" spans="1:21" ht="12">
      <c r="A175">
        <v>1864</v>
      </c>
      <c r="O175" s="8">
        <v>691.2</v>
      </c>
      <c r="R175" s="33">
        <v>1.357</v>
      </c>
      <c r="S175">
        <v>5.768</v>
      </c>
      <c r="T175">
        <v>2.848</v>
      </c>
      <c r="U175" s="24">
        <v>1.5</v>
      </c>
    </row>
    <row r="176" spans="1:21" ht="12">
      <c r="A176">
        <v>1865</v>
      </c>
      <c r="O176" s="8">
        <v>718.2</v>
      </c>
      <c r="R176" s="33">
        <v>1.451</v>
      </c>
      <c r="S176">
        <v>5.542</v>
      </c>
      <c r="T176">
        <v>2.734</v>
      </c>
      <c r="U176" s="24">
        <v>1.55859375</v>
      </c>
    </row>
    <row r="177" spans="1:21" ht="12">
      <c r="A177">
        <v>1866</v>
      </c>
      <c r="R177" s="33">
        <v>1.312</v>
      </c>
      <c r="S177">
        <v>5.411</v>
      </c>
      <c r="T177">
        <v>2.968</v>
      </c>
      <c r="U177" s="24"/>
    </row>
    <row r="178" spans="1:20" ht="12">
      <c r="A178">
        <v>1867</v>
      </c>
      <c r="R178" s="33">
        <v>1.372</v>
      </c>
      <c r="S178">
        <v>4.75</v>
      </c>
      <c r="T178">
        <v>2.718</v>
      </c>
    </row>
    <row r="179" spans="1:20" ht="12">
      <c r="A179">
        <v>1868</v>
      </c>
      <c r="R179" s="33">
        <v>1.418</v>
      </c>
      <c r="S179">
        <v>5.238</v>
      </c>
      <c r="T179">
        <v>2.63</v>
      </c>
    </row>
    <row r="180" spans="1:20" ht="12">
      <c r="A180">
        <v>1869</v>
      </c>
      <c r="R180" s="33">
        <v>1.384</v>
      </c>
      <c r="S180">
        <v>4.42</v>
      </c>
      <c r="T180">
        <v>2.378</v>
      </c>
    </row>
    <row r="181" spans="1:20" ht="12">
      <c r="A181">
        <v>1870</v>
      </c>
      <c r="R181" s="33">
        <v>1.461</v>
      </c>
      <c r="S181">
        <v>4.082</v>
      </c>
      <c r="T181">
        <v>2.396</v>
      </c>
    </row>
    <row r="182" spans="1:20" ht="12">
      <c r="A182">
        <v>1871</v>
      </c>
      <c r="R182" s="33">
        <v>1.565</v>
      </c>
      <c r="S182">
        <v>4.273</v>
      </c>
      <c r="T182">
        <v>2.996</v>
      </c>
    </row>
    <row r="183" spans="1:20" ht="12">
      <c r="A183">
        <v>1872</v>
      </c>
      <c r="R183" s="33">
        <v>1.905</v>
      </c>
      <c r="S183">
        <v>4.313</v>
      </c>
      <c r="T183">
        <v>3.594</v>
      </c>
    </row>
    <row r="184" spans="1:20" ht="12">
      <c r="A184">
        <v>1873</v>
      </c>
      <c r="R184" s="33">
        <v>2.011</v>
      </c>
      <c r="S184">
        <v>4.038</v>
      </c>
      <c r="T184">
        <v>3.466</v>
      </c>
    </row>
    <row r="185" spans="1:20" ht="12">
      <c r="A185">
        <v>1874</v>
      </c>
      <c r="R185" s="33">
        <v>1.791</v>
      </c>
      <c r="S185">
        <v>3.956</v>
      </c>
      <c r="T185">
        <v>3.465</v>
      </c>
    </row>
    <row r="186" spans="1:20" ht="12">
      <c r="A186">
        <v>1875</v>
      </c>
      <c r="R186" s="33">
        <v>1.823</v>
      </c>
      <c r="S186">
        <v>3.913</v>
      </c>
      <c r="T186">
        <v>3.039</v>
      </c>
    </row>
    <row r="187" spans="1:20" ht="12">
      <c r="A187">
        <v>1876</v>
      </c>
      <c r="R187" s="33">
        <v>2.124</v>
      </c>
      <c r="S187">
        <v>4.779</v>
      </c>
      <c r="T187">
        <v>3.717</v>
      </c>
    </row>
    <row r="188" spans="1:20" ht="12">
      <c r="A188">
        <v>1877</v>
      </c>
      <c r="R188" s="33">
        <v>2.032</v>
      </c>
      <c r="S188">
        <v>4.186</v>
      </c>
      <c r="T188">
        <v>3.327</v>
      </c>
    </row>
    <row r="189" spans="1:20" ht="12">
      <c r="A189">
        <v>1878</v>
      </c>
      <c r="R189" s="33">
        <v>2.154</v>
      </c>
      <c r="S189">
        <v>4.081</v>
      </c>
      <c r="T189">
        <v>3.689</v>
      </c>
    </row>
    <row r="190" spans="1:20" ht="12">
      <c r="A190">
        <v>1879</v>
      </c>
      <c r="R190" s="33">
        <v>2.326</v>
      </c>
      <c r="S190">
        <v>4.757</v>
      </c>
      <c r="T190">
        <v>3.993</v>
      </c>
    </row>
    <row r="191" spans="1:20" ht="12">
      <c r="A191">
        <v>1880</v>
      </c>
      <c r="R191" s="33">
        <v>2.181</v>
      </c>
      <c r="S191">
        <v>4.727</v>
      </c>
      <c r="T191">
        <v>3.956</v>
      </c>
    </row>
    <row r="192" spans="1:20" ht="12">
      <c r="A192">
        <v>1881</v>
      </c>
      <c r="R192" s="33">
        <v>1.902</v>
      </c>
      <c r="S192">
        <v>4.613</v>
      </c>
      <c r="T192">
        <v>3.92</v>
      </c>
    </row>
    <row r="193" spans="1:20" ht="12">
      <c r="A193">
        <v>1882</v>
      </c>
      <c r="R193" s="33">
        <v>2.027</v>
      </c>
      <c r="S193">
        <v>4.729</v>
      </c>
      <c r="T193">
        <v>4.054</v>
      </c>
    </row>
    <row r="194" spans="1:20" ht="12">
      <c r="A194">
        <v>1883</v>
      </c>
      <c r="R194" s="33">
        <v>2.239</v>
      </c>
      <c r="S194">
        <v>4.659</v>
      </c>
      <c r="T194">
        <v>4.133</v>
      </c>
    </row>
    <row r="195" spans="1:20" ht="12">
      <c r="A195">
        <v>1884</v>
      </c>
      <c r="R195" s="33">
        <v>1.863</v>
      </c>
      <c r="S195">
        <v>4.38</v>
      </c>
      <c r="T195">
        <v>3.932</v>
      </c>
    </row>
    <row r="196" spans="1:20" ht="12">
      <c r="A196">
        <v>1885</v>
      </c>
      <c r="R196" s="33">
        <v>1.973</v>
      </c>
      <c r="S196">
        <v>4.095</v>
      </c>
      <c r="T196">
        <v>3.3</v>
      </c>
    </row>
    <row r="197" spans="1:20" ht="12">
      <c r="A197">
        <v>1886</v>
      </c>
      <c r="R197" s="33">
        <v>2.159</v>
      </c>
      <c r="S197">
        <v>3.772</v>
      </c>
      <c r="T197">
        <v>3.233</v>
      </c>
    </row>
    <row r="198" spans="1:20" ht="12">
      <c r="A198">
        <v>1887</v>
      </c>
      <c r="R198" s="33">
        <v>2.312</v>
      </c>
      <c r="S198">
        <v>4.018</v>
      </c>
      <c r="T198">
        <v>3.28</v>
      </c>
    </row>
    <row r="199" spans="1:20" ht="12">
      <c r="A199">
        <v>1888</v>
      </c>
      <c r="R199" s="33">
        <v>2.033</v>
      </c>
      <c r="S199">
        <v>5.396</v>
      </c>
      <c r="T199">
        <v>4.403</v>
      </c>
    </row>
    <row r="200" spans="1:20" ht="12">
      <c r="A200">
        <v>1889</v>
      </c>
      <c r="R200" s="33">
        <v>2.16</v>
      </c>
      <c r="S200">
        <v>5.872</v>
      </c>
      <c r="T200">
        <v>4.714</v>
      </c>
    </row>
    <row r="201" spans="1:20" ht="12">
      <c r="A201">
        <v>1890</v>
      </c>
      <c r="R201" s="33">
        <v>1.989</v>
      </c>
      <c r="S201">
        <v>4.661</v>
      </c>
      <c r="T201">
        <v>3.925</v>
      </c>
    </row>
    <row r="202" spans="1:20" ht="12">
      <c r="A202">
        <v>1891</v>
      </c>
      <c r="R202" s="33">
        <v>2.102</v>
      </c>
      <c r="S202">
        <v>5.401</v>
      </c>
      <c r="T202">
        <v>4.523</v>
      </c>
    </row>
    <row r="203" spans="1:20" ht="12">
      <c r="A203">
        <v>1892</v>
      </c>
      <c r="R203" s="33">
        <v>2.33</v>
      </c>
      <c r="S203">
        <v>5.74</v>
      </c>
      <c r="T203">
        <v>4.883</v>
      </c>
    </row>
    <row r="204" spans="1:20" ht="12">
      <c r="A204">
        <v>1893</v>
      </c>
      <c r="R204" s="33">
        <v>2.526</v>
      </c>
      <c r="S204">
        <v>6.783</v>
      </c>
      <c r="T204">
        <v>5.776</v>
      </c>
    </row>
    <row r="205" spans="1:19" ht="12">
      <c r="A205">
        <v>1894</v>
      </c>
      <c r="R205" s="33">
        <v>3.053</v>
      </c>
      <c r="S205">
        <v>9.349</v>
      </c>
    </row>
    <row r="206" spans="1:19" ht="12">
      <c r="A206">
        <v>1895</v>
      </c>
      <c r="R206" s="33">
        <v>3.054</v>
      </c>
      <c r="S206">
        <v>9.163</v>
      </c>
    </row>
    <row r="207" spans="1:19" ht="12">
      <c r="A207">
        <v>1896</v>
      </c>
      <c r="R207" s="33">
        <v>2.997</v>
      </c>
      <c r="S207">
        <v>8.99</v>
      </c>
    </row>
    <row r="208" spans="1:19" ht="12">
      <c r="A208">
        <v>1897</v>
      </c>
      <c r="R208" s="33">
        <v>3.577</v>
      </c>
      <c r="S208">
        <v>10.099</v>
      </c>
    </row>
    <row r="209" spans="1:19" ht="12">
      <c r="A209">
        <v>1898</v>
      </c>
      <c r="R209" s="33">
        <v>3.841</v>
      </c>
      <c r="S209">
        <v>10.243</v>
      </c>
    </row>
    <row r="210" spans="1:19" ht="12">
      <c r="A210">
        <v>1899</v>
      </c>
      <c r="R210" s="33">
        <v>3.758</v>
      </c>
      <c r="S210">
        <v>9.814</v>
      </c>
    </row>
    <row r="211" spans="1:19" ht="12">
      <c r="A211">
        <v>1900</v>
      </c>
      <c r="R211" s="33">
        <v>3.672</v>
      </c>
      <c r="S211">
        <v>9.282</v>
      </c>
    </row>
    <row r="212" spans="1:19" ht="12">
      <c r="A212">
        <v>1901</v>
      </c>
      <c r="R212" s="33">
        <v>3.798</v>
      </c>
      <c r="S212">
        <v>9.6</v>
      </c>
    </row>
    <row r="213" spans="1:19" ht="12">
      <c r="A213">
        <v>1902</v>
      </c>
      <c r="R213" s="33">
        <v>4.298</v>
      </c>
      <c r="S213">
        <v>11.462</v>
      </c>
    </row>
    <row r="214" spans="1:19" ht="12">
      <c r="A214">
        <v>1903</v>
      </c>
      <c r="R214" s="33">
        <v>4.226</v>
      </c>
      <c r="S214">
        <v>11.27</v>
      </c>
    </row>
    <row r="215" spans="1:19" ht="12">
      <c r="A215">
        <v>1904</v>
      </c>
      <c r="R215" s="33">
        <v>3.942</v>
      </c>
      <c r="S215">
        <v>10.512</v>
      </c>
    </row>
    <row r="216" spans="1:19" ht="12">
      <c r="A216">
        <v>1905</v>
      </c>
      <c r="R216" s="33">
        <v>3.712</v>
      </c>
      <c r="S216">
        <v>9.898</v>
      </c>
    </row>
    <row r="217" spans="1:19" ht="12">
      <c r="A217">
        <v>1906</v>
      </c>
      <c r="R217" s="33">
        <v>3.352</v>
      </c>
      <c r="S217">
        <v>8.938</v>
      </c>
    </row>
    <row r="218" spans="1:19" ht="12">
      <c r="A218">
        <v>1907</v>
      </c>
      <c r="R218" s="33">
        <v>3.427</v>
      </c>
      <c r="S218">
        <v>9.234</v>
      </c>
    </row>
    <row r="219" spans="1:19" ht="12">
      <c r="A219">
        <v>1908</v>
      </c>
      <c r="R219" s="33">
        <v>4.151</v>
      </c>
      <c r="S219">
        <v>11.53</v>
      </c>
    </row>
    <row r="220" spans="1:19" ht="12">
      <c r="A220">
        <v>1909</v>
      </c>
      <c r="R220" s="33">
        <v>4.363</v>
      </c>
      <c r="S220">
        <v>12.12</v>
      </c>
    </row>
    <row r="221" spans="1:19" ht="12">
      <c r="A221">
        <v>1910</v>
      </c>
      <c r="R221" s="33">
        <v>4.198</v>
      </c>
      <c r="S221">
        <v>11.66</v>
      </c>
    </row>
    <row r="222" spans="1:19" ht="12">
      <c r="A222">
        <v>1911</v>
      </c>
      <c r="R222" s="33">
        <v>4.656</v>
      </c>
      <c r="S222">
        <v>11.64</v>
      </c>
    </row>
    <row r="223" spans="1:19" ht="12">
      <c r="A223">
        <v>1912</v>
      </c>
      <c r="R223" s="33">
        <v>4.92</v>
      </c>
      <c r="S223">
        <v>11.377</v>
      </c>
    </row>
    <row r="224" spans="1:19" ht="12">
      <c r="A224">
        <v>1913</v>
      </c>
      <c r="R224" s="33">
        <v>5.83</v>
      </c>
      <c r="S224">
        <v>12.076</v>
      </c>
    </row>
    <row r="225" ht="12">
      <c r="A225">
        <v>1914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7"/>
  <sheetViews>
    <sheetView workbookViewId="0" topLeftCell="A1">
      <pane ySplit="3720" topLeftCell="BM46" activePane="topLeft" state="split"/>
      <selection pane="topLeft" activeCell="K7" sqref="K7"/>
      <selection pane="bottomLeft" activeCell="M51" sqref="M51"/>
    </sheetView>
  </sheetViews>
  <sheetFormatPr defaultColWidth="11.421875" defaultRowHeight="12.75"/>
  <cols>
    <col min="1" max="13" width="8.8515625" style="5" customWidth="1"/>
    <col min="14" max="16384" width="8.8515625" style="0" customWidth="1"/>
  </cols>
  <sheetData>
    <row r="1" ht="12.75">
      <c r="A1" s="4" t="s">
        <v>124</v>
      </c>
    </row>
    <row r="2" ht="12.75">
      <c r="A2" s="5" t="s">
        <v>63</v>
      </c>
    </row>
    <row r="4" ht="12.75">
      <c r="A4" s="5" t="s">
        <v>50</v>
      </c>
    </row>
    <row r="5" ht="12.75">
      <c r="A5" s="5" t="s">
        <v>138</v>
      </c>
    </row>
    <row r="6" ht="12.75">
      <c r="A6" s="5" t="s">
        <v>148</v>
      </c>
    </row>
    <row r="7" ht="12.75">
      <c r="A7" s="5" t="s">
        <v>199</v>
      </c>
    </row>
    <row r="8" ht="12.75">
      <c r="A8" s="5" t="s">
        <v>49</v>
      </c>
    </row>
    <row r="10" spans="3:8" ht="12.75">
      <c r="C10" s="5" t="s">
        <v>60</v>
      </c>
      <c r="D10" s="5" t="s">
        <v>62</v>
      </c>
      <c r="E10" s="5" t="s">
        <v>60</v>
      </c>
      <c r="H10" s="5" t="s">
        <v>60</v>
      </c>
    </row>
    <row r="11" spans="3:8" ht="12.75">
      <c r="C11" s="5" t="s">
        <v>61</v>
      </c>
      <c r="D11" s="5" t="s">
        <v>61</v>
      </c>
      <c r="E11" s="5" t="s">
        <v>61</v>
      </c>
      <c r="H11" s="5" t="s">
        <v>61</v>
      </c>
    </row>
    <row r="12" spans="2:8" ht="12.75">
      <c r="B12" s="6" t="s">
        <v>139</v>
      </c>
      <c r="C12" s="6" t="s">
        <v>149</v>
      </c>
      <c r="D12" s="6" t="s">
        <v>196</v>
      </c>
      <c r="E12" s="6" t="s">
        <v>197</v>
      </c>
      <c r="F12" s="6"/>
      <c r="G12" s="6" t="s">
        <v>139</v>
      </c>
      <c r="H12" s="6" t="s">
        <v>149</v>
      </c>
    </row>
    <row r="13" spans="2:8" ht="12.75">
      <c r="B13" s="6" t="s">
        <v>140</v>
      </c>
      <c r="C13" s="6" t="s">
        <v>150</v>
      </c>
      <c r="D13" s="6" t="s">
        <v>198</v>
      </c>
      <c r="E13" s="6" t="s">
        <v>198</v>
      </c>
      <c r="F13" s="6"/>
      <c r="G13" s="6" t="s">
        <v>141</v>
      </c>
      <c r="H13" s="6" t="s">
        <v>151</v>
      </c>
    </row>
    <row r="14" ht="12.75">
      <c r="A14" s="5">
        <v>1701</v>
      </c>
    </row>
    <row r="15" ht="12.75">
      <c r="A15" s="5">
        <v>1702</v>
      </c>
    </row>
    <row r="16" spans="1:7" ht="12.75">
      <c r="A16" s="5">
        <v>1703</v>
      </c>
      <c r="B16" s="5">
        <v>60</v>
      </c>
      <c r="G16" s="5">
        <v>6.66</v>
      </c>
    </row>
    <row r="17" spans="1:7" ht="12.75">
      <c r="A17" s="5">
        <v>1704</v>
      </c>
      <c r="B17" s="5">
        <v>47</v>
      </c>
      <c r="G17" s="5">
        <v>5.26</v>
      </c>
    </row>
    <row r="18" ht="12.75">
      <c r="A18" s="5">
        <v>1705</v>
      </c>
    </row>
    <row r="19" ht="12.75">
      <c r="A19" s="5">
        <v>1706</v>
      </c>
    </row>
    <row r="20" spans="1:7" ht="12.75">
      <c r="A20" s="5">
        <v>1707</v>
      </c>
      <c r="B20" s="5">
        <v>60</v>
      </c>
      <c r="G20" s="5">
        <v>6.06</v>
      </c>
    </row>
    <row r="21" spans="1:7" ht="12.75">
      <c r="A21" s="5">
        <v>1708</v>
      </c>
      <c r="B21" s="5">
        <v>50</v>
      </c>
      <c r="G21" s="5">
        <v>5.05</v>
      </c>
    </row>
    <row r="22" spans="1:7" ht="12.75">
      <c r="A22" s="5">
        <v>1709</v>
      </c>
      <c r="B22" s="5">
        <v>55</v>
      </c>
      <c r="G22" s="5">
        <v>5.51</v>
      </c>
    </row>
    <row r="23" spans="1:8" ht="12.75">
      <c r="A23" s="5">
        <v>1710</v>
      </c>
      <c r="C23" s="5">
        <v>12.5</v>
      </c>
      <c r="E23" s="5">
        <v>90</v>
      </c>
      <c r="H23" s="5">
        <v>1.26</v>
      </c>
    </row>
    <row r="24" ht="12.75">
      <c r="A24" s="5">
        <v>1711</v>
      </c>
    </row>
    <row r="25" spans="1:7" ht="12.75">
      <c r="A25" s="5">
        <v>1712</v>
      </c>
      <c r="B25" s="5">
        <v>60</v>
      </c>
      <c r="G25" s="5">
        <v>6.06</v>
      </c>
    </row>
    <row r="26" spans="1:7" ht="12.75">
      <c r="A26" s="5">
        <v>1713</v>
      </c>
      <c r="B26" s="5">
        <v>60</v>
      </c>
      <c r="G26" s="5">
        <v>6.06</v>
      </c>
    </row>
    <row r="27" spans="1:7" ht="12.75">
      <c r="A27" s="5">
        <v>1714</v>
      </c>
      <c r="B27" s="5">
        <v>63</v>
      </c>
      <c r="G27" s="5">
        <v>6.39</v>
      </c>
    </row>
    <row r="28" spans="1:7" ht="12.75">
      <c r="A28" s="5">
        <v>1715</v>
      </c>
      <c r="B28" s="5">
        <v>70</v>
      </c>
      <c r="G28" s="5">
        <v>7.07</v>
      </c>
    </row>
    <row r="29" spans="1:7" ht="12.75">
      <c r="A29" s="5">
        <v>1716</v>
      </c>
      <c r="B29" s="5">
        <v>60</v>
      </c>
      <c r="G29" s="5">
        <v>6.06</v>
      </c>
    </row>
    <row r="30" spans="1:7" ht="12.75">
      <c r="A30" s="5">
        <v>1717</v>
      </c>
      <c r="B30" s="5">
        <v>60</v>
      </c>
      <c r="G30" s="5">
        <v>6.06</v>
      </c>
    </row>
    <row r="31" spans="1:7" ht="12.75">
      <c r="A31" s="5">
        <v>1718</v>
      </c>
      <c r="B31" s="5">
        <v>65</v>
      </c>
      <c r="G31" s="5">
        <v>6.56</v>
      </c>
    </row>
    <row r="32" spans="1:7" ht="12.75">
      <c r="A32" s="5">
        <v>1719</v>
      </c>
      <c r="B32" s="5">
        <v>57</v>
      </c>
      <c r="G32" s="5">
        <v>5.81</v>
      </c>
    </row>
    <row r="33" spans="1:7" ht="12.75">
      <c r="A33" s="5">
        <v>1720</v>
      </c>
      <c r="B33" s="5">
        <v>60</v>
      </c>
      <c r="G33" s="5">
        <v>6.06</v>
      </c>
    </row>
    <row r="34" ht="12.75">
      <c r="A34" s="5">
        <v>1721</v>
      </c>
    </row>
    <row r="35" ht="12.75">
      <c r="A35" s="5">
        <v>1722</v>
      </c>
    </row>
    <row r="36" spans="1:8" ht="12.75">
      <c r="A36" s="5">
        <v>1723</v>
      </c>
      <c r="C36" s="5">
        <v>30</v>
      </c>
      <c r="D36" s="5">
        <v>54</v>
      </c>
      <c r="E36" s="5">
        <v>70</v>
      </c>
      <c r="H36" s="5">
        <v>3.03</v>
      </c>
    </row>
    <row r="37" ht="12.75">
      <c r="A37" s="5">
        <v>1724</v>
      </c>
    </row>
    <row r="38" spans="1:7" ht="12.75">
      <c r="A38" s="5">
        <v>1725</v>
      </c>
      <c r="B38" s="5">
        <v>67</v>
      </c>
      <c r="G38" s="5">
        <v>6.82</v>
      </c>
    </row>
    <row r="39" spans="1:7" ht="12.75">
      <c r="A39" s="5">
        <v>1726</v>
      </c>
      <c r="B39" s="5">
        <v>66</v>
      </c>
      <c r="G39" s="5">
        <v>6.67</v>
      </c>
    </row>
    <row r="40" spans="1:7" ht="12.75">
      <c r="A40" s="5">
        <v>1727</v>
      </c>
      <c r="B40" s="5">
        <v>88</v>
      </c>
      <c r="G40" s="5">
        <v>8.84</v>
      </c>
    </row>
    <row r="41" spans="1:7" ht="12.75">
      <c r="A41" s="5">
        <v>1728</v>
      </c>
      <c r="B41" s="5">
        <v>75</v>
      </c>
      <c r="G41" s="5">
        <v>7.57</v>
      </c>
    </row>
    <row r="42" spans="1:7" ht="12.75">
      <c r="A42" s="5">
        <v>1729</v>
      </c>
      <c r="B42" s="5">
        <v>78</v>
      </c>
      <c r="G42" s="5">
        <v>7.9</v>
      </c>
    </row>
    <row r="43" spans="1:7" ht="12.75">
      <c r="A43" s="5">
        <v>1730</v>
      </c>
      <c r="B43" s="5">
        <v>110</v>
      </c>
      <c r="G43" s="5">
        <v>11.11</v>
      </c>
    </row>
    <row r="44" spans="1:8" ht="12.75">
      <c r="A44" s="5">
        <v>1731</v>
      </c>
      <c r="B44" s="5">
        <v>60</v>
      </c>
      <c r="C44" s="5">
        <v>24.5</v>
      </c>
      <c r="D44" s="5">
        <v>65</v>
      </c>
      <c r="E44" s="5">
        <v>70</v>
      </c>
      <c r="G44" s="5">
        <v>6.06</v>
      </c>
      <c r="H44" s="5">
        <v>2.47</v>
      </c>
    </row>
    <row r="45" spans="1:8" ht="12.75">
      <c r="A45" s="5">
        <v>1732</v>
      </c>
      <c r="B45" s="5">
        <v>72</v>
      </c>
      <c r="C45" s="5">
        <v>50</v>
      </c>
      <c r="D45" s="5">
        <v>80</v>
      </c>
      <c r="E45" s="5">
        <v>60</v>
      </c>
      <c r="G45" s="5">
        <v>7.22</v>
      </c>
      <c r="H45" s="5">
        <v>5.05</v>
      </c>
    </row>
    <row r="46" ht="12.75">
      <c r="A46" s="5">
        <v>1733</v>
      </c>
    </row>
    <row r="47" spans="1:7" ht="12.75">
      <c r="A47" s="5">
        <v>1734</v>
      </c>
      <c r="B47" s="5">
        <v>68</v>
      </c>
      <c r="G47" s="5">
        <v>6.87</v>
      </c>
    </row>
    <row r="48" spans="1:8" ht="12.75">
      <c r="A48" s="5">
        <v>1735</v>
      </c>
      <c r="B48" s="5">
        <v>74</v>
      </c>
      <c r="C48" s="5">
        <v>37.3</v>
      </c>
      <c r="D48" s="5">
        <v>80</v>
      </c>
      <c r="E48" s="5">
        <v>60</v>
      </c>
      <c r="G48" s="5">
        <v>7.44</v>
      </c>
      <c r="H48" s="5">
        <v>3.77</v>
      </c>
    </row>
    <row r="49" spans="1:5" ht="12.75">
      <c r="A49" s="5">
        <v>1736</v>
      </c>
      <c r="E49" s="5">
        <v>60</v>
      </c>
    </row>
    <row r="50" spans="1:7" ht="12.75">
      <c r="A50" s="5">
        <v>1737</v>
      </c>
      <c r="B50" s="5">
        <v>70</v>
      </c>
      <c r="G50" s="5">
        <v>7.07</v>
      </c>
    </row>
    <row r="51" spans="1:8" ht="12.75">
      <c r="A51" s="5">
        <v>1738</v>
      </c>
      <c r="B51" s="5">
        <v>76</v>
      </c>
      <c r="C51" s="5">
        <v>48.3</v>
      </c>
      <c r="E51" s="5">
        <v>60</v>
      </c>
      <c r="G51" s="5">
        <v>7.68</v>
      </c>
      <c r="H51" s="5">
        <v>4.88</v>
      </c>
    </row>
    <row r="52" spans="1:8" ht="12.75">
      <c r="A52" s="5">
        <v>1739</v>
      </c>
      <c r="B52" s="5">
        <v>76</v>
      </c>
      <c r="C52" s="5">
        <v>62.5</v>
      </c>
      <c r="D52" s="5">
        <v>40</v>
      </c>
      <c r="G52" s="5">
        <v>7.68</v>
      </c>
      <c r="H52" s="5">
        <v>6.31</v>
      </c>
    </row>
    <row r="53" spans="1:7" ht="12.75">
      <c r="A53" s="5">
        <v>1740</v>
      </c>
      <c r="B53" s="5">
        <v>120</v>
      </c>
      <c r="G53" s="5">
        <v>12.12</v>
      </c>
    </row>
    <row r="54" spans="1:8" ht="12.75">
      <c r="A54" s="5">
        <v>1741</v>
      </c>
      <c r="C54" s="5">
        <v>45</v>
      </c>
      <c r="H54" s="5">
        <v>4.54</v>
      </c>
    </row>
    <row r="55" ht="12.75">
      <c r="A55" s="5">
        <v>1742</v>
      </c>
    </row>
    <row r="56" ht="12.75">
      <c r="A56" s="5">
        <v>1743</v>
      </c>
    </row>
    <row r="57" spans="1:8" ht="12.75">
      <c r="A57" s="5">
        <v>1744</v>
      </c>
      <c r="C57" s="5">
        <v>56</v>
      </c>
      <c r="H57" s="5">
        <v>5.65</v>
      </c>
    </row>
    <row r="58" ht="12.75">
      <c r="A58" s="5">
        <v>1745</v>
      </c>
    </row>
    <row r="59" ht="12.75">
      <c r="A59" s="5">
        <v>1746</v>
      </c>
    </row>
    <row r="60" spans="1:7" ht="12.75">
      <c r="A60" s="5">
        <v>1747</v>
      </c>
      <c r="B60" s="5">
        <v>117</v>
      </c>
      <c r="G60" s="5">
        <v>11.77</v>
      </c>
    </row>
    <row r="61" spans="1:7" ht="12.75">
      <c r="A61" s="5">
        <v>1748</v>
      </c>
      <c r="B61" s="5">
        <v>85</v>
      </c>
      <c r="G61" s="5">
        <v>8.58</v>
      </c>
    </row>
    <row r="62" spans="1:7" ht="12.75">
      <c r="A62" s="5">
        <v>1749</v>
      </c>
      <c r="B62" s="5">
        <v>71</v>
      </c>
      <c r="G62" s="5">
        <v>7.17</v>
      </c>
    </row>
    <row r="63" spans="1:7" ht="12.75">
      <c r="A63" s="5">
        <v>1750</v>
      </c>
      <c r="B63" s="5">
        <v>57</v>
      </c>
      <c r="G63" s="5">
        <v>5.71</v>
      </c>
    </row>
    <row r="64" spans="1:8" ht="12.75">
      <c r="A64" s="5">
        <v>1751</v>
      </c>
      <c r="B64" s="5">
        <v>71</v>
      </c>
      <c r="C64" s="5">
        <v>45</v>
      </c>
      <c r="D64" s="5">
        <v>72</v>
      </c>
      <c r="E64" s="5">
        <v>60</v>
      </c>
      <c r="G64" s="5">
        <v>7.17</v>
      </c>
      <c r="H64" s="5">
        <v>4.54</v>
      </c>
    </row>
    <row r="65" spans="1:8" ht="12.75">
      <c r="A65" s="5">
        <v>1752</v>
      </c>
      <c r="B65" s="5">
        <v>93</v>
      </c>
      <c r="C65" s="5">
        <v>50.2</v>
      </c>
      <c r="D65" s="5">
        <v>74</v>
      </c>
      <c r="E65" s="5">
        <v>60</v>
      </c>
      <c r="G65" s="5">
        <v>9.1</v>
      </c>
      <c r="H65" s="5">
        <v>4.92</v>
      </c>
    </row>
    <row r="66" spans="1:7" ht="12.75">
      <c r="A66" s="5">
        <v>1753</v>
      </c>
      <c r="B66" s="5">
        <v>76</v>
      </c>
      <c r="G66" s="5">
        <v>7.43</v>
      </c>
    </row>
    <row r="67" spans="1:7" ht="12.75">
      <c r="A67" s="5">
        <v>1754</v>
      </c>
      <c r="B67" s="5">
        <v>76</v>
      </c>
      <c r="G67" s="5">
        <v>7.43</v>
      </c>
    </row>
    <row r="68" spans="1:7" ht="12.75">
      <c r="A68" s="5">
        <v>1755</v>
      </c>
      <c r="B68" s="5">
        <v>76</v>
      </c>
      <c r="G68" s="5">
        <v>7.43</v>
      </c>
    </row>
    <row r="69" ht="12.75">
      <c r="A69" s="5">
        <v>1756</v>
      </c>
    </row>
    <row r="70" spans="1:8" ht="12.75">
      <c r="A70" s="5">
        <v>1757</v>
      </c>
      <c r="B70" s="5">
        <v>74</v>
      </c>
      <c r="C70" s="5">
        <v>56</v>
      </c>
      <c r="D70" s="5">
        <v>100</v>
      </c>
      <c r="E70" s="5">
        <v>60</v>
      </c>
      <c r="G70" s="5">
        <v>7.24</v>
      </c>
      <c r="H70" s="5">
        <v>5.48</v>
      </c>
    </row>
    <row r="71" spans="1:8" ht="12.75">
      <c r="A71" s="5">
        <v>1758</v>
      </c>
      <c r="B71" s="5">
        <v>90</v>
      </c>
      <c r="C71" s="5">
        <v>59.3</v>
      </c>
      <c r="D71" s="5">
        <v>99</v>
      </c>
      <c r="E71" s="5">
        <v>60</v>
      </c>
      <c r="G71" s="5">
        <v>8.8</v>
      </c>
      <c r="H71" s="5">
        <v>5.81</v>
      </c>
    </row>
    <row r="72" spans="1:8" ht="12.75">
      <c r="A72" s="5">
        <v>1759</v>
      </c>
      <c r="B72" s="5">
        <v>80</v>
      </c>
      <c r="C72" s="5">
        <v>87.3</v>
      </c>
      <c r="D72" s="5">
        <v>118</v>
      </c>
      <c r="E72" s="5">
        <v>60</v>
      </c>
      <c r="G72" s="5">
        <v>7.82</v>
      </c>
      <c r="H72" s="5">
        <v>8.55</v>
      </c>
    </row>
    <row r="73" ht="12.75">
      <c r="A73" s="5">
        <v>1760</v>
      </c>
    </row>
    <row r="74" ht="12.75">
      <c r="A74" s="5">
        <v>1761</v>
      </c>
    </row>
    <row r="75" ht="12.75">
      <c r="A75" s="5">
        <v>1762</v>
      </c>
    </row>
    <row r="76" ht="12.75">
      <c r="A76" s="5">
        <v>1763</v>
      </c>
    </row>
    <row r="77" ht="12.75">
      <c r="A77" s="5">
        <v>1764</v>
      </c>
    </row>
    <row r="78" spans="1:7" ht="12.75">
      <c r="A78" s="5">
        <v>1765</v>
      </c>
      <c r="B78" s="5">
        <v>105</v>
      </c>
      <c r="G78" s="5">
        <v>10.27</v>
      </c>
    </row>
    <row r="79" spans="1:7" ht="12.75">
      <c r="A79" s="5">
        <v>1766</v>
      </c>
      <c r="B79" s="5">
        <v>105</v>
      </c>
      <c r="G79" s="5">
        <v>10.27</v>
      </c>
    </row>
    <row r="80" ht="12.75">
      <c r="A80" s="5">
        <v>1767</v>
      </c>
    </row>
    <row r="81" ht="12.75">
      <c r="A81" s="5">
        <v>1768</v>
      </c>
    </row>
    <row r="82" ht="12.75">
      <c r="A82" s="5">
        <v>1769</v>
      </c>
    </row>
    <row r="83" spans="1:7" ht="12.75">
      <c r="A83" s="5">
        <v>1770</v>
      </c>
      <c r="B83" s="5">
        <v>240</v>
      </c>
      <c r="G83" s="5">
        <v>23.38</v>
      </c>
    </row>
    <row r="84" spans="1:7" ht="12.75">
      <c r="A84" s="5">
        <v>1771</v>
      </c>
      <c r="B84" s="5">
        <v>150</v>
      </c>
      <c r="G84" s="5">
        <v>14.61</v>
      </c>
    </row>
    <row r="85" ht="12.75">
      <c r="A85" s="5">
        <v>1772</v>
      </c>
    </row>
    <row r="86" ht="12.75">
      <c r="A86" s="5">
        <v>1773</v>
      </c>
    </row>
    <row r="87" ht="12.75">
      <c r="A87" s="5">
        <v>1774</v>
      </c>
    </row>
    <row r="88" ht="12.75">
      <c r="A88" s="5">
        <v>1775</v>
      </c>
    </row>
    <row r="89" ht="12.75">
      <c r="A89" s="5">
        <v>1776</v>
      </c>
    </row>
    <row r="90" ht="12.75">
      <c r="A90" s="5">
        <v>1777</v>
      </c>
    </row>
    <row r="91" spans="1:7" ht="12.75">
      <c r="A91" s="5">
        <v>1778</v>
      </c>
      <c r="B91" s="5">
        <v>120</v>
      </c>
      <c r="G91" s="5">
        <v>11.69</v>
      </c>
    </row>
    <row r="92" ht="12.75">
      <c r="A92" s="5">
        <v>1779</v>
      </c>
    </row>
    <row r="93" spans="1:7" ht="12.75">
      <c r="A93" s="5">
        <v>1780</v>
      </c>
      <c r="B93" s="5">
        <v>190</v>
      </c>
      <c r="G93" s="5">
        <v>18.51</v>
      </c>
    </row>
    <row r="94" spans="1:7" ht="12.75">
      <c r="A94" s="5">
        <v>1781</v>
      </c>
      <c r="B94" s="5">
        <v>170</v>
      </c>
      <c r="G94" s="5">
        <v>16.56</v>
      </c>
    </row>
    <row r="95" spans="1:7" ht="12.75">
      <c r="A95" s="5">
        <v>1782</v>
      </c>
      <c r="B95" s="5">
        <v>249</v>
      </c>
      <c r="G95" s="5">
        <v>24.25</v>
      </c>
    </row>
    <row r="96" spans="1:7" ht="12.75">
      <c r="A96" s="5">
        <v>1783</v>
      </c>
      <c r="B96" s="5">
        <v>190</v>
      </c>
      <c r="G96" s="5">
        <v>18.51</v>
      </c>
    </row>
    <row r="97" spans="1:7" ht="12.75">
      <c r="A97" s="5">
        <v>1784</v>
      </c>
      <c r="B97" s="5">
        <v>150</v>
      </c>
      <c r="G97" s="5">
        <v>14.61</v>
      </c>
    </row>
    <row r="98" spans="1:7" ht="12.75">
      <c r="A98" s="5">
        <v>1785</v>
      </c>
      <c r="B98" s="5">
        <v>150</v>
      </c>
      <c r="G98" s="5">
        <v>14.61</v>
      </c>
    </row>
    <row r="99" spans="1:7" ht="12.75">
      <c r="A99" s="5">
        <v>1786</v>
      </c>
      <c r="B99" s="5">
        <v>150</v>
      </c>
      <c r="G99" s="5">
        <v>14.61</v>
      </c>
    </row>
    <row r="100" spans="1:7" ht="12.75">
      <c r="A100" s="5">
        <v>1787</v>
      </c>
      <c r="B100" s="5">
        <v>183</v>
      </c>
      <c r="G100" s="5">
        <v>17.82</v>
      </c>
    </row>
    <row r="101" ht="12.75">
      <c r="A101" s="5">
        <v>1788</v>
      </c>
    </row>
    <row r="102" ht="12.75">
      <c r="A102" s="5">
        <v>1789</v>
      </c>
    </row>
    <row r="103" ht="12.75">
      <c r="A103" s="5">
        <v>1790</v>
      </c>
    </row>
    <row r="104" ht="12.75">
      <c r="A104" s="5">
        <v>1791</v>
      </c>
    </row>
    <row r="105" ht="12.75">
      <c r="A105" s="5">
        <v>1792</v>
      </c>
    </row>
    <row r="106" ht="12.75">
      <c r="A106" s="5">
        <v>1793</v>
      </c>
    </row>
    <row r="107" ht="12.75">
      <c r="A107" s="5">
        <v>1794</v>
      </c>
    </row>
    <row r="108" ht="12.75">
      <c r="A108" s="5">
        <v>1795</v>
      </c>
    </row>
    <row r="109" ht="12.75">
      <c r="A109" s="5">
        <v>1796</v>
      </c>
    </row>
    <row r="110" ht="12.75">
      <c r="A110" s="5">
        <v>1797</v>
      </c>
    </row>
    <row r="111" ht="12.75">
      <c r="A111" s="5">
        <v>1798</v>
      </c>
    </row>
    <row r="112" ht="12.75">
      <c r="A112" s="5">
        <v>1799</v>
      </c>
    </row>
    <row r="113" ht="12.75">
      <c r="A113" s="5">
        <v>1800</v>
      </c>
    </row>
    <row r="114" ht="12.75">
      <c r="A114" s="5">
        <v>1801</v>
      </c>
    </row>
    <row r="115" ht="12.75">
      <c r="A115" s="5">
        <v>1802</v>
      </c>
    </row>
    <row r="116" ht="12.75">
      <c r="A116" s="5">
        <v>1803</v>
      </c>
    </row>
    <row r="117" ht="12.75">
      <c r="A117" s="5">
        <v>1804</v>
      </c>
    </row>
    <row r="118" ht="12.75">
      <c r="A118" s="5">
        <v>1805</v>
      </c>
    </row>
    <row r="119" ht="12.75">
      <c r="A119" s="5">
        <v>1806</v>
      </c>
    </row>
    <row r="120" ht="12.75">
      <c r="A120" s="5">
        <v>1807</v>
      </c>
    </row>
    <row r="121" ht="12.75">
      <c r="A121" s="5">
        <v>1808</v>
      </c>
    </row>
    <row r="122" ht="12.75">
      <c r="A122" s="5">
        <v>1809</v>
      </c>
    </row>
    <row r="123" ht="12.75">
      <c r="A123" s="5">
        <v>1810</v>
      </c>
    </row>
    <row r="124" ht="12.75">
      <c r="A124" s="5">
        <v>1811</v>
      </c>
    </row>
    <row r="125" ht="12.75">
      <c r="A125" s="5">
        <v>1812</v>
      </c>
    </row>
    <row r="126" ht="12.75">
      <c r="A126" s="5">
        <v>1813</v>
      </c>
    </row>
    <row r="127" ht="12.75">
      <c r="A127" s="5">
        <v>1814</v>
      </c>
    </row>
    <row r="128" ht="12.75">
      <c r="A128" s="5">
        <v>1815</v>
      </c>
    </row>
    <row r="129" ht="12.75">
      <c r="A129" s="5">
        <v>1816</v>
      </c>
    </row>
    <row r="130" ht="12.75">
      <c r="A130" s="5">
        <v>1817</v>
      </c>
    </row>
    <row r="131" ht="12.75">
      <c r="A131" s="5">
        <v>1818</v>
      </c>
    </row>
    <row r="132" ht="12.75">
      <c r="A132" s="5">
        <v>1819</v>
      </c>
    </row>
    <row r="133" ht="12.75">
      <c r="A133" s="5">
        <v>1820</v>
      </c>
    </row>
    <row r="134" ht="12.75">
      <c r="A134" s="5">
        <v>1821</v>
      </c>
    </row>
    <row r="135" ht="12.75">
      <c r="A135" s="5">
        <v>1822</v>
      </c>
    </row>
    <row r="136" ht="12.75">
      <c r="A136" s="5">
        <v>1823</v>
      </c>
    </row>
    <row r="137" ht="12.75">
      <c r="A137" s="5">
        <v>1824</v>
      </c>
    </row>
    <row r="138" ht="12.75">
      <c r="A138" s="5">
        <v>1825</v>
      </c>
    </row>
    <row r="139" ht="12.75">
      <c r="A139" s="5">
        <v>1826</v>
      </c>
    </row>
    <row r="140" ht="12.75">
      <c r="A140" s="5">
        <v>1827</v>
      </c>
    </row>
    <row r="141" ht="12.75">
      <c r="A141" s="5">
        <v>1828</v>
      </c>
    </row>
    <row r="142" ht="12.75">
      <c r="A142" s="5">
        <v>1829</v>
      </c>
    </row>
    <row r="143" ht="12.75">
      <c r="A143" s="5">
        <v>1830</v>
      </c>
    </row>
    <row r="144" ht="12.75">
      <c r="A144" s="5">
        <v>1831</v>
      </c>
    </row>
    <row r="145" ht="12.75">
      <c r="A145" s="5">
        <v>1832</v>
      </c>
    </row>
    <row r="146" ht="12.75">
      <c r="A146" s="5">
        <v>1833</v>
      </c>
    </row>
    <row r="147" ht="12.75">
      <c r="A147" s="5">
        <v>1834</v>
      </c>
    </row>
    <row r="148" ht="12.75">
      <c r="A148" s="5">
        <v>1835</v>
      </c>
    </row>
    <row r="149" ht="12.75">
      <c r="A149" s="5">
        <v>1836</v>
      </c>
    </row>
    <row r="150" ht="12.75">
      <c r="A150" s="5">
        <v>1837</v>
      </c>
    </row>
    <row r="151" ht="12.75">
      <c r="A151" s="5">
        <v>1838</v>
      </c>
    </row>
    <row r="152" ht="12.75">
      <c r="A152" s="5">
        <v>1839</v>
      </c>
    </row>
    <row r="153" ht="12.75">
      <c r="A153" s="5">
        <v>1840</v>
      </c>
    </row>
    <row r="154" ht="12.75">
      <c r="A154" s="5">
        <v>1841</v>
      </c>
    </row>
    <row r="155" ht="12.75">
      <c r="A155" s="5">
        <v>1842</v>
      </c>
    </row>
    <row r="156" ht="12.75">
      <c r="A156" s="5">
        <v>1843</v>
      </c>
    </row>
    <row r="157" ht="12.75">
      <c r="A157" s="5">
        <v>1844</v>
      </c>
    </row>
    <row r="158" ht="12.75">
      <c r="A158" s="5">
        <v>1845</v>
      </c>
    </row>
    <row r="159" ht="12.75">
      <c r="A159" s="5">
        <v>1846</v>
      </c>
    </row>
    <row r="160" ht="12.75">
      <c r="A160" s="5">
        <v>1847</v>
      </c>
    </row>
    <row r="161" ht="12.75">
      <c r="A161" s="5">
        <v>1848</v>
      </c>
    </row>
    <row r="162" ht="12.75">
      <c r="A162" s="5">
        <v>1849</v>
      </c>
    </row>
    <row r="163" ht="12.75">
      <c r="A163" s="5">
        <v>1850</v>
      </c>
    </row>
    <row r="164" ht="12.75">
      <c r="A164" s="5">
        <v>1851</v>
      </c>
    </row>
    <row r="165" ht="12.75">
      <c r="A165" s="5">
        <v>1852</v>
      </c>
    </row>
    <row r="166" ht="12.75">
      <c r="A166" s="5">
        <v>1853</v>
      </c>
    </row>
    <row r="167" ht="12.75">
      <c r="A167" s="5">
        <v>1854</v>
      </c>
    </row>
    <row r="168" ht="12.75">
      <c r="A168" s="5">
        <v>1855</v>
      </c>
    </row>
    <row r="169" ht="12.75">
      <c r="A169" s="5">
        <v>1856</v>
      </c>
    </row>
    <row r="170" ht="12.75">
      <c r="A170" s="5">
        <v>1857</v>
      </c>
    </row>
    <row r="171" ht="12.75">
      <c r="A171" s="5">
        <v>1858</v>
      </c>
    </row>
    <row r="172" ht="12.75">
      <c r="A172" s="5">
        <v>1859</v>
      </c>
    </row>
    <row r="173" ht="12.75">
      <c r="A173" s="5">
        <v>1860</v>
      </c>
    </row>
    <row r="174" ht="12.75">
      <c r="A174" s="5">
        <v>1861</v>
      </c>
    </row>
    <row r="175" ht="12.75">
      <c r="A175" s="5">
        <v>1862</v>
      </c>
    </row>
    <row r="176" ht="12.75">
      <c r="A176" s="5">
        <v>1863</v>
      </c>
    </row>
    <row r="177" ht="12.75">
      <c r="A177" s="5">
        <v>1864</v>
      </c>
    </row>
    <row r="178" ht="12.75">
      <c r="A178" s="5">
        <v>1865</v>
      </c>
    </row>
    <row r="179" ht="12.75">
      <c r="A179" s="5">
        <v>1866</v>
      </c>
    </row>
    <row r="180" ht="12.75">
      <c r="A180" s="5">
        <v>1867</v>
      </c>
    </row>
    <row r="181" ht="12.75">
      <c r="A181" s="5">
        <v>1868</v>
      </c>
    </row>
    <row r="182" ht="12.75">
      <c r="A182" s="5">
        <v>1869</v>
      </c>
    </row>
    <row r="183" ht="12.75">
      <c r="A183" s="5">
        <v>1870</v>
      </c>
    </row>
    <row r="184" ht="12.75">
      <c r="A184" s="5">
        <v>1871</v>
      </c>
    </row>
    <row r="185" ht="12.75">
      <c r="A185" s="5">
        <v>1872</v>
      </c>
    </row>
    <row r="186" ht="12.75">
      <c r="A186" s="5">
        <v>1873</v>
      </c>
    </row>
    <row r="187" ht="12.75">
      <c r="A187" s="5">
        <v>1874</v>
      </c>
    </row>
    <row r="188" ht="12.75">
      <c r="A188" s="5">
        <v>1875</v>
      </c>
    </row>
    <row r="189" ht="12.75">
      <c r="A189" s="5">
        <v>1876</v>
      </c>
    </row>
    <row r="190" ht="12.75">
      <c r="A190" s="5">
        <v>1877</v>
      </c>
    </row>
    <row r="191" ht="12.75">
      <c r="A191" s="5">
        <v>1878</v>
      </c>
    </row>
    <row r="192" ht="12.75">
      <c r="A192" s="5">
        <v>1879</v>
      </c>
    </row>
    <row r="193" ht="12.75">
      <c r="A193" s="5">
        <v>1880</v>
      </c>
    </row>
    <row r="194" ht="12.75">
      <c r="A194" s="5">
        <v>1881</v>
      </c>
    </row>
    <row r="195" ht="12.75">
      <c r="A195" s="5">
        <v>1882</v>
      </c>
    </row>
    <row r="196" ht="12.75">
      <c r="A196" s="5">
        <v>1883</v>
      </c>
    </row>
    <row r="197" ht="12.75">
      <c r="A197" s="5">
        <v>1884</v>
      </c>
    </row>
    <row r="198" ht="12.75">
      <c r="A198" s="5">
        <v>1885</v>
      </c>
    </row>
    <row r="199" ht="12.75">
      <c r="A199" s="5">
        <v>1886</v>
      </c>
    </row>
    <row r="200" ht="12.75">
      <c r="A200" s="5">
        <v>1887</v>
      </c>
    </row>
    <row r="201" ht="12.75">
      <c r="A201" s="5">
        <v>1888</v>
      </c>
    </row>
    <row r="202" ht="12.75">
      <c r="A202" s="5">
        <v>1889</v>
      </c>
    </row>
    <row r="203" ht="12.75">
      <c r="A203" s="5">
        <v>1890</v>
      </c>
    </row>
    <row r="204" ht="12.75">
      <c r="A204" s="5">
        <v>1891</v>
      </c>
    </row>
    <row r="205" ht="12.75">
      <c r="A205" s="5">
        <v>1892</v>
      </c>
    </row>
    <row r="206" ht="12.75">
      <c r="A206" s="5">
        <v>1893</v>
      </c>
    </row>
    <row r="207" ht="12.75">
      <c r="A207" s="5">
        <v>1894</v>
      </c>
    </row>
    <row r="208" ht="12.75">
      <c r="A208" s="5">
        <v>1895</v>
      </c>
    </row>
    <row r="209" ht="12.75">
      <c r="A209" s="5">
        <v>1896</v>
      </c>
    </row>
    <row r="210" ht="12.75">
      <c r="A210" s="5">
        <v>1897</v>
      </c>
    </row>
    <row r="211" ht="12.75">
      <c r="A211" s="5">
        <v>1898</v>
      </c>
    </row>
    <row r="212" ht="12.75">
      <c r="A212" s="5">
        <v>1899</v>
      </c>
    </row>
    <row r="213" ht="12.75">
      <c r="A213" s="5">
        <v>1900</v>
      </c>
    </row>
    <row r="214" ht="12.75">
      <c r="A214" s="5">
        <v>1901</v>
      </c>
    </row>
    <row r="215" ht="12.75">
      <c r="A215" s="5">
        <v>1902</v>
      </c>
    </row>
    <row r="216" ht="12.75">
      <c r="A216" s="5">
        <v>1903</v>
      </c>
    </row>
    <row r="217" ht="12.75">
      <c r="A217" s="5">
        <v>1904</v>
      </c>
    </row>
    <row r="218" ht="12.75">
      <c r="A218" s="5">
        <v>1905</v>
      </c>
    </row>
    <row r="219" ht="12.75">
      <c r="A219" s="5">
        <v>1906</v>
      </c>
    </row>
    <row r="220" ht="12.75">
      <c r="A220" s="5">
        <v>1907</v>
      </c>
    </row>
    <row r="221" ht="12.75">
      <c r="A221" s="5">
        <v>1908</v>
      </c>
    </row>
    <row r="222" ht="12.75">
      <c r="A222" s="5">
        <v>1909</v>
      </c>
    </row>
    <row r="223" ht="12.75">
      <c r="A223" s="5">
        <v>1910</v>
      </c>
    </row>
    <row r="224" ht="12.75">
      <c r="A224" s="5">
        <v>1911</v>
      </c>
    </row>
    <row r="225" ht="12.75">
      <c r="A225" s="5">
        <v>1912</v>
      </c>
    </row>
    <row r="226" ht="12.75">
      <c r="A226" s="5">
        <v>1913</v>
      </c>
    </row>
    <row r="227" ht="12.75">
      <c r="A227" s="5">
        <v>1914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1">
      <pane ySplit="5300" topLeftCell="BM205" activePane="topLeft" state="split"/>
      <selection pane="topLeft" activeCell="J10" sqref="J10"/>
      <selection pane="bottomLeft" activeCell="P216" sqref="P216"/>
    </sheetView>
  </sheetViews>
  <sheetFormatPr defaultColWidth="11.421875" defaultRowHeight="12.75"/>
  <cols>
    <col min="1" max="16384" width="8.8515625" style="11" customWidth="1"/>
  </cols>
  <sheetData>
    <row r="1" ht="15">
      <c r="A1" s="10" t="s">
        <v>124</v>
      </c>
    </row>
    <row r="2" ht="15">
      <c r="A2" s="11" t="s">
        <v>83</v>
      </c>
    </row>
    <row r="4" spans="1:4" ht="15">
      <c r="A4" s="11" t="s">
        <v>191</v>
      </c>
      <c r="D4" s="11" t="s">
        <v>29</v>
      </c>
    </row>
    <row r="5" spans="1:4" ht="15">
      <c r="A5" s="11" t="s">
        <v>142</v>
      </c>
      <c r="D5" s="11" t="s">
        <v>28</v>
      </c>
    </row>
    <row r="7" spans="6:7" ht="15">
      <c r="F7" s="40" t="s">
        <v>79</v>
      </c>
      <c r="G7" s="41"/>
    </row>
    <row r="8" spans="2:4" s="12" customFormat="1" ht="15">
      <c r="B8" s="12" t="s">
        <v>143</v>
      </c>
      <c r="D8" s="12" t="s">
        <v>143</v>
      </c>
    </row>
    <row r="9" spans="2:7" s="12" customFormat="1" ht="15">
      <c r="B9" s="12" t="s">
        <v>144</v>
      </c>
      <c r="D9" s="12" t="s">
        <v>145</v>
      </c>
      <c r="F9" s="12" t="s">
        <v>192</v>
      </c>
      <c r="G9" s="19" t="s">
        <v>193</v>
      </c>
    </row>
    <row r="10" ht="15">
      <c r="A10" s="11">
        <v>1701</v>
      </c>
    </row>
    <row r="11" ht="15">
      <c r="A11" s="11">
        <v>1702</v>
      </c>
    </row>
    <row r="12" ht="15">
      <c r="A12" s="11">
        <v>1703</v>
      </c>
    </row>
    <row r="13" spans="1:7" ht="15">
      <c r="A13" s="11">
        <v>1704</v>
      </c>
      <c r="B13" s="11">
        <v>32</v>
      </c>
      <c r="D13" s="17">
        <v>3.584</v>
      </c>
      <c r="G13" s="20">
        <v>3.584</v>
      </c>
    </row>
    <row r="14" spans="1:7" ht="15">
      <c r="A14" s="11">
        <v>1705</v>
      </c>
      <c r="D14" s="17"/>
      <c r="G14" s="20"/>
    </row>
    <row r="15" spans="1:7" ht="15">
      <c r="A15" s="11">
        <v>1706</v>
      </c>
      <c r="B15" s="11">
        <v>40</v>
      </c>
      <c r="D15" s="17">
        <v>4.32</v>
      </c>
      <c r="G15" s="20">
        <v>4.32</v>
      </c>
    </row>
    <row r="16" spans="1:7" ht="15">
      <c r="A16" s="11">
        <v>1707</v>
      </c>
      <c r="B16" s="11">
        <v>45</v>
      </c>
      <c r="D16" s="17">
        <v>4.545</v>
      </c>
      <c r="G16" s="20">
        <v>4.545</v>
      </c>
    </row>
    <row r="17" spans="1:7" ht="15">
      <c r="A17" s="11">
        <v>1708</v>
      </c>
      <c r="B17" s="11">
        <v>31.5</v>
      </c>
      <c r="D17" s="17">
        <v>3.1855</v>
      </c>
      <c r="G17" s="20">
        <v>3.1855</v>
      </c>
    </row>
    <row r="18" spans="1:7" ht="15">
      <c r="A18" s="11">
        <v>1709</v>
      </c>
      <c r="B18" s="11">
        <v>57</v>
      </c>
      <c r="D18" s="17">
        <v>5.757</v>
      </c>
      <c r="G18" s="20">
        <v>5.757</v>
      </c>
    </row>
    <row r="19" spans="1:7" ht="15">
      <c r="A19" s="11">
        <v>1710</v>
      </c>
      <c r="B19" s="11">
        <v>52.5</v>
      </c>
      <c r="D19" s="17">
        <v>5.3025</v>
      </c>
      <c r="G19" s="20">
        <v>5.3025</v>
      </c>
    </row>
    <row r="20" spans="1:7" ht="15">
      <c r="A20" s="11">
        <v>1711</v>
      </c>
      <c r="B20" s="11">
        <v>36</v>
      </c>
      <c r="D20" s="17">
        <v>3.636</v>
      </c>
      <c r="G20" s="20">
        <v>3.636</v>
      </c>
    </row>
    <row r="21" spans="1:7" ht="15">
      <c r="A21" s="11">
        <v>1712</v>
      </c>
      <c r="B21" s="11">
        <v>40</v>
      </c>
      <c r="D21" s="17">
        <v>4.04</v>
      </c>
      <c r="G21" s="20">
        <v>4.04</v>
      </c>
    </row>
    <row r="22" spans="1:7" ht="15">
      <c r="A22" s="11">
        <v>1713</v>
      </c>
      <c r="B22" s="11">
        <v>30</v>
      </c>
      <c r="D22" s="17">
        <v>3.03</v>
      </c>
      <c r="G22" s="20">
        <v>3.03</v>
      </c>
    </row>
    <row r="23" spans="1:7" ht="15">
      <c r="A23" s="11">
        <v>1714</v>
      </c>
      <c r="B23" s="11">
        <v>39</v>
      </c>
      <c r="D23" s="17">
        <v>3.939</v>
      </c>
      <c r="G23" s="20">
        <v>3.939</v>
      </c>
    </row>
    <row r="24" spans="1:7" ht="15">
      <c r="A24" s="11">
        <v>1715</v>
      </c>
      <c r="B24" s="11">
        <v>42.3</v>
      </c>
      <c r="D24" s="17">
        <v>4.272</v>
      </c>
      <c r="G24" s="20">
        <v>4.272</v>
      </c>
    </row>
    <row r="25" spans="1:7" ht="15">
      <c r="A25" s="11">
        <v>1716</v>
      </c>
      <c r="D25" s="17"/>
      <c r="G25" s="20"/>
    </row>
    <row r="26" spans="1:7" ht="15">
      <c r="A26" s="11">
        <v>1717</v>
      </c>
      <c r="B26" s="11">
        <v>62.5</v>
      </c>
      <c r="D26" s="17">
        <v>6.3125</v>
      </c>
      <c r="G26" s="20">
        <v>6.3125</v>
      </c>
    </row>
    <row r="27" spans="1:7" ht="15">
      <c r="A27" s="11">
        <v>1718</v>
      </c>
      <c r="B27" s="11">
        <v>35.5</v>
      </c>
      <c r="D27" s="17">
        <v>3.586</v>
      </c>
      <c r="G27" s="20">
        <v>3.586</v>
      </c>
    </row>
    <row r="28" spans="1:7" ht="15">
      <c r="A28" s="11">
        <v>1719</v>
      </c>
      <c r="B28" s="11">
        <v>36</v>
      </c>
      <c r="D28" s="17">
        <v>3.636</v>
      </c>
      <c r="G28" s="20">
        <v>3.636</v>
      </c>
    </row>
    <row r="29" spans="1:7" ht="15">
      <c r="A29" s="11">
        <v>1720</v>
      </c>
      <c r="D29" s="17"/>
      <c r="G29" s="20"/>
    </row>
    <row r="30" spans="1:7" ht="15">
      <c r="A30" s="11">
        <v>1721</v>
      </c>
      <c r="B30" s="11">
        <v>32</v>
      </c>
      <c r="D30" s="17">
        <v>3.232</v>
      </c>
      <c r="G30" s="20">
        <v>3.232</v>
      </c>
    </row>
    <row r="31" spans="1:7" ht="15">
      <c r="A31" s="11">
        <v>1722</v>
      </c>
      <c r="B31" s="11">
        <v>30</v>
      </c>
      <c r="D31" s="17">
        <v>3.03</v>
      </c>
      <c r="G31" s="20">
        <v>3.03</v>
      </c>
    </row>
    <row r="32" spans="1:7" ht="15">
      <c r="A32" s="11">
        <v>1723</v>
      </c>
      <c r="B32" s="11">
        <v>32</v>
      </c>
      <c r="D32" s="17">
        <v>3.232</v>
      </c>
      <c r="G32" s="20">
        <v>3.232</v>
      </c>
    </row>
    <row r="33" spans="1:7" ht="15">
      <c r="A33" s="11">
        <v>1724</v>
      </c>
      <c r="B33" s="11">
        <v>28</v>
      </c>
      <c r="D33" s="17">
        <v>2.828</v>
      </c>
      <c r="G33" s="20">
        <v>2.828</v>
      </c>
    </row>
    <row r="34" spans="1:7" ht="15">
      <c r="A34" s="11">
        <v>1725</v>
      </c>
      <c r="B34" s="11">
        <v>28</v>
      </c>
      <c r="D34" s="17">
        <v>2.828</v>
      </c>
      <c r="G34" s="20">
        <v>2.828</v>
      </c>
    </row>
    <row r="35" spans="1:7" ht="15">
      <c r="A35" s="11">
        <v>1726</v>
      </c>
      <c r="B35" s="11">
        <v>24</v>
      </c>
      <c r="D35" s="17">
        <v>2.424</v>
      </c>
      <c r="G35" s="20">
        <v>2.424</v>
      </c>
    </row>
    <row r="36" spans="1:7" ht="15">
      <c r="A36" s="11">
        <v>1727</v>
      </c>
      <c r="B36" s="11">
        <v>45</v>
      </c>
      <c r="D36" s="17">
        <v>4.545</v>
      </c>
      <c r="G36" s="20">
        <v>4.545</v>
      </c>
    </row>
    <row r="37" spans="1:7" ht="15">
      <c r="A37" s="11">
        <v>1728</v>
      </c>
      <c r="B37" s="11">
        <v>42.25</v>
      </c>
      <c r="D37" s="17">
        <v>4.267</v>
      </c>
      <c r="G37" s="20">
        <v>4.267</v>
      </c>
    </row>
    <row r="38" spans="1:7" ht="15">
      <c r="A38" s="11">
        <v>1729</v>
      </c>
      <c r="B38" s="11">
        <v>36</v>
      </c>
      <c r="D38" s="17">
        <v>3.636</v>
      </c>
      <c r="G38" s="20">
        <v>3.636</v>
      </c>
    </row>
    <row r="39" spans="1:7" ht="15">
      <c r="A39" s="11">
        <v>1730</v>
      </c>
      <c r="B39" s="11">
        <v>32</v>
      </c>
      <c r="D39" s="17">
        <v>3.232</v>
      </c>
      <c r="G39" s="20">
        <v>3.232</v>
      </c>
    </row>
    <row r="40" spans="1:7" ht="15">
      <c r="A40" s="11">
        <v>1731</v>
      </c>
      <c r="B40" s="11">
        <v>42.5</v>
      </c>
      <c r="D40" s="17">
        <v>4.2925</v>
      </c>
      <c r="G40" s="20">
        <v>4.2925</v>
      </c>
    </row>
    <row r="41" spans="1:7" ht="15">
      <c r="A41" s="11">
        <v>1732</v>
      </c>
      <c r="B41" s="11">
        <v>49.5</v>
      </c>
      <c r="D41" s="17">
        <v>4.9995</v>
      </c>
      <c r="G41" s="20">
        <v>4.9995</v>
      </c>
    </row>
    <row r="42" spans="1:7" ht="15">
      <c r="A42" s="11">
        <v>1733</v>
      </c>
      <c r="B42" s="11">
        <v>40</v>
      </c>
      <c r="D42" s="17">
        <v>4.04</v>
      </c>
      <c r="G42" s="20">
        <v>4.04</v>
      </c>
    </row>
    <row r="43" spans="1:7" ht="15">
      <c r="A43" s="11">
        <v>1734</v>
      </c>
      <c r="B43" s="11">
        <v>40</v>
      </c>
      <c r="D43" s="17">
        <v>4.04</v>
      </c>
      <c r="G43" s="20">
        <v>4.04</v>
      </c>
    </row>
    <row r="44" spans="1:7" ht="15">
      <c r="A44" s="11">
        <v>1735</v>
      </c>
      <c r="B44" s="11">
        <v>39.1</v>
      </c>
      <c r="D44" s="17">
        <v>3.949</v>
      </c>
      <c r="G44" s="20">
        <v>3.949</v>
      </c>
    </row>
    <row r="45" spans="1:7" ht="15">
      <c r="A45" s="11">
        <v>1736</v>
      </c>
      <c r="B45" s="11">
        <v>45</v>
      </c>
      <c r="D45" s="17">
        <v>4.545</v>
      </c>
      <c r="G45" s="20">
        <v>4.545</v>
      </c>
    </row>
    <row r="46" spans="1:7" ht="15">
      <c r="A46" s="11">
        <v>1737</v>
      </c>
      <c r="D46" s="17"/>
      <c r="G46" s="20"/>
    </row>
    <row r="47" spans="1:7" ht="15">
      <c r="A47" s="11">
        <v>1738</v>
      </c>
      <c r="B47" s="11">
        <v>42</v>
      </c>
      <c r="D47" s="17">
        <v>4.242</v>
      </c>
      <c r="G47" s="20">
        <v>4.242</v>
      </c>
    </row>
    <row r="48" spans="1:7" ht="15">
      <c r="A48" s="11">
        <v>1739</v>
      </c>
      <c r="B48" s="11">
        <v>28</v>
      </c>
      <c r="D48" s="17">
        <v>2.828</v>
      </c>
      <c r="G48" s="20">
        <v>2.828</v>
      </c>
    </row>
    <row r="49" spans="1:7" ht="15">
      <c r="A49" s="11">
        <v>1740</v>
      </c>
      <c r="B49" s="11">
        <v>50</v>
      </c>
      <c r="D49" s="17">
        <v>5.05</v>
      </c>
      <c r="G49" s="20">
        <v>5.05</v>
      </c>
    </row>
    <row r="50" spans="1:7" ht="15">
      <c r="A50" s="11">
        <v>1741</v>
      </c>
      <c r="D50" s="17"/>
      <c r="G50" s="20"/>
    </row>
    <row r="51" spans="1:7" ht="15">
      <c r="A51" s="11">
        <v>1742</v>
      </c>
      <c r="D51" s="17"/>
      <c r="G51" s="20"/>
    </row>
    <row r="52" spans="1:7" ht="15">
      <c r="A52" s="11">
        <v>1743</v>
      </c>
      <c r="D52" s="17"/>
      <c r="G52" s="20"/>
    </row>
    <row r="53" spans="1:7" ht="15">
      <c r="A53" s="11">
        <v>1744</v>
      </c>
      <c r="D53" s="17"/>
      <c r="G53" s="20"/>
    </row>
    <row r="54" spans="1:7" ht="15">
      <c r="A54" s="11">
        <v>1745</v>
      </c>
      <c r="B54" s="11">
        <v>30</v>
      </c>
      <c r="D54" s="17">
        <v>3.03</v>
      </c>
      <c r="G54" s="20">
        <v>3.03</v>
      </c>
    </row>
    <row r="55" spans="1:7" ht="15">
      <c r="A55" s="11">
        <v>1746</v>
      </c>
      <c r="D55" s="17"/>
      <c r="G55" s="20"/>
    </row>
    <row r="56" spans="1:7" ht="15">
      <c r="A56" s="11">
        <v>1747</v>
      </c>
      <c r="B56" s="11">
        <v>35</v>
      </c>
      <c r="D56" s="17">
        <v>3.535</v>
      </c>
      <c r="G56" s="20">
        <v>3.535</v>
      </c>
    </row>
    <row r="57" spans="1:7" ht="15">
      <c r="A57" s="11">
        <v>1748</v>
      </c>
      <c r="B57" s="11">
        <v>30</v>
      </c>
      <c r="D57" s="17">
        <v>3.03</v>
      </c>
      <c r="G57" s="20">
        <v>3.03</v>
      </c>
    </row>
    <row r="58" spans="1:7" ht="15">
      <c r="A58" s="11">
        <v>1749</v>
      </c>
      <c r="B58" s="11">
        <v>50</v>
      </c>
      <c r="D58" s="17">
        <v>5.05</v>
      </c>
      <c r="G58" s="20">
        <v>5.05</v>
      </c>
    </row>
    <row r="59" spans="1:7" ht="15">
      <c r="A59" s="11">
        <v>1750</v>
      </c>
      <c r="B59" s="11">
        <v>48</v>
      </c>
      <c r="D59" s="17">
        <v>4.848</v>
      </c>
      <c r="G59" s="20">
        <v>4.848</v>
      </c>
    </row>
    <row r="60" spans="1:7" ht="15">
      <c r="A60" s="11">
        <v>1751</v>
      </c>
      <c r="B60" s="11">
        <v>60</v>
      </c>
      <c r="D60" s="17">
        <v>6.06</v>
      </c>
      <c r="G60" s="20">
        <v>6.06</v>
      </c>
    </row>
    <row r="61" spans="1:7" ht="15">
      <c r="A61" s="11">
        <v>1752</v>
      </c>
      <c r="B61" s="11">
        <v>28</v>
      </c>
      <c r="D61" s="17">
        <v>2.744</v>
      </c>
      <c r="G61" s="20">
        <v>2.744</v>
      </c>
    </row>
    <row r="62" spans="1:7" ht="15">
      <c r="A62" s="11">
        <v>1753</v>
      </c>
      <c r="B62" s="11">
        <v>40</v>
      </c>
      <c r="D62" s="17">
        <v>3.92</v>
      </c>
      <c r="G62" s="20">
        <v>3.92</v>
      </c>
    </row>
    <row r="63" spans="1:7" ht="15">
      <c r="A63" s="11">
        <v>1754</v>
      </c>
      <c r="B63" s="11">
        <v>26</v>
      </c>
      <c r="D63" s="17">
        <v>2.543</v>
      </c>
      <c r="G63" s="20">
        <v>2.543</v>
      </c>
    </row>
    <row r="64" spans="1:7" ht="15">
      <c r="A64" s="11">
        <v>1755</v>
      </c>
      <c r="D64" s="17"/>
      <c r="G64" s="20"/>
    </row>
    <row r="65" spans="1:7" ht="15">
      <c r="A65" s="11">
        <v>1756</v>
      </c>
      <c r="D65" s="17"/>
      <c r="G65" s="20"/>
    </row>
    <row r="66" spans="1:7" ht="15">
      <c r="A66" s="11">
        <v>1757</v>
      </c>
      <c r="B66" s="11">
        <v>27.8</v>
      </c>
      <c r="D66" s="17">
        <v>2.724</v>
      </c>
      <c r="G66" s="20">
        <v>2.724</v>
      </c>
    </row>
    <row r="67" spans="1:7" ht="15">
      <c r="A67" s="11">
        <v>1758</v>
      </c>
      <c r="D67" s="17"/>
      <c r="G67" s="20"/>
    </row>
    <row r="68" spans="1:7" ht="15">
      <c r="A68" s="11">
        <v>1759</v>
      </c>
      <c r="B68" s="11">
        <v>36.3</v>
      </c>
      <c r="D68" s="17">
        <v>3.551</v>
      </c>
      <c r="G68" s="20">
        <v>3.551</v>
      </c>
    </row>
    <row r="69" spans="1:7" ht="15">
      <c r="A69" s="11">
        <v>1760</v>
      </c>
      <c r="D69" s="17"/>
      <c r="G69" s="20"/>
    </row>
    <row r="70" spans="1:7" ht="15">
      <c r="A70" s="11">
        <v>1761</v>
      </c>
      <c r="D70" s="17"/>
      <c r="G70" s="20"/>
    </row>
    <row r="71" spans="1:7" ht="15">
      <c r="A71" s="11">
        <v>1762</v>
      </c>
      <c r="D71" s="17"/>
      <c r="G71" s="20"/>
    </row>
    <row r="72" spans="1:7" ht="15">
      <c r="A72" s="11">
        <v>1763</v>
      </c>
      <c r="D72" s="17"/>
      <c r="G72" s="20"/>
    </row>
    <row r="73" spans="1:7" ht="15">
      <c r="A73" s="11">
        <v>1764</v>
      </c>
      <c r="D73" s="17"/>
      <c r="G73" s="20"/>
    </row>
    <row r="74" spans="1:7" ht="15">
      <c r="A74" s="11">
        <v>1765</v>
      </c>
      <c r="D74" s="17"/>
      <c r="G74" s="20"/>
    </row>
    <row r="75" spans="1:7" ht="15">
      <c r="A75" s="11">
        <v>1766</v>
      </c>
      <c r="D75" s="17"/>
      <c r="G75" s="20"/>
    </row>
    <row r="76" spans="1:7" ht="15">
      <c r="A76" s="11">
        <v>1767</v>
      </c>
      <c r="D76" s="17"/>
      <c r="G76" s="20"/>
    </row>
    <row r="77" spans="1:7" ht="15">
      <c r="A77" s="11">
        <v>1768</v>
      </c>
      <c r="D77" s="17"/>
      <c r="G77" s="20"/>
    </row>
    <row r="78" spans="1:7" ht="15">
      <c r="A78" s="11">
        <v>1769</v>
      </c>
      <c r="B78" s="11">
        <v>76</v>
      </c>
      <c r="D78" s="17">
        <v>7.433</v>
      </c>
      <c r="G78" s="20">
        <v>7.433</v>
      </c>
    </row>
    <row r="79" spans="1:7" ht="15">
      <c r="A79" s="11">
        <v>1770</v>
      </c>
      <c r="B79" s="11">
        <v>51.53</v>
      </c>
      <c r="D79" s="17">
        <v>5.0193</v>
      </c>
      <c r="G79" s="20">
        <v>5.0193</v>
      </c>
    </row>
    <row r="80" spans="1:7" ht="15">
      <c r="A80" s="11">
        <v>1771</v>
      </c>
      <c r="D80" s="17"/>
      <c r="G80" s="20"/>
    </row>
    <row r="81" spans="1:7" ht="15">
      <c r="A81" s="11">
        <v>1772</v>
      </c>
      <c r="D81" s="17"/>
      <c r="G81" s="20"/>
    </row>
    <row r="82" spans="1:7" ht="15">
      <c r="A82" s="11">
        <v>1773</v>
      </c>
      <c r="D82" s="17"/>
      <c r="G82" s="20"/>
    </row>
    <row r="83" spans="1:7" ht="15">
      <c r="A83" s="11">
        <v>1774</v>
      </c>
      <c r="B83" s="11">
        <v>60</v>
      </c>
      <c r="D83" s="17">
        <v>5.844</v>
      </c>
      <c r="G83" s="20">
        <v>5.844</v>
      </c>
    </row>
    <row r="84" spans="1:7" ht="15">
      <c r="A84" s="11">
        <v>1775</v>
      </c>
      <c r="B84" s="11">
        <v>60</v>
      </c>
      <c r="D84" s="17">
        <v>5.844</v>
      </c>
      <c r="G84" s="20">
        <v>5.844</v>
      </c>
    </row>
    <row r="85" spans="1:7" ht="15">
      <c r="A85" s="11">
        <v>1776</v>
      </c>
      <c r="D85" s="17"/>
      <c r="G85" s="20"/>
    </row>
    <row r="86" spans="1:7" ht="15">
      <c r="A86" s="11">
        <v>1777</v>
      </c>
      <c r="D86" s="17"/>
      <c r="G86" s="20"/>
    </row>
    <row r="87" spans="1:7" ht="15">
      <c r="A87" s="11">
        <v>1778</v>
      </c>
      <c r="B87" s="11">
        <v>30</v>
      </c>
      <c r="D87" s="17">
        <v>2.922</v>
      </c>
      <c r="G87" s="20">
        <v>2.922</v>
      </c>
    </row>
    <row r="88" spans="1:7" ht="15">
      <c r="A88" s="11">
        <v>1779</v>
      </c>
      <c r="B88" s="11">
        <v>30</v>
      </c>
      <c r="D88" s="17">
        <v>2.922</v>
      </c>
      <c r="G88" s="20">
        <v>2.922</v>
      </c>
    </row>
    <row r="89" spans="1:7" ht="15">
      <c r="A89" s="11">
        <v>1780</v>
      </c>
      <c r="D89" s="17"/>
      <c r="G89" s="20"/>
    </row>
    <row r="90" spans="1:7" ht="15">
      <c r="A90" s="11">
        <v>1781</v>
      </c>
      <c r="B90" s="11">
        <v>60</v>
      </c>
      <c r="D90" s="17">
        <v>5.844</v>
      </c>
      <c r="G90" s="20">
        <v>5.844</v>
      </c>
    </row>
    <row r="91" spans="1:7" ht="15">
      <c r="A91" s="11">
        <v>1782</v>
      </c>
      <c r="B91" s="11">
        <v>40</v>
      </c>
      <c r="D91" s="17">
        <v>3.896</v>
      </c>
      <c r="G91" s="20">
        <v>3.896</v>
      </c>
    </row>
    <row r="92" spans="1:7" ht="15">
      <c r="A92" s="11">
        <v>1783</v>
      </c>
      <c r="B92" s="11">
        <v>60</v>
      </c>
      <c r="D92" s="17">
        <v>5.844</v>
      </c>
      <c r="G92" s="20">
        <v>5.844</v>
      </c>
    </row>
    <row r="93" spans="1:7" ht="15">
      <c r="A93" s="11">
        <v>1784</v>
      </c>
      <c r="B93" s="11">
        <v>60</v>
      </c>
      <c r="D93" s="17">
        <v>5.844</v>
      </c>
      <c r="G93" s="20">
        <v>5.844</v>
      </c>
    </row>
    <row r="94" ht="15">
      <c r="A94" s="11">
        <v>1785</v>
      </c>
    </row>
    <row r="95" ht="15">
      <c r="A95" s="11">
        <v>1786</v>
      </c>
    </row>
    <row r="96" ht="15">
      <c r="A96" s="11">
        <v>1787</v>
      </c>
    </row>
    <row r="97" ht="15">
      <c r="A97" s="11">
        <v>1788</v>
      </c>
    </row>
    <row r="98" ht="15">
      <c r="A98" s="11">
        <v>1789</v>
      </c>
    </row>
    <row r="99" ht="15">
      <c r="A99" s="11">
        <v>1790</v>
      </c>
    </row>
    <row r="100" ht="15">
      <c r="A100" s="11">
        <v>1791</v>
      </c>
    </row>
    <row r="101" ht="15">
      <c r="A101" s="11">
        <v>1792</v>
      </c>
    </row>
    <row r="102" ht="15">
      <c r="A102" s="11">
        <v>1793</v>
      </c>
    </row>
    <row r="103" ht="15">
      <c r="A103" s="11">
        <v>1794</v>
      </c>
    </row>
    <row r="104" ht="15">
      <c r="A104" s="11">
        <v>1795</v>
      </c>
    </row>
    <row r="105" ht="15">
      <c r="A105" s="11">
        <v>1796</v>
      </c>
    </row>
    <row r="106" ht="15">
      <c r="A106" s="11">
        <v>1797</v>
      </c>
    </row>
    <row r="107" ht="15">
      <c r="A107" s="11">
        <v>1798</v>
      </c>
    </row>
    <row r="108" ht="15">
      <c r="A108" s="11">
        <v>1799</v>
      </c>
    </row>
    <row r="109" ht="15">
      <c r="A109" s="11">
        <v>1800</v>
      </c>
    </row>
    <row r="110" ht="15">
      <c r="A110" s="11">
        <v>1801</v>
      </c>
    </row>
    <row r="111" ht="15">
      <c r="A111" s="11">
        <v>1802</v>
      </c>
    </row>
    <row r="112" ht="15">
      <c r="A112" s="11">
        <v>1803</v>
      </c>
    </row>
    <row r="113" spans="1:6" ht="15">
      <c r="A113" s="11">
        <v>1804</v>
      </c>
      <c r="F113" s="11">
        <v>16.533</v>
      </c>
    </row>
    <row r="114" spans="1:6" ht="15">
      <c r="A114" s="11">
        <v>1805</v>
      </c>
      <c r="F114" s="11">
        <v>16.738</v>
      </c>
    </row>
    <row r="115" spans="1:6" ht="15">
      <c r="A115" s="11">
        <v>1806</v>
      </c>
      <c r="F115" s="11">
        <v>17.408</v>
      </c>
    </row>
    <row r="116" spans="1:6" ht="15">
      <c r="A116" s="11">
        <v>1807</v>
      </c>
      <c r="F116" s="11">
        <v>11.817</v>
      </c>
    </row>
    <row r="117" spans="1:6" ht="15">
      <c r="A117" s="11">
        <v>1808</v>
      </c>
      <c r="F117" s="11">
        <v>11.077</v>
      </c>
    </row>
    <row r="118" spans="1:6" ht="15">
      <c r="A118" s="11">
        <v>1809</v>
      </c>
      <c r="F118" s="11">
        <v>12.211</v>
      </c>
    </row>
    <row r="119" spans="1:6" ht="15">
      <c r="A119" s="11">
        <v>1810</v>
      </c>
      <c r="F119" s="11">
        <v>12.775</v>
      </c>
    </row>
    <row r="120" spans="1:6" ht="15">
      <c r="A120" s="11">
        <v>1811</v>
      </c>
      <c r="F120" s="11">
        <v>11.982</v>
      </c>
    </row>
    <row r="121" spans="1:6" ht="15">
      <c r="A121" s="11">
        <v>1812</v>
      </c>
      <c r="F121" s="11">
        <v>9.66</v>
      </c>
    </row>
    <row r="122" spans="1:6" ht="15">
      <c r="A122" s="11">
        <v>1813</v>
      </c>
      <c r="F122" s="11">
        <v>10.937</v>
      </c>
    </row>
    <row r="123" spans="1:6" ht="15">
      <c r="A123" s="11">
        <v>1814</v>
      </c>
      <c r="F123" s="11">
        <v>7.444</v>
      </c>
    </row>
    <row r="124" spans="1:6" ht="15">
      <c r="A124" s="11">
        <v>1815</v>
      </c>
      <c r="F124" s="11">
        <v>6.597</v>
      </c>
    </row>
    <row r="125" spans="1:6" ht="15">
      <c r="A125" s="11">
        <v>1816</v>
      </c>
      <c r="F125" s="11">
        <v>8.62</v>
      </c>
    </row>
    <row r="126" ht="15">
      <c r="A126" s="11">
        <v>1817</v>
      </c>
    </row>
    <row r="127" ht="15">
      <c r="A127" s="11">
        <v>1818</v>
      </c>
    </row>
    <row r="128" ht="15">
      <c r="A128" s="11">
        <v>1819</v>
      </c>
    </row>
    <row r="129" ht="15">
      <c r="A129" s="11">
        <v>1820</v>
      </c>
    </row>
    <row r="130" ht="15">
      <c r="A130" s="11">
        <v>1821</v>
      </c>
    </row>
    <row r="131" ht="15">
      <c r="A131" s="11">
        <v>1822</v>
      </c>
    </row>
    <row r="132" ht="15">
      <c r="A132" s="11">
        <v>1823</v>
      </c>
    </row>
    <row r="133" ht="15">
      <c r="A133" s="11">
        <v>1824</v>
      </c>
    </row>
    <row r="134" ht="15">
      <c r="A134" s="11">
        <v>1825</v>
      </c>
    </row>
    <row r="135" spans="1:6" ht="15">
      <c r="A135" s="11">
        <v>1826</v>
      </c>
      <c r="F135" s="11">
        <v>5.149</v>
      </c>
    </row>
    <row r="136" spans="1:6" ht="15">
      <c r="A136" s="11">
        <v>1827</v>
      </c>
      <c r="F136" s="11">
        <v>4.578</v>
      </c>
    </row>
    <row r="137" ht="15">
      <c r="A137" s="11">
        <v>1828</v>
      </c>
    </row>
    <row r="138" ht="15">
      <c r="A138" s="11">
        <v>1829</v>
      </c>
    </row>
    <row r="139" ht="15">
      <c r="A139" s="11">
        <v>1830</v>
      </c>
    </row>
    <row r="140" spans="1:6" ht="15">
      <c r="A140" s="11">
        <v>1831</v>
      </c>
      <c r="F140" s="11">
        <v>5.777</v>
      </c>
    </row>
    <row r="141" spans="1:7" ht="15">
      <c r="A141" s="11">
        <v>1832</v>
      </c>
      <c r="F141" s="11">
        <v>5.18</v>
      </c>
      <c r="G141" s="17">
        <v>7.488</v>
      </c>
    </row>
    <row r="142" spans="1:7" ht="15">
      <c r="A142" s="11">
        <v>1833</v>
      </c>
      <c r="F142" s="11">
        <v>5.007</v>
      </c>
      <c r="G142" s="17">
        <v>5.71</v>
      </c>
    </row>
    <row r="143" spans="1:7" ht="15">
      <c r="A143" s="11">
        <v>1834</v>
      </c>
      <c r="F143" s="11">
        <v>5.585</v>
      </c>
      <c r="G143" s="17">
        <v>5.99</v>
      </c>
    </row>
    <row r="144" spans="1:7" ht="15">
      <c r="A144" s="11">
        <v>1835</v>
      </c>
      <c r="F144" s="11">
        <v>5.671</v>
      </c>
      <c r="G144" s="17">
        <v>6.224</v>
      </c>
    </row>
    <row r="145" spans="1:7" ht="15">
      <c r="A145" s="11">
        <v>1836</v>
      </c>
      <c r="F145" s="11">
        <v>4.579</v>
      </c>
      <c r="G145" s="17">
        <v>5.054</v>
      </c>
    </row>
    <row r="146" spans="1:7" ht="15">
      <c r="A146" s="11">
        <v>1837</v>
      </c>
      <c r="F146" s="11">
        <v>4.901</v>
      </c>
      <c r="G146" s="17">
        <v>5.616</v>
      </c>
    </row>
    <row r="147" spans="1:7" ht="15">
      <c r="A147" s="11">
        <v>1838</v>
      </c>
      <c r="F147" s="11">
        <v>5.935</v>
      </c>
      <c r="G147" s="17">
        <v>5.054</v>
      </c>
    </row>
    <row r="148" spans="1:7" ht="15">
      <c r="A148" s="11">
        <v>1839</v>
      </c>
      <c r="F148" s="11">
        <v>5.486</v>
      </c>
      <c r="G148" s="17">
        <v>6.786</v>
      </c>
    </row>
    <row r="149" spans="1:7" ht="15">
      <c r="A149" s="11">
        <v>1840</v>
      </c>
      <c r="F149" s="11">
        <v>6.488</v>
      </c>
      <c r="G149" s="17">
        <v>6.786</v>
      </c>
    </row>
    <row r="150" spans="1:7" ht="15">
      <c r="A150" s="11">
        <v>1841</v>
      </c>
      <c r="F150" s="11">
        <v>6.072</v>
      </c>
      <c r="G150" s="17">
        <v>8.518</v>
      </c>
    </row>
    <row r="151" spans="1:7" ht="15">
      <c r="A151" s="11">
        <v>1842</v>
      </c>
      <c r="F151" s="11">
        <v>5.565</v>
      </c>
      <c r="G151" s="17"/>
    </row>
    <row r="152" spans="1:7" ht="15">
      <c r="A152" s="11">
        <v>1843</v>
      </c>
      <c r="F152" s="11">
        <v>5.115</v>
      </c>
      <c r="G152" s="17"/>
    </row>
    <row r="153" spans="1:7" ht="15">
      <c r="A153" s="11">
        <v>1844</v>
      </c>
      <c r="F153" s="11">
        <v>5.502</v>
      </c>
      <c r="G153" s="17"/>
    </row>
    <row r="154" spans="1:7" ht="15">
      <c r="A154" s="11">
        <v>1845</v>
      </c>
      <c r="F154" s="11">
        <v>6.881</v>
      </c>
      <c r="G154" s="17"/>
    </row>
    <row r="155" spans="1:7" ht="15">
      <c r="A155" s="11">
        <v>1846</v>
      </c>
      <c r="F155" s="11">
        <v>6.977</v>
      </c>
      <c r="G155" s="17"/>
    </row>
    <row r="156" spans="1:7" ht="15">
      <c r="A156" s="11">
        <v>1847</v>
      </c>
      <c r="F156" s="11">
        <v>7.121</v>
      </c>
      <c r="G156" s="17"/>
    </row>
    <row r="157" spans="1:7" ht="15">
      <c r="A157" s="11">
        <v>1848</v>
      </c>
      <c r="F157" s="11">
        <v>6.299</v>
      </c>
      <c r="G157" s="17"/>
    </row>
    <row r="158" spans="1:7" ht="15">
      <c r="A158" s="11">
        <v>1849</v>
      </c>
      <c r="F158" s="11">
        <v>6.516</v>
      </c>
      <c r="G158" s="17"/>
    </row>
    <row r="159" spans="1:7" ht="15">
      <c r="A159" s="11">
        <v>1850</v>
      </c>
      <c r="F159" s="11">
        <v>7.827</v>
      </c>
      <c r="G159" s="17"/>
    </row>
    <row r="160" spans="1:7" ht="15">
      <c r="A160" s="11">
        <v>1851</v>
      </c>
      <c r="F160" s="11">
        <v>7.835</v>
      </c>
      <c r="G160" s="17"/>
    </row>
    <row r="161" spans="1:7" ht="15">
      <c r="A161" s="11">
        <v>1852</v>
      </c>
      <c r="F161" s="11">
        <v>8.344</v>
      </c>
      <c r="G161" s="17"/>
    </row>
    <row r="162" spans="1:7" ht="15">
      <c r="A162" s="11">
        <v>1853</v>
      </c>
      <c r="F162" s="11">
        <v>8.409</v>
      </c>
      <c r="G162" s="17"/>
    </row>
    <row r="163" spans="1:7" ht="15">
      <c r="A163" s="11">
        <v>1854</v>
      </c>
      <c r="F163" s="11">
        <v>7.521</v>
      </c>
      <c r="G163" s="17"/>
    </row>
    <row r="164" spans="1:7" ht="15">
      <c r="A164" s="11">
        <v>1855</v>
      </c>
      <c r="F164" s="11">
        <v>10.435</v>
      </c>
      <c r="G164" s="17"/>
    </row>
    <row r="165" spans="1:7" ht="15">
      <c r="A165" s="11">
        <v>1856</v>
      </c>
      <c r="F165" s="11">
        <v>10.41</v>
      </c>
      <c r="G165" s="17"/>
    </row>
    <row r="166" spans="1:7" ht="15">
      <c r="A166" s="11">
        <v>1857</v>
      </c>
      <c r="F166" s="11">
        <v>8.754</v>
      </c>
      <c r="G166" s="17"/>
    </row>
    <row r="167" spans="1:7" ht="15">
      <c r="A167" s="11">
        <v>1858</v>
      </c>
      <c r="F167" s="11">
        <v>8.247</v>
      </c>
      <c r="G167" s="17">
        <v>8.677</v>
      </c>
    </row>
    <row r="168" spans="1:7" ht="15">
      <c r="A168" s="11">
        <v>1859</v>
      </c>
      <c r="F168" s="11">
        <v>7.149</v>
      </c>
      <c r="G168" s="17"/>
    </row>
    <row r="169" spans="1:7" ht="15">
      <c r="A169" s="11">
        <v>1860</v>
      </c>
      <c r="F169" s="11">
        <v>7.199</v>
      </c>
      <c r="G169" s="17"/>
    </row>
    <row r="170" spans="1:7" ht="15">
      <c r="A170" s="11">
        <v>1861</v>
      </c>
      <c r="F170" s="11">
        <v>7.625</v>
      </c>
      <c r="G170" s="17"/>
    </row>
    <row r="171" spans="1:7" ht="15">
      <c r="A171" s="11">
        <v>1862</v>
      </c>
      <c r="F171" s="11">
        <v>8.021</v>
      </c>
      <c r="G171" s="17">
        <v>12.745</v>
      </c>
    </row>
    <row r="172" spans="1:7" ht="15">
      <c r="A172" s="11">
        <v>1863</v>
      </c>
      <c r="F172" s="11">
        <v>8.666</v>
      </c>
      <c r="G172" s="17">
        <v>8.394</v>
      </c>
    </row>
    <row r="173" spans="1:7" ht="15">
      <c r="A173" s="11">
        <v>1864</v>
      </c>
      <c r="F173" s="11">
        <v>8.495</v>
      </c>
      <c r="G173" s="17">
        <v>11.04</v>
      </c>
    </row>
    <row r="174" spans="1:7" ht="15">
      <c r="A174" s="11">
        <v>1865</v>
      </c>
      <c r="F174" s="11">
        <v>7.456</v>
      </c>
      <c r="G174" s="17"/>
    </row>
    <row r="175" spans="1:7" ht="15">
      <c r="A175" s="11">
        <v>1866</v>
      </c>
      <c r="G175" s="17">
        <v>9.094</v>
      </c>
    </row>
    <row r="176" spans="1:7" ht="15">
      <c r="A176" s="11">
        <v>1867</v>
      </c>
      <c r="F176" s="11">
        <v>7.359</v>
      </c>
      <c r="G176" s="17">
        <v>9.498</v>
      </c>
    </row>
    <row r="177" spans="1:7" ht="15">
      <c r="A177" s="11">
        <v>1868</v>
      </c>
      <c r="F177" s="11">
        <v>9.275</v>
      </c>
      <c r="G177" s="17">
        <v>10.187</v>
      </c>
    </row>
    <row r="178" spans="1:7" ht="15">
      <c r="A178" s="11">
        <v>1869</v>
      </c>
      <c r="F178" s="11">
        <v>9.004</v>
      </c>
      <c r="G178" s="17">
        <v>10.649</v>
      </c>
    </row>
    <row r="179" spans="1:7" ht="15">
      <c r="A179" s="11">
        <v>1870</v>
      </c>
      <c r="F179" s="11">
        <v>9.372</v>
      </c>
      <c r="G179" s="17">
        <v>9.576</v>
      </c>
    </row>
    <row r="180" spans="1:7" ht="15">
      <c r="A180" s="11">
        <v>1871</v>
      </c>
      <c r="F180" s="11">
        <v>10.506</v>
      </c>
      <c r="G180" s="17">
        <v>11.168</v>
      </c>
    </row>
    <row r="181" spans="1:7" ht="15">
      <c r="A181" s="11">
        <v>1872</v>
      </c>
      <c r="F181" s="11">
        <v>11.11</v>
      </c>
      <c r="G181" s="17">
        <v>12.712</v>
      </c>
    </row>
    <row r="182" spans="1:7" ht="15">
      <c r="A182" s="11">
        <v>1873</v>
      </c>
      <c r="F182" s="11">
        <v>12.965</v>
      </c>
      <c r="G182" s="17">
        <v>13.864</v>
      </c>
    </row>
    <row r="183" spans="1:7" ht="15">
      <c r="A183" s="11">
        <v>1874</v>
      </c>
      <c r="F183" s="11">
        <v>12.633</v>
      </c>
      <c r="G183" s="17">
        <v>15.523</v>
      </c>
    </row>
    <row r="184" spans="1:7" ht="15">
      <c r="A184" s="11">
        <v>1875</v>
      </c>
      <c r="F184" s="11">
        <v>12.156</v>
      </c>
      <c r="G184" s="17">
        <v>15.48</v>
      </c>
    </row>
    <row r="185" spans="1:7" ht="15">
      <c r="A185" s="11">
        <v>1876</v>
      </c>
      <c r="F185" s="11">
        <v>12.85</v>
      </c>
      <c r="G185" s="17">
        <v>15.187</v>
      </c>
    </row>
    <row r="186" spans="1:7" ht="15">
      <c r="A186" s="11">
        <v>1877</v>
      </c>
      <c r="F186" s="11">
        <v>11.989</v>
      </c>
      <c r="G186" s="17">
        <v>13.919</v>
      </c>
    </row>
    <row r="187" spans="1:7" ht="15">
      <c r="A187" s="11">
        <v>1878</v>
      </c>
      <c r="F187" s="11">
        <v>10.985</v>
      </c>
      <c r="G187" s="17"/>
    </row>
    <row r="188" spans="1:7" ht="15">
      <c r="A188" s="11">
        <v>1879</v>
      </c>
      <c r="F188" s="11">
        <v>11.63</v>
      </c>
      <c r="G188" s="17"/>
    </row>
    <row r="189" spans="1:7" ht="15">
      <c r="A189" s="11">
        <v>1880</v>
      </c>
      <c r="F189" s="11">
        <v>13.108</v>
      </c>
      <c r="G189" s="17">
        <v>16.046</v>
      </c>
    </row>
    <row r="190" spans="1:7" ht="15">
      <c r="A190" s="11">
        <v>1881</v>
      </c>
      <c r="F190" s="11">
        <v>12.415</v>
      </c>
      <c r="G190" s="17">
        <v>16.402</v>
      </c>
    </row>
    <row r="191" spans="1:7" ht="15">
      <c r="A191" s="11">
        <v>1882</v>
      </c>
      <c r="F191" s="11">
        <v>12.499</v>
      </c>
      <c r="G191" s="17">
        <v>14.751</v>
      </c>
    </row>
    <row r="192" spans="1:7" ht="15">
      <c r="A192" s="11">
        <v>1883</v>
      </c>
      <c r="F192" s="11">
        <v>13.891</v>
      </c>
      <c r="G192" s="17">
        <v>17.105</v>
      </c>
    </row>
    <row r="193" spans="1:7" ht="15">
      <c r="A193" s="11">
        <v>1884</v>
      </c>
      <c r="F193" s="11">
        <v>12.08</v>
      </c>
      <c r="G193" s="17">
        <v>16.032</v>
      </c>
    </row>
    <row r="194" spans="1:7" ht="15">
      <c r="A194" s="11">
        <v>1885</v>
      </c>
      <c r="F194" s="11">
        <v>11.814</v>
      </c>
      <c r="G194" s="17">
        <v>15.484</v>
      </c>
    </row>
    <row r="195" spans="1:7" ht="15">
      <c r="A195" s="11">
        <v>1886</v>
      </c>
      <c r="F195" s="11">
        <v>12.322</v>
      </c>
      <c r="G195" s="17">
        <v>16.592</v>
      </c>
    </row>
    <row r="196" spans="1:7" ht="15">
      <c r="A196" s="11">
        <v>1887</v>
      </c>
      <c r="F196" s="11">
        <v>12.135</v>
      </c>
      <c r="G196" s="17">
        <v>16.236</v>
      </c>
    </row>
    <row r="197" spans="1:7" ht="15">
      <c r="A197" s="11">
        <v>1888</v>
      </c>
      <c r="F197" s="11">
        <v>13.338</v>
      </c>
      <c r="G197" s="17">
        <v>16.964</v>
      </c>
    </row>
    <row r="198" spans="1:7" ht="15">
      <c r="A198" s="11">
        <v>1889</v>
      </c>
      <c r="F198" s="11">
        <v>14.175</v>
      </c>
      <c r="G198" s="17">
        <v>17.685</v>
      </c>
    </row>
    <row r="199" spans="1:7" ht="15">
      <c r="A199" s="11">
        <v>1890</v>
      </c>
      <c r="F199" s="11">
        <v>13.424</v>
      </c>
      <c r="G199" s="17">
        <v>18.148</v>
      </c>
    </row>
    <row r="200" spans="1:7" ht="15">
      <c r="A200" s="11">
        <v>1891</v>
      </c>
      <c r="F200" s="11">
        <v>14.585</v>
      </c>
      <c r="G200" s="17">
        <v>18.659</v>
      </c>
    </row>
    <row r="201" spans="1:7" ht="15">
      <c r="A201" s="11">
        <v>1892</v>
      </c>
      <c r="F201" s="11">
        <v>17.326</v>
      </c>
      <c r="G201" s="17">
        <v>21.84</v>
      </c>
    </row>
    <row r="202" spans="1:7" ht="15">
      <c r="A202" s="11">
        <v>1893</v>
      </c>
      <c r="F202" s="11">
        <v>19.895</v>
      </c>
      <c r="G202" s="17">
        <v>25.58</v>
      </c>
    </row>
    <row r="203" spans="1:7" ht="15">
      <c r="A203" s="11">
        <v>1894</v>
      </c>
      <c r="F203" s="11">
        <v>24.995</v>
      </c>
      <c r="G203" s="17">
        <v>30.719</v>
      </c>
    </row>
    <row r="204" spans="1:7" ht="15">
      <c r="A204" s="11">
        <v>1895</v>
      </c>
      <c r="F204" s="11">
        <v>22.526</v>
      </c>
      <c r="G204" s="17">
        <v>29.78</v>
      </c>
    </row>
    <row r="205" spans="1:7" ht="15">
      <c r="A205" s="11">
        <v>1896</v>
      </c>
      <c r="F205" s="11">
        <v>20.79</v>
      </c>
      <c r="G205" s="17">
        <v>25.66</v>
      </c>
    </row>
    <row r="206" spans="1:7" ht="15">
      <c r="A206" s="11">
        <v>1897</v>
      </c>
      <c r="F206" s="11">
        <v>24.196</v>
      </c>
      <c r="G206" s="17">
        <v>28.825</v>
      </c>
    </row>
    <row r="207" spans="1:7" ht="15">
      <c r="A207" s="11">
        <v>1898</v>
      </c>
      <c r="F207" s="11">
        <v>24.114</v>
      </c>
      <c r="G207" s="17">
        <v>28.809</v>
      </c>
    </row>
    <row r="208" spans="1:7" ht="15">
      <c r="A208" s="11">
        <v>1899</v>
      </c>
      <c r="F208" s="11">
        <v>22.55</v>
      </c>
      <c r="G208" s="17">
        <v>36.54</v>
      </c>
    </row>
    <row r="209" spans="1:7" ht="15">
      <c r="A209" s="11">
        <v>1900</v>
      </c>
      <c r="F209" s="11">
        <v>22.746</v>
      </c>
      <c r="G209" s="17">
        <v>30.498</v>
      </c>
    </row>
    <row r="210" spans="1:7" ht="15">
      <c r="A210" s="11">
        <v>1901</v>
      </c>
      <c r="F210" s="11">
        <v>23.526</v>
      </c>
      <c r="G210" s="17">
        <v>30.911</v>
      </c>
    </row>
    <row r="211" spans="1:7" ht="15">
      <c r="A211" s="11">
        <v>1902</v>
      </c>
      <c r="F211" s="11">
        <v>27.701</v>
      </c>
      <c r="G211" s="17">
        <v>38.924</v>
      </c>
    </row>
    <row r="212" spans="1:7" ht="15">
      <c r="A212" s="11">
        <v>1903</v>
      </c>
      <c r="F212" s="11">
        <v>28.528</v>
      </c>
      <c r="G212" s="17">
        <v>38.155</v>
      </c>
    </row>
    <row r="213" spans="1:7" ht="15">
      <c r="A213" s="11">
        <v>1904</v>
      </c>
      <c r="F213" s="11">
        <v>26.28</v>
      </c>
      <c r="G213" s="17">
        <v>33.835</v>
      </c>
    </row>
    <row r="214" spans="1:7" ht="15">
      <c r="A214" s="11">
        <v>1905</v>
      </c>
      <c r="F214" s="11">
        <v>26.497</v>
      </c>
      <c r="G214" s="17">
        <v>35.363</v>
      </c>
    </row>
    <row r="215" spans="1:7" ht="15">
      <c r="A215" s="11">
        <v>1906</v>
      </c>
      <c r="F215" s="11">
        <v>26.068</v>
      </c>
      <c r="G215" s="17">
        <v>33.888</v>
      </c>
    </row>
    <row r="216" spans="1:7" ht="15">
      <c r="A216" s="11">
        <v>1907</v>
      </c>
      <c r="F216" s="11">
        <v>26.561</v>
      </c>
      <c r="G216" s="17">
        <v>36.747</v>
      </c>
    </row>
    <row r="217" spans="1:7" ht="15">
      <c r="A217" s="11">
        <v>1908</v>
      </c>
      <c r="F217" s="11">
        <v>33.898</v>
      </c>
      <c r="G217" s="17">
        <v>46.005</v>
      </c>
    </row>
    <row r="218" spans="1:7" ht="15">
      <c r="A218" s="11">
        <v>1909</v>
      </c>
      <c r="F218" s="11">
        <v>35.148</v>
      </c>
      <c r="G218" s="17">
        <v>51.631</v>
      </c>
    </row>
    <row r="219" spans="1:7" ht="15">
      <c r="A219" s="11">
        <v>1910</v>
      </c>
      <c r="F219" s="11">
        <v>32.998</v>
      </c>
      <c r="G219" s="17">
        <v>47.923</v>
      </c>
    </row>
    <row r="220" spans="1:7" ht="15">
      <c r="A220" s="11">
        <v>1911</v>
      </c>
      <c r="F220" s="11">
        <v>42.137</v>
      </c>
      <c r="G220" s="17">
        <v>52.38</v>
      </c>
    </row>
    <row r="221" spans="1:7" ht="15">
      <c r="A221" s="11">
        <v>1912</v>
      </c>
      <c r="F221" s="11">
        <v>37.002</v>
      </c>
      <c r="G221" s="17">
        <v>45.202</v>
      </c>
    </row>
    <row r="222" spans="1:7" ht="15">
      <c r="A222" s="11">
        <v>1913</v>
      </c>
      <c r="F222" s="11">
        <v>34.145</v>
      </c>
      <c r="G222" s="17">
        <v>45.596</v>
      </c>
    </row>
    <row r="223" spans="1:7" ht="15">
      <c r="A223" s="11">
        <v>1914</v>
      </c>
      <c r="F223" s="11">
        <v>47.628</v>
      </c>
      <c r="G223" s="17">
        <v>49.102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58">
      <selection activeCell="O76" sqref="O76"/>
    </sheetView>
  </sheetViews>
  <sheetFormatPr defaultColWidth="11.421875" defaultRowHeight="12.75"/>
  <cols>
    <col min="1" max="6" width="8.8515625" style="0" customWidth="1"/>
    <col min="7" max="7" width="8.140625" style="0" customWidth="1"/>
    <col min="8" max="16384" width="8.8515625" style="0" customWidth="1"/>
  </cols>
  <sheetData>
    <row r="1" ht="12">
      <c r="A1" s="1" t="s">
        <v>37</v>
      </c>
    </row>
    <row r="2" ht="12">
      <c r="A2" t="s">
        <v>125</v>
      </c>
    </row>
    <row r="4" spans="1:8" ht="15">
      <c r="A4" t="s">
        <v>153</v>
      </c>
      <c r="H4" s="11" t="s">
        <v>246</v>
      </c>
    </row>
    <row r="5" ht="12">
      <c r="A5" t="s">
        <v>146</v>
      </c>
    </row>
    <row r="6" ht="12">
      <c r="A6" t="s">
        <v>32</v>
      </c>
    </row>
    <row r="7" ht="12">
      <c r="A7" t="s">
        <v>33</v>
      </c>
    </row>
    <row r="8" ht="15">
      <c r="H8" s="49" t="s">
        <v>35</v>
      </c>
    </row>
    <row r="9" ht="12">
      <c r="H9" s="50" t="s">
        <v>36</v>
      </c>
    </row>
    <row r="10" spans="2:8" ht="12">
      <c r="B10" s="3" t="s">
        <v>147</v>
      </c>
      <c r="C10" s="3" t="s">
        <v>152</v>
      </c>
      <c r="D10" s="3" t="s">
        <v>155</v>
      </c>
      <c r="E10" s="3"/>
      <c r="F10" s="3" t="s">
        <v>147</v>
      </c>
      <c r="H10" s="48" t="s">
        <v>147</v>
      </c>
    </row>
    <row r="11" spans="2:8" ht="12">
      <c r="B11" s="3" t="s">
        <v>144</v>
      </c>
      <c r="C11" s="3" t="s">
        <v>154</v>
      </c>
      <c r="D11" s="3" t="s">
        <v>156</v>
      </c>
      <c r="E11" s="3"/>
      <c r="F11" s="3" t="s">
        <v>145</v>
      </c>
      <c r="H11" s="48" t="s">
        <v>34</v>
      </c>
    </row>
    <row r="12" spans="1:8" ht="12">
      <c r="A12">
        <v>1701</v>
      </c>
      <c r="B12">
        <v>480</v>
      </c>
      <c r="F12" s="24">
        <v>54.24</v>
      </c>
      <c r="H12" s="24">
        <v>4.4641975308641975</v>
      </c>
    </row>
    <row r="13" spans="1:8" ht="12">
      <c r="A13">
        <v>1702</v>
      </c>
      <c r="B13">
        <v>400</v>
      </c>
      <c r="F13" s="24">
        <v>45.2</v>
      </c>
      <c r="H13" s="24">
        <v>3.720164609053498</v>
      </c>
    </row>
    <row r="14" spans="1:8" ht="12">
      <c r="A14">
        <v>1703</v>
      </c>
      <c r="B14">
        <v>360</v>
      </c>
      <c r="F14" s="24">
        <v>39.96</v>
      </c>
      <c r="H14" s="24">
        <v>3.2888888888888888</v>
      </c>
    </row>
    <row r="15" spans="1:8" ht="12">
      <c r="A15">
        <v>1704</v>
      </c>
      <c r="B15">
        <v>360</v>
      </c>
      <c r="C15">
        <v>120</v>
      </c>
      <c r="D15">
        <v>4.5</v>
      </c>
      <c r="F15" s="24">
        <v>40.32</v>
      </c>
      <c r="H15" s="24">
        <v>3.3185185185185184</v>
      </c>
    </row>
    <row r="16" spans="1:8" ht="12">
      <c r="A16">
        <v>1705</v>
      </c>
      <c r="B16">
        <v>456</v>
      </c>
      <c r="F16" s="24">
        <v>49.25</v>
      </c>
      <c r="H16" s="24">
        <v>4.053497942386831</v>
      </c>
    </row>
    <row r="17" spans="1:8" ht="12">
      <c r="A17">
        <v>1706</v>
      </c>
      <c r="B17">
        <v>360</v>
      </c>
      <c r="F17" s="24">
        <v>38.88</v>
      </c>
      <c r="H17" s="24">
        <v>3.2</v>
      </c>
    </row>
    <row r="18" spans="1:8" ht="12">
      <c r="A18">
        <v>1707</v>
      </c>
      <c r="C18">
        <v>155</v>
      </c>
      <c r="F18" s="24"/>
      <c r="H18" s="24"/>
    </row>
    <row r="19" spans="1:8" ht="12">
      <c r="A19">
        <v>1708</v>
      </c>
      <c r="B19">
        <v>420</v>
      </c>
      <c r="C19">
        <v>120</v>
      </c>
      <c r="F19" s="24">
        <v>42.42</v>
      </c>
      <c r="H19" s="24">
        <v>3.4913580246913583</v>
      </c>
    </row>
    <row r="20" spans="1:8" ht="12">
      <c r="A20">
        <v>1709</v>
      </c>
      <c r="F20" s="24"/>
      <c r="H20" s="24"/>
    </row>
    <row r="21" spans="1:8" ht="12">
      <c r="A21">
        <v>1710</v>
      </c>
      <c r="C21">
        <v>135</v>
      </c>
      <c r="D21">
        <v>3.8</v>
      </c>
      <c r="F21" s="24"/>
      <c r="H21" s="24"/>
    </row>
    <row r="22" spans="1:8" ht="12">
      <c r="A22">
        <v>1711</v>
      </c>
      <c r="C22">
        <v>100</v>
      </c>
      <c r="F22" s="24"/>
      <c r="H22" s="24"/>
    </row>
    <row r="23" spans="1:8" ht="12">
      <c r="A23">
        <v>1712</v>
      </c>
      <c r="F23" s="24"/>
      <c r="H23" s="24"/>
    </row>
    <row r="24" spans="1:8" ht="12">
      <c r="A24">
        <v>1713</v>
      </c>
      <c r="C24">
        <v>100</v>
      </c>
      <c r="F24" s="24"/>
      <c r="H24" s="24"/>
    </row>
    <row r="25" spans="1:8" ht="12">
      <c r="A25">
        <v>1714</v>
      </c>
      <c r="F25" s="24"/>
      <c r="H25" s="24"/>
    </row>
    <row r="26" spans="1:8" ht="12">
      <c r="A26">
        <v>1715</v>
      </c>
      <c r="F26" s="24"/>
      <c r="H26" s="24"/>
    </row>
    <row r="27" spans="1:8" ht="12">
      <c r="A27">
        <v>1716</v>
      </c>
      <c r="B27">
        <v>300</v>
      </c>
      <c r="C27">
        <v>120</v>
      </c>
      <c r="D27">
        <v>4</v>
      </c>
      <c r="F27" s="24">
        <v>30.3</v>
      </c>
      <c r="H27" s="24">
        <v>2.493827160493827</v>
      </c>
    </row>
    <row r="28" spans="1:8" ht="12">
      <c r="A28">
        <v>1717</v>
      </c>
      <c r="F28" s="24"/>
      <c r="H28" s="24"/>
    </row>
    <row r="29" spans="1:8" ht="12">
      <c r="A29">
        <v>1718</v>
      </c>
      <c r="C29">
        <v>120</v>
      </c>
      <c r="F29" s="24"/>
      <c r="H29" s="24"/>
    </row>
    <row r="30" spans="1:8" ht="12">
      <c r="A30">
        <v>1719</v>
      </c>
      <c r="C30">
        <v>120</v>
      </c>
      <c r="F30" s="24"/>
      <c r="H30" s="24"/>
    </row>
    <row r="31" spans="1:8" ht="12">
      <c r="A31">
        <v>1720</v>
      </c>
      <c r="C31">
        <v>120</v>
      </c>
      <c r="F31" s="24"/>
      <c r="H31" s="24"/>
    </row>
    <row r="32" spans="1:8" ht="12">
      <c r="A32">
        <v>1721</v>
      </c>
      <c r="C32">
        <v>120</v>
      </c>
      <c r="F32" s="24"/>
      <c r="H32" s="24"/>
    </row>
    <row r="33" spans="1:8" ht="12">
      <c r="A33">
        <v>1722</v>
      </c>
      <c r="F33" s="24"/>
      <c r="H33" s="24"/>
    </row>
    <row r="34" spans="1:8" ht="12">
      <c r="A34">
        <v>1723</v>
      </c>
      <c r="F34" s="24"/>
      <c r="H34" s="24"/>
    </row>
    <row r="35" spans="1:8" ht="12">
      <c r="A35">
        <v>1724</v>
      </c>
      <c r="C35">
        <v>120</v>
      </c>
      <c r="F35" s="24"/>
      <c r="H35" s="24"/>
    </row>
    <row r="36" spans="1:8" ht="12">
      <c r="A36">
        <v>1725</v>
      </c>
      <c r="C36">
        <v>120</v>
      </c>
      <c r="F36" s="24"/>
      <c r="H36" s="24"/>
    </row>
    <row r="37" spans="1:8" ht="12">
      <c r="A37">
        <v>1726</v>
      </c>
      <c r="C37">
        <v>120</v>
      </c>
      <c r="F37" s="24"/>
      <c r="H37" s="24"/>
    </row>
    <row r="38" spans="1:8" ht="12">
      <c r="A38">
        <v>1727</v>
      </c>
      <c r="F38" s="24"/>
      <c r="H38" s="24"/>
    </row>
    <row r="39" spans="1:8" ht="12">
      <c r="A39">
        <v>1728</v>
      </c>
      <c r="C39">
        <v>120</v>
      </c>
      <c r="F39" s="24"/>
      <c r="H39" s="24"/>
    </row>
    <row r="40" spans="1:8" ht="12">
      <c r="A40">
        <v>1729</v>
      </c>
      <c r="F40" s="24"/>
      <c r="H40" s="24"/>
    </row>
    <row r="41" spans="1:8" ht="12">
      <c r="A41">
        <v>1730</v>
      </c>
      <c r="F41" s="24"/>
      <c r="H41" s="24"/>
    </row>
    <row r="42" spans="1:8" ht="12">
      <c r="A42">
        <v>1731</v>
      </c>
      <c r="B42">
        <v>420</v>
      </c>
      <c r="F42" s="24">
        <v>42.42</v>
      </c>
      <c r="H42" s="24">
        <v>3.4913580246913583</v>
      </c>
    </row>
    <row r="43" spans="1:8" ht="12">
      <c r="A43">
        <v>1732</v>
      </c>
      <c r="C43">
        <v>120</v>
      </c>
      <c r="F43" s="24"/>
      <c r="H43" s="24"/>
    </row>
    <row r="44" spans="1:8" ht="12">
      <c r="A44">
        <v>1733</v>
      </c>
      <c r="C44">
        <v>120</v>
      </c>
      <c r="F44" s="24"/>
      <c r="H44" s="24"/>
    </row>
    <row r="45" spans="1:8" ht="12">
      <c r="A45">
        <v>1734</v>
      </c>
      <c r="F45" s="24"/>
      <c r="H45" s="24"/>
    </row>
    <row r="46" spans="1:8" ht="12">
      <c r="A46">
        <v>1735</v>
      </c>
      <c r="F46" s="24"/>
      <c r="H46" s="24"/>
    </row>
    <row r="47" spans="1:8" ht="12">
      <c r="A47">
        <v>1736</v>
      </c>
      <c r="B47">
        <v>390</v>
      </c>
      <c r="F47" s="24">
        <v>39.39</v>
      </c>
      <c r="H47" s="24">
        <v>3.241975308641975</v>
      </c>
    </row>
    <row r="48" spans="1:8" ht="12">
      <c r="A48">
        <v>1737</v>
      </c>
      <c r="F48" s="24"/>
      <c r="H48" s="24"/>
    </row>
    <row r="49" spans="1:8" ht="12">
      <c r="A49">
        <v>1738</v>
      </c>
      <c r="F49" s="24"/>
      <c r="H49" s="24"/>
    </row>
    <row r="50" spans="1:8" ht="12">
      <c r="A50">
        <v>1739</v>
      </c>
      <c r="B50">
        <v>540</v>
      </c>
      <c r="F50" s="24">
        <v>54.54</v>
      </c>
      <c r="H50" s="24">
        <v>4.488888888888889</v>
      </c>
    </row>
    <row r="51" spans="1:8" ht="12">
      <c r="A51">
        <v>1740</v>
      </c>
      <c r="F51" s="24"/>
      <c r="H51" s="24"/>
    </row>
    <row r="52" spans="1:8" ht="12">
      <c r="A52">
        <v>1741</v>
      </c>
      <c r="F52" s="24"/>
      <c r="H52" s="24"/>
    </row>
    <row r="53" spans="1:8" ht="12">
      <c r="A53">
        <v>1742</v>
      </c>
      <c r="F53" s="24"/>
      <c r="H53" s="24"/>
    </row>
    <row r="54" spans="1:8" ht="12">
      <c r="A54">
        <v>1743</v>
      </c>
      <c r="F54" s="24"/>
      <c r="H54" s="24"/>
    </row>
    <row r="55" spans="1:8" ht="12">
      <c r="A55">
        <v>1744</v>
      </c>
      <c r="B55">
        <v>480</v>
      </c>
      <c r="F55" s="24">
        <v>48.48</v>
      </c>
      <c r="H55" s="24">
        <v>3.990123456790123</v>
      </c>
    </row>
    <row r="56" spans="1:8" ht="12">
      <c r="A56">
        <v>1745</v>
      </c>
      <c r="F56" s="24"/>
      <c r="H56" s="24"/>
    </row>
    <row r="57" spans="1:8" ht="12">
      <c r="A57">
        <v>1746</v>
      </c>
      <c r="F57" s="24"/>
      <c r="H57" s="24"/>
    </row>
    <row r="58" spans="1:8" ht="12">
      <c r="A58">
        <v>1747</v>
      </c>
      <c r="B58">
        <v>350</v>
      </c>
      <c r="F58" s="24">
        <v>35.35</v>
      </c>
      <c r="H58" s="24">
        <v>2.909465020576132</v>
      </c>
    </row>
    <row r="59" spans="1:8" ht="12">
      <c r="A59">
        <v>1748</v>
      </c>
      <c r="B59">
        <v>480</v>
      </c>
      <c r="F59" s="24">
        <v>48.48</v>
      </c>
      <c r="H59" s="24">
        <v>3.990123456790123</v>
      </c>
    </row>
    <row r="60" spans="1:8" ht="12">
      <c r="A60">
        <v>1749</v>
      </c>
      <c r="B60">
        <v>480</v>
      </c>
      <c r="F60" s="24">
        <v>48.48</v>
      </c>
      <c r="H60" s="24">
        <v>3.990123456790123</v>
      </c>
    </row>
    <row r="61" spans="1:8" ht="12">
      <c r="A61">
        <v>1750</v>
      </c>
      <c r="B61">
        <v>540</v>
      </c>
      <c r="F61" s="24">
        <v>54.54</v>
      </c>
      <c r="H61" s="24">
        <v>4.488888888888889</v>
      </c>
    </row>
    <row r="62" spans="1:8" ht="12">
      <c r="A62">
        <v>1751</v>
      </c>
      <c r="B62">
        <v>650</v>
      </c>
      <c r="D62">
        <v>4</v>
      </c>
      <c r="F62" s="24">
        <v>65.65</v>
      </c>
      <c r="H62" s="24">
        <v>5.4032921810699595</v>
      </c>
    </row>
    <row r="63" spans="1:8" ht="12">
      <c r="A63">
        <v>1752</v>
      </c>
      <c r="B63">
        <v>720</v>
      </c>
      <c r="D63">
        <v>4.5</v>
      </c>
      <c r="F63" s="24">
        <v>70.42</v>
      </c>
      <c r="H63" s="24">
        <v>5.795884773662552</v>
      </c>
    </row>
    <row r="64" spans="1:8" ht="12">
      <c r="A64">
        <v>1753</v>
      </c>
      <c r="F64" s="24"/>
      <c r="H64" s="24"/>
    </row>
    <row r="65" spans="1:8" ht="12">
      <c r="A65">
        <v>1754</v>
      </c>
      <c r="B65">
        <v>540</v>
      </c>
      <c r="D65">
        <v>4</v>
      </c>
      <c r="F65" s="24">
        <v>52.81</v>
      </c>
      <c r="H65" s="24">
        <v>4.3465020576131685</v>
      </c>
    </row>
    <row r="66" spans="1:8" ht="12">
      <c r="A66">
        <v>1755</v>
      </c>
      <c r="B66">
        <v>630</v>
      </c>
      <c r="F66" s="24">
        <v>61.61</v>
      </c>
      <c r="H66" s="24">
        <v>5.070781893004115</v>
      </c>
    </row>
    <row r="67" spans="1:8" ht="12">
      <c r="A67">
        <v>1756</v>
      </c>
      <c r="F67" s="24"/>
      <c r="H67" s="24"/>
    </row>
    <row r="68" spans="1:8" ht="12">
      <c r="A68">
        <v>1757</v>
      </c>
      <c r="F68" s="24"/>
      <c r="H68" s="24"/>
    </row>
    <row r="69" spans="1:8" ht="12">
      <c r="A69">
        <v>1758</v>
      </c>
      <c r="B69">
        <v>498</v>
      </c>
      <c r="D69">
        <v>4</v>
      </c>
      <c r="F69" s="24">
        <v>48.7</v>
      </c>
      <c r="H69" s="24">
        <v>4.008230452674897</v>
      </c>
    </row>
    <row r="70" spans="1:8" ht="12">
      <c r="A70">
        <v>1759</v>
      </c>
      <c r="B70">
        <v>570</v>
      </c>
      <c r="D70">
        <v>5</v>
      </c>
      <c r="F70" s="24">
        <v>55.75</v>
      </c>
      <c r="H70" s="24">
        <v>4.588477366255144</v>
      </c>
    </row>
    <row r="71" spans="1:6" ht="12">
      <c r="A71">
        <v>1760</v>
      </c>
      <c r="F71" s="24"/>
    </row>
    <row r="72" spans="1:6" ht="12">
      <c r="A72">
        <v>1761</v>
      </c>
      <c r="F72" s="24"/>
    </row>
    <row r="73" spans="1:6" ht="12">
      <c r="A73">
        <v>1762</v>
      </c>
      <c r="F73" s="24"/>
    </row>
    <row r="74" spans="1:6" ht="12">
      <c r="A74">
        <v>1763</v>
      </c>
      <c r="F74" s="24"/>
    </row>
    <row r="75" spans="1:6" ht="12">
      <c r="A75">
        <v>1764</v>
      </c>
      <c r="F75" s="24"/>
    </row>
    <row r="76" spans="1:6" ht="12">
      <c r="A76">
        <v>1765</v>
      </c>
      <c r="C76">
        <v>114</v>
      </c>
      <c r="F76" s="24"/>
    </row>
    <row r="77" spans="1:6" ht="12">
      <c r="A77">
        <v>1766</v>
      </c>
      <c r="F77" s="24"/>
    </row>
    <row r="78" spans="1:6" ht="12">
      <c r="A78">
        <v>1767</v>
      </c>
      <c r="F78" s="24"/>
    </row>
    <row r="79" spans="1:6" ht="12">
      <c r="A79">
        <v>1768</v>
      </c>
      <c r="F79" s="24"/>
    </row>
    <row r="80" spans="1:6" ht="12">
      <c r="A80">
        <v>1769</v>
      </c>
      <c r="F80" s="24"/>
    </row>
    <row r="81" spans="1:6" ht="12">
      <c r="A81">
        <v>1770</v>
      </c>
      <c r="D81">
        <v>7</v>
      </c>
      <c r="F81" s="2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3"/>
  <sheetViews>
    <sheetView workbookViewId="0" topLeftCell="A1">
      <pane xSplit="8960" ySplit="3600" topLeftCell="D175" activePane="topRight" state="split"/>
      <selection pane="topLeft" activeCell="M161" sqref="M161:O208"/>
      <selection pane="topRight" activeCell="H12" sqref="H12"/>
      <selection pane="bottomLeft" activeCell="C160" sqref="C160"/>
      <selection pane="bottomRight" activeCell="M177" sqref="M177:O177"/>
    </sheetView>
  </sheetViews>
  <sheetFormatPr defaultColWidth="11.421875" defaultRowHeight="12.75"/>
  <cols>
    <col min="1" max="7" width="8.8515625" style="0" customWidth="1"/>
    <col min="8" max="9" width="12.00390625" style="0" customWidth="1"/>
    <col min="10" max="16384" width="8.8515625" style="0" customWidth="1"/>
  </cols>
  <sheetData>
    <row r="1" ht="12">
      <c r="A1" s="1" t="s">
        <v>124</v>
      </c>
    </row>
    <row r="2" ht="12">
      <c r="A2" t="s">
        <v>125</v>
      </c>
    </row>
    <row r="4" ht="12">
      <c r="A4" t="s">
        <v>72</v>
      </c>
    </row>
    <row r="5" spans="1:9" ht="12">
      <c r="A5" t="s">
        <v>222</v>
      </c>
      <c r="H5" s="51" t="s">
        <v>35</v>
      </c>
      <c r="I5" s="51"/>
    </row>
    <row r="6" spans="1:11" ht="12">
      <c r="A6" t="s">
        <v>226</v>
      </c>
      <c r="K6" t="s">
        <v>45</v>
      </c>
    </row>
    <row r="7" spans="8:12" ht="12">
      <c r="H7" s="59" t="s">
        <v>160</v>
      </c>
      <c r="I7" s="59" t="s">
        <v>160</v>
      </c>
      <c r="J7" s="7"/>
      <c r="K7" s="7" t="s">
        <v>159</v>
      </c>
      <c r="L7" t="s">
        <v>164</v>
      </c>
    </row>
    <row r="8" spans="2:13" ht="12">
      <c r="B8" t="s">
        <v>223</v>
      </c>
      <c r="C8" t="s">
        <v>227</v>
      </c>
      <c r="E8" t="s">
        <v>223</v>
      </c>
      <c r="F8" t="s">
        <v>227</v>
      </c>
      <c r="H8" t="s">
        <v>70</v>
      </c>
      <c r="I8" t="s">
        <v>44</v>
      </c>
      <c r="K8" t="s">
        <v>130</v>
      </c>
      <c r="L8" t="s">
        <v>163</v>
      </c>
      <c r="M8" t="s">
        <v>161</v>
      </c>
    </row>
    <row r="9" spans="2:13" ht="12">
      <c r="B9" t="s">
        <v>224</v>
      </c>
      <c r="C9" t="s">
        <v>198</v>
      </c>
      <c r="E9" t="s">
        <v>225</v>
      </c>
      <c r="F9" t="s">
        <v>228</v>
      </c>
      <c r="H9" t="s">
        <v>71</v>
      </c>
      <c r="I9" t="s">
        <v>71</v>
      </c>
      <c r="K9" s="3" t="s">
        <v>181</v>
      </c>
      <c r="L9" t="s">
        <v>162</v>
      </c>
      <c r="M9" t="s">
        <v>162</v>
      </c>
    </row>
    <row r="10" spans="1:6" ht="12">
      <c r="A10">
        <v>1701</v>
      </c>
      <c r="B10">
        <v>12</v>
      </c>
      <c r="C10">
        <v>125</v>
      </c>
      <c r="E10">
        <v>1.356</v>
      </c>
      <c r="F10">
        <v>14.13</v>
      </c>
    </row>
    <row r="11" spans="1:6" ht="12">
      <c r="A11">
        <v>1702</v>
      </c>
      <c r="C11">
        <v>110</v>
      </c>
      <c r="F11">
        <v>12.43</v>
      </c>
    </row>
    <row r="12" spans="1:5" ht="12">
      <c r="A12">
        <v>1703</v>
      </c>
      <c r="B12">
        <v>12</v>
      </c>
      <c r="E12">
        <v>1.332</v>
      </c>
    </row>
    <row r="13" spans="1:6" ht="12">
      <c r="A13">
        <v>1704</v>
      </c>
      <c r="B13">
        <v>12</v>
      </c>
      <c r="C13">
        <v>97.5</v>
      </c>
      <c r="E13">
        <v>1.344</v>
      </c>
      <c r="F13">
        <v>10.92</v>
      </c>
    </row>
    <row r="14" spans="1:6" ht="12">
      <c r="A14">
        <v>1705</v>
      </c>
      <c r="B14">
        <v>8.5</v>
      </c>
      <c r="C14">
        <v>99</v>
      </c>
      <c r="E14">
        <v>0.918</v>
      </c>
      <c r="F14">
        <v>10.69</v>
      </c>
    </row>
    <row r="15" spans="1:6" ht="12">
      <c r="A15">
        <v>1706</v>
      </c>
      <c r="B15">
        <v>12</v>
      </c>
      <c r="C15">
        <v>150</v>
      </c>
      <c r="E15">
        <v>1.296</v>
      </c>
      <c r="F15">
        <v>16.2</v>
      </c>
    </row>
    <row r="16" spans="1:6" ht="12">
      <c r="A16">
        <v>1707</v>
      </c>
      <c r="B16">
        <v>12</v>
      </c>
      <c r="C16">
        <v>105</v>
      </c>
      <c r="E16">
        <v>1.212</v>
      </c>
      <c r="F16">
        <v>10.6</v>
      </c>
    </row>
    <row r="17" spans="1:6" ht="12">
      <c r="A17">
        <v>1708</v>
      </c>
      <c r="C17">
        <v>90</v>
      </c>
      <c r="F17">
        <v>9.09</v>
      </c>
    </row>
    <row r="18" spans="1:6" ht="12">
      <c r="A18">
        <v>1709</v>
      </c>
      <c r="B18">
        <v>12.6</v>
      </c>
      <c r="C18">
        <v>90</v>
      </c>
      <c r="E18">
        <v>1.273</v>
      </c>
      <c r="F18">
        <v>9.09</v>
      </c>
    </row>
    <row r="19" spans="1:6" ht="12">
      <c r="A19">
        <v>1710</v>
      </c>
      <c r="C19">
        <v>105</v>
      </c>
      <c r="F19">
        <v>10.6</v>
      </c>
    </row>
    <row r="20" spans="1:5" ht="12">
      <c r="A20">
        <v>1711</v>
      </c>
      <c r="B20">
        <v>11</v>
      </c>
      <c r="C20">
        <v>105</v>
      </c>
      <c r="E20">
        <v>1.111</v>
      </c>
    </row>
    <row r="21" spans="1:6" ht="12">
      <c r="A21">
        <v>1712</v>
      </c>
      <c r="B21">
        <v>8</v>
      </c>
      <c r="C21">
        <v>150</v>
      </c>
      <c r="E21">
        <v>0.808</v>
      </c>
      <c r="F21">
        <v>10.6</v>
      </c>
    </row>
    <row r="22" spans="1:6" ht="12">
      <c r="A22">
        <v>1713</v>
      </c>
      <c r="C22">
        <v>120</v>
      </c>
      <c r="F22">
        <v>15.15</v>
      </c>
    </row>
    <row r="23" spans="1:6" ht="12">
      <c r="A23">
        <v>1714</v>
      </c>
      <c r="B23">
        <v>10</v>
      </c>
      <c r="E23">
        <v>1.01</v>
      </c>
      <c r="F23">
        <v>12.12</v>
      </c>
    </row>
    <row r="24" ht="12">
      <c r="A24">
        <v>1715</v>
      </c>
    </row>
    <row r="25" ht="12">
      <c r="A25">
        <v>1716</v>
      </c>
    </row>
    <row r="26" spans="1:6" ht="12">
      <c r="A26">
        <v>1717</v>
      </c>
      <c r="B26">
        <v>11</v>
      </c>
      <c r="C26">
        <v>180</v>
      </c>
      <c r="E26">
        <v>1.111</v>
      </c>
      <c r="F26">
        <v>18.18</v>
      </c>
    </row>
    <row r="27" ht="12">
      <c r="A27">
        <v>1718</v>
      </c>
    </row>
    <row r="28" spans="1:6" ht="12">
      <c r="A28">
        <v>1719</v>
      </c>
      <c r="C28">
        <v>156</v>
      </c>
      <c r="F28">
        <v>15.76</v>
      </c>
    </row>
    <row r="29" spans="1:5" ht="12">
      <c r="A29">
        <v>1720</v>
      </c>
      <c r="B29">
        <v>12</v>
      </c>
      <c r="E29">
        <v>1.212</v>
      </c>
    </row>
    <row r="30" ht="12">
      <c r="A30">
        <v>1721</v>
      </c>
    </row>
    <row r="31" spans="1:6" ht="12">
      <c r="A31">
        <v>1722</v>
      </c>
      <c r="B31">
        <v>11</v>
      </c>
      <c r="C31">
        <v>115</v>
      </c>
      <c r="E31">
        <v>1.111</v>
      </c>
      <c r="F31">
        <v>11.62</v>
      </c>
    </row>
    <row r="32" spans="1:6" ht="12">
      <c r="A32">
        <v>1723</v>
      </c>
      <c r="C32">
        <v>150</v>
      </c>
      <c r="F32">
        <v>15.15</v>
      </c>
    </row>
    <row r="33" spans="1:5" ht="12">
      <c r="A33">
        <v>1724</v>
      </c>
      <c r="B33">
        <v>10</v>
      </c>
      <c r="E33">
        <v>1.01</v>
      </c>
    </row>
    <row r="34" spans="1:6" ht="12">
      <c r="A34">
        <v>1725</v>
      </c>
      <c r="B34">
        <v>10</v>
      </c>
      <c r="C34">
        <v>120</v>
      </c>
      <c r="E34">
        <v>1.01</v>
      </c>
      <c r="F34">
        <v>12.12</v>
      </c>
    </row>
    <row r="35" spans="1:6" ht="12">
      <c r="A35">
        <v>1726</v>
      </c>
      <c r="C35">
        <v>135</v>
      </c>
      <c r="F35">
        <v>13.63</v>
      </c>
    </row>
    <row r="36" spans="1:5" ht="12">
      <c r="A36">
        <v>1727</v>
      </c>
      <c r="B36">
        <v>11.7</v>
      </c>
      <c r="E36">
        <v>1.182</v>
      </c>
    </row>
    <row r="37" spans="1:6" ht="12">
      <c r="A37">
        <v>1728</v>
      </c>
      <c r="C37">
        <v>105</v>
      </c>
      <c r="F37">
        <v>10.6</v>
      </c>
    </row>
    <row r="38" ht="12">
      <c r="A38">
        <v>1729</v>
      </c>
    </row>
    <row r="39" spans="1:6" ht="12">
      <c r="A39">
        <v>1730</v>
      </c>
      <c r="B39">
        <v>14.5</v>
      </c>
      <c r="C39">
        <v>120</v>
      </c>
      <c r="E39">
        <v>1.464</v>
      </c>
      <c r="F39">
        <v>12.12</v>
      </c>
    </row>
    <row r="40" spans="1:6" ht="12">
      <c r="A40">
        <v>1731</v>
      </c>
      <c r="C40">
        <v>135</v>
      </c>
      <c r="F40">
        <v>13.63</v>
      </c>
    </row>
    <row r="41" spans="1:6" ht="12">
      <c r="A41">
        <v>1732</v>
      </c>
      <c r="C41">
        <v>110.8</v>
      </c>
      <c r="F41">
        <v>11.19</v>
      </c>
    </row>
    <row r="42" spans="1:6" ht="12">
      <c r="A42">
        <v>1733</v>
      </c>
      <c r="B42">
        <v>12</v>
      </c>
      <c r="C42">
        <v>140</v>
      </c>
      <c r="E42">
        <v>1.212</v>
      </c>
      <c r="F42">
        <v>14.14</v>
      </c>
    </row>
    <row r="43" spans="1:6" ht="12">
      <c r="A43">
        <v>1734</v>
      </c>
      <c r="B43">
        <v>10</v>
      </c>
      <c r="C43">
        <v>102.3</v>
      </c>
      <c r="E43">
        <v>1.01</v>
      </c>
      <c r="F43">
        <v>10.33</v>
      </c>
    </row>
    <row r="44" spans="1:5" ht="12">
      <c r="A44">
        <v>1735</v>
      </c>
      <c r="B44">
        <v>11</v>
      </c>
      <c r="E44">
        <v>1.111</v>
      </c>
    </row>
    <row r="45" spans="1:6" ht="12">
      <c r="A45">
        <v>1736</v>
      </c>
      <c r="B45">
        <v>12.3</v>
      </c>
      <c r="C45">
        <v>105.4</v>
      </c>
      <c r="E45">
        <v>1.242</v>
      </c>
      <c r="F45">
        <v>10.65</v>
      </c>
    </row>
    <row r="46" ht="12">
      <c r="A46">
        <v>1737</v>
      </c>
    </row>
    <row r="47" spans="1:5" ht="12">
      <c r="A47">
        <v>1738</v>
      </c>
      <c r="B47">
        <v>12</v>
      </c>
      <c r="E47">
        <v>1.212</v>
      </c>
    </row>
    <row r="48" spans="1:6" ht="12">
      <c r="A48">
        <v>1739</v>
      </c>
      <c r="B48">
        <v>12</v>
      </c>
      <c r="C48">
        <v>120</v>
      </c>
      <c r="E48">
        <v>1.212</v>
      </c>
      <c r="F48">
        <v>12.12</v>
      </c>
    </row>
    <row r="49" spans="1:6" ht="12">
      <c r="A49">
        <v>1740</v>
      </c>
      <c r="B49">
        <v>10.5</v>
      </c>
      <c r="C49">
        <v>90</v>
      </c>
      <c r="E49">
        <v>1.06</v>
      </c>
      <c r="F49">
        <v>9.09</v>
      </c>
    </row>
    <row r="50" spans="1:6" ht="12">
      <c r="A50">
        <v>1741</v>
      </c>
      <c r="B50">
        <v>12</v>
      </c>
      <c r="C50">
        <v>105</v>
      </c>
      <c r="E50">
        <v>1.212</v>
      </c>
      <c r="F50">
        <v>10.6</v>
      </c>
    </row>
    <row r="51" spans="1:6" ht="12">
      <c r="A51">
        <v>1742</v>
      </c>
      <c r="B51">
        <v>12</v>
      </c>
      <c r="C51">
        <v>122</v>
      </c>
      <c r="E51">
        <v>1.212</v>
      </c>
      <c r="F51">
        <v>12.32</v>
      </c>
    </row>
    <row r="52" spans="1:5" ht="12">
      <c r="A52">
        <v>1743</v>
      </c>
      <c r="B52">
        <v>10</v>
      </c>
      <c r="E52">
        <v>1.01</v>
      </c>
    </row>
    <row r="53" spans="1:6" ht="12">
      <c r="A53">
        <v>1744</v>
      </c>
      <c r="C53">
        <v>118.5</v>
      </c>
      <c r="F53">
        <v>11.97</v>
      </c>
    </row>
    <row r="54" ht="12">
      <c r="A54">
        <v>1745</v>
      </c>
    </row>
    <row r="55" spans="1:6" ht="12">
      <c r="A55">
        <v>1746</v>
      </c>
      <c r="B55">
        <v>12.4</v>
      </c>
      <c r="C55">
        <v>117.5</v>
      </c>
      <c r="E55">
        <v>1.252</v>
      </c>
      <c r="F55">
        <v>11.87</v>
      </c>
    </row>
    <row r="56" spans="1:5" ht="12">
      <c r="A56">
        <v>1747</v>
      </c>
      <c r="B56">
        <v>10.5</v>
      </c>
      <c r="E56">
        <v>1.06</v>
      </c>
    </row>
    <row r="57" spans="1:6" ht="12">
      <c r="A57">
        <v>1748</v>
      </c>
      <c r="B57">
        <v>12</v>
      </c>
      <c r="C57">
        <v>124</v>
      </c>
      <c r="E57">
        <v>1.212</v>
      </c>
      <c r="F57">
        <v>12.52</v>
      </c>
    </row>
    <row r="58" spans="1:6" ht="12">
      <c r="A58">
        <v>1749</v>
      </c>
      <c r="C58">
        <v>120</v>
      </c>
      <c r="F58">
        <v>12.12</v>
      </c>
    </row>
    <row r="59" spans="1:6" ht="12">
      <c r="A59">
        <v>1750</v>
      </c>
      <c r="B59">
        <v>12</v>
      </c>
      <c r="C59">
        <v>128</v>
      </c>
      <c r="E59">
        <v>1.212</v>
      </c>
      <c r="F59">
        <v>12.93</v>
      </c>
    </row>
    <row r="60" spans="1:6" ht="12">
      <c r="A60">
        <v>1751</v>
      </c>
      <c r="B60">
        <v>15</v>
      </c>
      <c r="C60">
        <v>135</v>
      </c>
      <c r="E60">
        <v>1.515</v>
      </c>
      <c r="F60">
        <v>13.63</v>
      </c>
    </row>
    <row r="61" spans="1:5" ht="12">
      <c r="A61">
        <v>1752</v>
      </c>
      <c r="B61">
        <v>11</v>
      </c>
      <c r="E61">
        <v>1.078</v>
      </c>
    </row>
    <row r="62" ht="12">
      <c r="A62">
        <v>1753</v>
      </c>
    </row>
    <row r="63" spans="1:6" ht="12">
      <c r="A63">
        <v>1754</v>
      </c>
      <c r="B63">
        <v>15.7</v>
      </c>
      <c r="C63">
        <v>120</v>
      </c>
      <c r="E63">
        <v>1.538</v>
      </c>
      <c r="F63">
        <v>11.74</v>
      </c>
    </row>
    <row r="64" spans="1:6" ht="12">
      <c r="A64">
        <v>1755</v>
      </c>
      <c r="B64">
        <v>13</v>
      </c>
      <c r="C64">
        <v>130</v>
      </c>
      <c r="E64">
        <v>1.274</v>
      </c>
      <c r="F64">
        <v>12.71</v>
      </c>
    </row>
    <row r="65" spans="1:6" ht="12">
      <c r="A65">
        <v>1756</v>
      </c>
      <c r="B65">
        <v>15</v>
      </c>
      <c r="C65">
        <v>135</v>
      </c>
      <c r="E65">
        <v>1.47</v>
      </c>
      <c r="F65">
        <v>13.2</v>
      </c>
    </row>
    <row r="66" ht="12">
      <c r="A66">
        <v>1757</v>
      </c>
    </row>
    <row r="67" spans="1:5" ht="12">
      <c r="A67">
        <v>1758</v>
      </c>
      <c r="B67">
        <v>13</v>
      </c>
      <c r="E67">
        <v>1.274</v>
      </c>
    </row>
    <row r="68" ht="12">
      <c r="A68">
        <v>1759</v>
      </c>
    </row>
    <row r="69" spans="1:6" ht="12">
      <c r="A69">
        <v>1760</v>
      </c>
      <c r="B69">
        <v>14.3</v>
      </c>
      <c r="C69">
        <v>169</v>
      </c>
      <c r="E69">
        <v>1.401</v>
      </c>
      <c r="F69">
        <v>16.53</v>
      </c>
    </row>
    <row r="70" spans="1:5" ht="12">
      <c r="A70">
        <v>1761</v>
      </c>
      <c r="B70">
        <v>12</v>
      </c>
      <c r="E70">
        <v>1.176</v>
      </c>
    </row>
    <row r="71" spans="1:5" ht="12">
      <c r="A71">
        <v>1762</v>
      </c>
      <c r="B71">
        <v>25.5</v>
      </c>
      <c r="E71">
        <v>2.499</v>
      </c>
    </row>
    <row r="72" spans="1:6" ht="12">
      <c r="A72">
        <v>1763</v>
      </c>
      <c r="C72">
        <v>150</v>
      </c>
      <c r="F72">
        <v>14.7</v>
      </c>
    </row>
    <row r="73" spans="1:6" ht="12">
      <c r="A73">
        <v>1764</v>
      </c>
      <c r="B73">
        <v>18</v>
      </c>
      <c r="C73">
        <v>165</v>
      </c>
      <c r="E73">
        <v>1.764</v>
      </c>
      <c r="F73">
        <v>16.17</v>
      </c>
    </row>
    <row r="74" spans="1:5" ht="12">
      <c r="A74">
        <v>1765</v>
      </c>
      <c r="B74">
        <v>14.5</v>
      </c>
      <c r="E74">
        <v>1.421</v>
      </c>
    </row>
    <row r="75" ht="12">
      <c r="A75">
        <v>1766</v>
      </c>
    </row>
    <row r="76" spans="1:6" ht="12">
      <c r="A76">
        <v>1767</v>
      </c>
      <c r="B76">
        <v>13</v>
      </c>
      <c r="C76">
        <v>390</v>
      </c>
      <c r="E76">
        <v>1.261</v>
      </c>
      <c r="F76">
        <v>37.97</v>
      </c>
    </row>
    <row r="77" spans="1:5" ht="12">
      <c r="A77">
        <v>1768</v>
      </c>
      <c r="B77">
        <v>15</v>
      </c>
      <c r="E77">
        <v>1.46</v>
      </c>
    </row>
    <row r="78" spans="1:6" ht="12">
      <c r="A78">
        <v>1769</v>
      </c>
      <c r="B78">
        <v>13.5</v>
      </c>
      <c r="C78">
        <v>180</v>
      </c>
      <c r="E78">
        <v>1.31</v>
      </c>
      <c r="F78">
        <v>17.53</v>
      </c>
    </row>
    <row r="79" spans="1:6" ht="12">
      <c r="A79">
        <v>1770</v>
      </c>
      <c r="B79">
        <v>17.8</v>
      </c>
      <c r="C79">
        <v>150</v>
      </c>
      <c r="E79">
        <v>1.73</v>
      </c>
      <c r="F79">
        <v>14.7</v>
      </c>
    </row>
    <row r="80" spans="1:5" ht="12">
      <c r="A80">
        <v>1771</v>
      </c>
      <c r="B80">
        <v>16.2</v>
      </c>
      <c r="E80">
        <v>1.58</v>
      </c>
    </row>
    <row r="81" spans="1:6" ht="12">
      <c r="A81">
        <v>1772</v>
      </c>
      <c r="B81">
        <v>15</v>
      </c>
      <c r="C81">
        <v>135</v>
      </c>
      <c r="E81">
        <v>1.455</v>
      </c>
      <c r="F81">
        <v>13.15</v>
      </c>
    </row>
    <row r="82" spans="1:6" ht="12">
      <c r="A82">
        <v>1773</v>
      </c>
      <c r="B82">
        <v>20.5</v>
      </c>
      <c r="C82">
        <v>165</v>
      </c>
      <c r="E82">
        <v>1.996</v>
      </c>
      <c r="F82">
        <v>16.07</v>
      </c>
    </row>
    <row r="83" spans="1:5" ht="12">
      <c r="A83">
        <v>1774</v>
      </c>
      <c r="B83">
        <v>28</v>
      </c>
      <c r="E83">
        <v>2.73</v>
      </c>
    </row>
    <row r="84" ht="12">
      <c r="A84">
        <v>1775</v>
      </c>
    </row>
    <row r="85" ht="12">
      <c r="A85">
        <v>1776</v>
      </c>
    </row>
    <row r="86" ht="12">
      <c r="A86">
        <v>1777</v>
      </c>
    </row>
    <row r="87" ht="12">
      <c r="A87">
        <v>1778</v>
      </c>
    </row>
    <row r="88" ht="12">
      <c r="A88">
        <v>1779</v>
      </c>
    </row>
    <row r="89" ht="12">
      <c r="A89">
        <v>1780</v>
      </c>
    </row>
    <row r="90" ht="12">
      <c r="A90">
        <v>1781</v>
      </c>
    </row>
    <row r="91" ht="12">
      <c r="A91">
        <v>1782</v>
      </c>
    </row>
    <row r="92" ht="12">
      <c r="A92">
        <v>1783</v>
      </c>
    </row>
    <row r="93" ht="12">
      <c r="A93">
        <v>1784</v>
      </c>
    </row>
    <row r="94" ht="12">
      <c r="A94">
        <v>1785</v>
      </c>
    </row>
    <row r="95" spans="1:6" ht="12">
      <c r="A95">
        <v>1786</v>
      </c>
      <c r="B95">
        <v>30</v>
      </c>
      <c r="C95">
        <v>180</v>
      </c>
      <c r="E95">
        <v>2.92</v>
      </c>
      <c r="F95">
        <v>17.53</v>
      </c>
    </row>
    <row r="96" spans="1:5" ht="12">
      <c r="A96">
        <v>1787</v>
      </c>
      <c r="B96">
        <v>30</v>
      </c>
      <c r="E96">
        <v>2.92</v>
      </c>
    </row>
    <row r="97" ht="12">
      <c r="A97">
        <v>1788</v>
      </c>
    </row>
    <row r="98" ht="12">
      <c r="A98">
        <v>1789</v>
      </c>
    </row>
    <row r="99" ht="12">
      <c r="A99">
        <v>1790</v>
      </c>
    </row>
    <row r="100" ht="12">
      <c r="A100">
        <v>1791</v>
      </c>
    </row>
    <row r="101" ht="12">
      <c r="A101">
        <v>1792</v>
      </c>
    </row>
    <row r="102" ht="12">
      <c r="A102">
        <v>1793</v>
      </c>
    </row>
    <row r="103" ht="12">
      <c r="A103">
        <v>1794</v>
      </c>
    </row>
    <row r="104" ht="12">
      <c r="A104">
        <v>1795</v>
      </c>
    </row>
    <row r="105" ht="12">
      <c r="A105">
        <v>1796</v>
      </c>
    </row>
    <row r="106" ht="12">
      <c r="A106">
        <v>1797</v>
      </c>
    </row>
    <row r="107" ht="12">
      <c r="A107">
        <v>1798</v>
      </c>
    </row>
    <row r="108" ht="12">
      <c r="A108">
        <v>1799</v>
      </c>
    </row>
    <row r="109" spans="1:11" ht="12">
      <c r="A109">
        <v>1800</v>
      </c>
      <c r="K109">
        <v>39.18</v>
      </c>
    </row>
    <row r="110" spans="1:11" ht="12">
      <c r="A110">
        <v>1801</v>
      </c>
      <c r="K110">
        <v>34.78</v>
      </c>
    </row>
    <row r="111" spans="1:11" ht="12">
      <c r="A111">
        <v>1802</v>
      </c>
      <c r="K111">
        <v>25.26</v>
      </c>
    </row>
    <row r="112" spans="1:11" ht="12">
      <c r="A112">
        <v>1803</v>
      </c>
      <c r="K112">
        <v>24.06</v>
      </c>
    </row>
    <row r="113" spans="1:11" ht="12">
      <c r="A113">
        <v>1804</v>
      </c>
      <c r="K113">
        <v>32.31</v>
      </c>
    </row>
    <row r="114" spans="1:11" ht="12">
      <c r="A114">
        <v>1805</v>
      </c>
      <c r="K114">
        <v>56.83</v>
      </c>
    </row>
    <row r="115" spans="1:11" ht="12">
      <c r="A115">
        <v>1806</v>
      </c>
      <c r="K115">
        <v>62.76</v>
      </c>
    </row>
    <row r="116" spans="1:11" ht="12">
      <c r="A116">
        <v>1807</v>
      </c>
      <c r="K116">
        <v>35.84</v>
      </c>
    </row>
    <row r="117" spans="1:11" ht="12">
      <c r="A117">
        <v>1808</v>
      </c>
      <c r="K117">
        <v>28.4</v>
      </c>
    </row>
    <row r="118" spans="1:11" ht="12">
      <c r="A118">
        <v>1809</v>
      </c>
      <c r="K118">
        <v>28.49</v>
      </c>
    </row>
    <row r="119" spans="1:11" ht="12">
      <c r="A119">
        <v>1810</v>
      </c>
      <c r="K119">
        <v>32.05</v>
      </c>
    </row>
    <row r="120" spans="1:11" ht="12">
      <c r="A120">
        <v>1811</v>
      </c>
      <c r="K120">
        <v>34.57</v>
      </c>
    </row>
    <row r="121" spans="1:11" ht="12">
      <c r="A121">
        <v>1812</v>
      </c>
      <c r="K121">
        <v>38.03</v>
      </c>
    </row>
    <row r="122" spans="1:11" ht="12">
      <c r="A122">
        <v>1813</v>
      </c>
      <c r="K122">
        <v>19.32</v>
      </c>
    </row>
    <row r="123" spans="1:11" ht="12">
      <c r="A123">
        <v>1814</v>
      </c>
      <c r="K123">
        <v>28.17</v>
      </c>
    </row>
    <row r="124" spans="1:11" ht="12">
      <c r="A124">
        <v>1815</v>
      </c>
      <c r="K124">
        <v>46.48</v>
      </c>
    </row>
    <row r="125" spans="1:11" ht="12">
      <c r="A125">
        <v>1816</v>
      </c>
      <c r="K125">
        <v>50.59</v>
      </c>
    </row>
    <row r="126" spans="1:11" ht="12">
      <c r="A126">
        <v>1817</v>
      </c>
      <c r="K126">
        <v>55.48</v>
      </c>
    </row>
    <row r="127" spans="1:11" ht="12">
      <c r="A127">
        <v>1818</v>
      </c>
      <c r="K127">
        <v>31.66</v>
      </c>
    </row>
    <row r="128" spans="1:11" ht="12">
      <c r="A128">
        <v>1819</v>
      </c>
      <c r="K128">
        <v>25.04</v>
      </c>
    </row>
    <row r="129" spans="1:11" ht="12">
      <c r="A129">
        <v>1820</v>
      </c>
      <c r="K129">
        <v>24.15</v>
      </c>
    </row>
    <row r="130" spans="1:11" ht="12">
      <c r="A130">
        <v>1821</v>
      </c>
      <c r="K130">
        <v>26.25</v>
      </c>
    </row>
    <row r="131" spans="1:11" ht="12">
      <c r="A131">
        <v>1822</v>
      </c>
      <c r="K131">
        <v>24.05</v>
      </c>
    </row>
    <row r="132" spans="1:11" ht="12">
      <c r="A132">
        <v>1823</v>
      </c>
      <c r="K132">
        <v>16.61</v>
      </c>
    </row>
    <row r="133" spans="1:11" ht="12">
      <c r="A133">
        <v>1824</v>
      </c>
      <c r="K133">
        <v>13.99</v>
      </c>
    </row>
    <row r="134" spans="1:11" ht="12">
      <c r="A134">
        <v>1825</v>
      </c>
      <c r="K134">
        <v>19.56</v>
      </c>
    </row>
    <row r="135" spans="1:11" ht="12">
      <c r="A135">
        <v>1826</v>
      </c>
      <c r="K135">
        <v>19.51</v>
      </c>
    </row>
    <row r="136" spans="1:11" ht="12">
      <c r="A136">
        <v>1827</v>
      </c>
      <c r="K136">
        <v>14.32</v>
      </c>
    </row>
    <row r="137" spans="1:11" ht="12">
      <c r="A137">
        <v>1828</v>
      </c>
      <c r="K137">
        <v>18.35</v>
      </c>
    </row>
    <row r="138" spans="1:11" ht="12">
      <c r="A138">
        <v>1829</v>
      </c>
      <c r="K138">
        <v>15.4</v>
      </c>
    </row>
    <row r="139" spans="1:11" ht="12">
      <c r="A139">
        <v>1830</v>
      </c>
      <c r="K139">
        <v>36.88</v>
      </c>
    </row>
    <row r="140" spans="1:11" ht="12">
      <c r="A140">
        <v>1831</v>
      </c>
      <c r="K140">
        <v>45.07</v>
      </c>
    </row>
    <row r="141" spans="1:11" ht="12">
      <c r="A141">
        <v>1832</v>
      </c>
      <c r="K141">
        <v>18.16</v>
      </c>
    </row>
    <row r="142" spans="1:11" ht="12">
      <c r="A142">
        <v>1833</v>
      </c>
      <c r="K142">
        <v>15.02</v>
      </c>
    </row>
    <row r="143" spans="1:11" ht="12">
      <c r="A143">
        <v>1834</v>
      </c>
      <c r="K143">
        <v>18.16</v>
      </c>
    </row>
    <row r="144" spans="1:11" ht="12">
      <c r="A144">
        <v>1835</v>
      </c>
      <c r="K144">
        <v>16.8</v>
      </c>
    </row>
    <row r="145" spans="1:11" ht="12">
      <c r="A145">
        <v>1836</v>
      </c>
      <c r="K145">
        <v>8.38</v>
      </c>
    </row>
    <row r="146" spans="1:11" ht="12">
      <c r="A146">
        <v>1837</v>
      </c>
      <c r="K146">
        <v>14.55</v>
      </c>
    </row>
    <row r="147" spans="1:11" ht="12">
      <c r="A147">
        <v>1838</v>
      </c>
      <c r="K147">
        <v>24.43</v>
      </c>
    </row>
    <row r="148" spans="1:11" ht="12">
      <c r="A148">
        <v>1839</v>
      </c>
      <c r="K148">
        <v>34.82</v>
      </c>
    </row>
    <row r="149" spans="1:11" ht="12">
      <c r="A149">
        <v>1840</v>
      </c>
      <c r="K149">
        <v>39.17</v>
      </c>
    </row>
    <row r="150" spans="1:11" ht="12">
      <c r="A150">
        <v>1841</v>
      </c>
      <c r="K150">
        <v>25.74</v>
      </c>
    </row>
    <row r="151" spans="1:11" ht="12">
      <c r="A151">
        <v>1842</v>
      </c>
      <c r="K151">
        <v>23.68</v>
      </c>
    </row>
    <row r="152" spans="1:11" ht="12">
      <c r="A152">
        <v>1843</v>
      </c>
      <c r="K152">
        <v>11.32</v>
      </c>
    </row>
    <row r="153" spans="1:11" ht="12">
      <c r="A153">
        <v>1844</v>
      </c>
      <c r="K153">
        <v>17.97</v>
      </c>
    </row>
    <row r="154" spans="1:11" ht="12">
      <c r="A154">
        <v>1845</v>
      </c>
      <c r="K154">
        <v>36.13</v>
      </c>
    </row>
    <row r="155" spans="1:11" ht="12">
      <c r="A155">
        <v>1846</v>
      </c>
      <c r="K155">
        <v>44.32</v>
      </c>
    </row>
    <row r="156" spans="1:11" ht="12">
      <c r="A156">
        <v>1847</v>
      </c>
      <c r="K156">
        <v>48.86</v>
      </c>
    </row>
    <row r="157" spans="1:11" ht="12">
      <c r="A157">
        <v>1848</v>
      </c>
      <c r="K157">
        <v>35.01</v>
      </c>
    </row>
    <row r="158" spans="1:11" ht="12">
      <c r="A158">
        <v>1849</v>
      </c>
      <c r="K158">
        <v>38.14</v>
      </c>
    </row>
    <row r="159" spans="1:11" ht="12">
      <c r="A159">
        <v>1850</v>
      </c>
      <c r="K159">
        <v>38.77</v>
      </c>
    </row>
    <row r="160" spans="1:11" ht="12">
      <c r="A160">
        <v>1851</v>
      </c>
      <c r="K160">
        <v>44.7</v>
      </c>
    </row>
    <row r="161" spans="1:15" ht="12">
      <c r="A161">
        <v>1852</v>
      </c>
      <c r="K161">
        <v>46.14</v>
      </c>
      <c r="O161" t="s">
        <v>165</v>
      </c>
    </row>
    <row r="162" spans="1:16" ht="12">
      <c r="A162">
        <v>1853</v>
      </c>
      <c r="K162">
        <v>52.49</v>
      </c>
      <c r="O162" t="s">
        <v>163</v>
      </c>
      <c r="P162" t="s">
        <v>161</v>
      </c>
    </row>
    <row r="163" spans="1:16" ht="12">
      <c r="A163">
        <v>1854</v>
      </c>
      <c r="K163">
        <v>67.75</v>
      </c>
      <c r="O163" t="s">
        <v>162</v>
      </c>
      <c r="P163" t="s">
        <v>162</v>
      </c>
    </row>
    <row r="164" spans="1:13" ht="12">
      <c r="A164">
        <v>1855</v>
      </c>
      <c r="H164">
        <v>6.498</v>
      </c>
      <c r="I164">
        <v>108.4</v>
      </c>
      <c r="K164">
        <v>82.08</v>
      </c>
      <c r="L164" s="8">
        <f>100*(H164/K164)/(6.498/82.08)</f>
        <v>100</v>
      </c>
      <c r="M164" s="8">
        <f>100*(I164/K164)/(108.4/82.08)</f>
        <v>100</v>
      </c>
    </row>
    <row r="165" spans="1:13" ht="12">
      <c r="A165">
        <v>1856</v>
      </c>
      <c r="H165">
        <v>7.496</v>
      </c>
      <c r="I165">
        <v>167.7</v>
      </c>
      <c r="K165">
        <v>64.9</v>
      </c>
      <c r="L165" s="8">
        <f aca="true" t="shared" si="0" ref="L165:L210">100*(H165/K165)/(6.498/82.08)</f>
        <v>145.89570999918902</v>
      </c>
      <c r="M165" s="8">
        <f aca="true" t="shared" si="1" ref="M165:M210">100*(I165/K165)/(108.4/82.08)</f>
        <v>195.6574690554301</v>
      </c>
    </row>
    <row r="166" spans="1:13" ht="12">
      <c r="A166">
        <v>1857</v>
      </c>
      <c r="H166">
        <v>6.42</v>
      </c>
      <c r="I166">
        <v>166.3</v>
      </c>
      <c r="K166">
        <v>40</v>
      </c>
      <c r="L166" s="8">
        <f t="shared" si="0"/>
        <v>202.73684210526315</v>
      </c>
      <c r="M166" s="8">
        <f t="shared" si="1"/>
        <v>314.80405904059046</v>
      </c>
    </row>
    <row r="167" spans="1:16" ht="12">
      <c r="A167">
        <v>1858</v>
      </c>
      <c r="H167">
        <v>5.629</v>
      </c>
      <c r="I167">
        <v>157.3</v>
      </c>
      <c r="K167">
        <v>28.86</v>
      </c>
      <c r="L167" s="8">
        <f t="shared" si="0"/>
        <v>246.37268847795158</v>
      </c>
      <c r="M167" s="8">
        <f t="shared" si="1"/>
        <v>412.70569462451385</v>
      </c>
      <c r="N167" t="s">
        <v>202</v>
      </c>
      <c r="O167" s="8">
        <f>100*AVERAGE(L165:L169)/187.71</f>
        <v>100.00009073548497</v>
      </c>
      <c r="P167" s="8">
        <f>100*AVERAGE(M165:M169)/279</f>
        <v>99.99376424917541</v>
      </c>
    </row>
    <row r="168" spans="1:13" ht="12">
      <c r="A168">
        <v>1859</v>
      </c>
      <c r="H168">
        <v>4.095</v>
      </c>
      <c r="I168">
        <v>93.8</v>
      </c>
      <c r="K168">
        <v>24.57</v>
      </c>
      <c r="L168" s="8">
        <f t="shared" si="0"/>
        <v>210.5263157894736</v>
      </c>
      <c r="M168" s="8">
        <f t="shared" si="1"/>
        <v>289.071813795061</v>
      </c>
    </row>
    <row r="169" spans="1:13" ht="12">
      <c r="A169">
        <v>1860</v>
      </c>
      <c r="H169">
        <v>3.671</v>
      </c>
      <c r="I169">
        <v>84.1</v>
      </c>
      <c r="K169">
        <v>34.86</v>
      </c>
      <c r="L169" s="8">
        <f t="shared" si="0"/>
        <v>133.01929522601682</v>
      </c>
      <c r="M169" s="8">
        <f t="shared" si="1"/>
        <v>182.67397476040165</v>
      </c>
    </row>
    <row r="170" spans="1:13" ht="12">
      <c r="A170">
        <v>1861</v>
      </c>
      <c r="K170">
        <v>45.72</v>
      </c>
      <c r="L170" s="8"/>
      <c r="M170" s="8"/>
    </row>
    <row r="171" spans="1:13" ht="12">
      <c r="A171">
        <v>1862</v>
      </c>
      <c r="K171">
        <v>38.49</v>
      </c>
      <c r="L171" s="8"/>
      <c r="M171" s="8"/>
    </row>
    <row r="172" spans="1:13" ht="12">
      <c r="A172">
        <v>1863</v>
      </c>
      <c r="K172">
        <v>27.33</v>
      </c>
      <c r="L172" s="8"/>
      <c r="M172" s="8"/>
    </row>
    <row r="173" spans="1:13" ht="12">
      <c r="A173">
        <v>1864</v>
      </c>
      <c r="K173">
        <v>22.66</v>
      </c>
      <c r="L173" s="8"/>
      <c r="M173" s="8"/>
    </row>
    <row r="174" spans="1:13" ht="12">
      <c r="A174">
        <v>1865</v>
      </c>
      <c r="K174">
        <v>38.68</v>
      </c>
      <c r="L174" s="8"/>
      <c r="M174" s="8"/>
    </row>
    <row r="175" spans="1:13" ht="12">
      <c r="A175">
        <v>1866</v>
      </c>
      <c r="H175">
        <v>5.215</v>
      </c>
      <c r="I175">
        <v>67.4</v>
      </c>
      <c r="K175">
        <v>44.82</v>
      </c>
      <c r="L175" s="8">
        <f t="shared" si="0"/>
        <v>146.97386035369547</v>
      </c>
      <c r="M175" s="8">
        <f t="shared" si="1"/>
        <v>113.866536255724</v>
      </c>
    </row>
    <row r="176" spans="1:13" ht="12">
      <c r="A176">
        <v>1867</v>
      </c>
      <c r="H176">
        <v>5.322</v>
      </c>
      <c r="I176">
        <v>60.6</v>
      </c>
      <c r="K176">
        <v>49.55</v>
      </c>
      <c r="L176" s="8">
        <f t="shared" si="0"/>
        <v>135.67157044983801</v>
      </c>
      <c r="M176" s="8">
        <f t="shared" si="1"/>
        <v>92.60555330073989</v>
      </c>
    </row>
    <row r="177" spans="1:16" ht="12">
      <c r="A177">
        <v>1868</v>
      </c>
      <c r="H177">
        <v>4.668</v>
      </c>
      <c r="I177">
        <v>77.8</v>
      </c>
      <c r="K177">
        <v>55.25</v>
      </c>
      <c r="L177" s="8">
        <f t="shared" si="0"/>
        <v>106.72255298880685</v>
      </c>
      <c r="M177" s="8">
        <f t="shared" si="1"/>
        <v>106.62410044914927</v>
      </c>
      <c r="N177" t="s">
        <v>166</v>
      </c>
      <c r="O177" s="8">
        <f>100*AVERAGE(L175:L179)/187.71</f>
        <v>77.31520186884666</v>
      </c>
      <c r="P177" s="8">
        <f>100*AVERAGE(M175:M179)/279</f>
        <v>39.341044506270585</v>
      </c>
    </row>
    <row r="178" spans="1:13" ht="12">
      <c r="A178">
        <v>1869</v>
      </c>
      <c r="H178">
        <v>4.719</v>
      </c>
      <c r="I178">
        <v>55.2</v>
      </c>
      <c r="K178">
        <v>36.44</v>
      </c>
      <c r="L178" s="8">
        <f t="shared" si="0"/>
        <v>163.57964064937315</v>
      </c>
      <c r="M178" s="8">
        <f t="shared" si="1"/>
        <v>114.70141485168969</v>
      </c>
    </row>
    <row r="179" spans="1:13" ht="12">
      <c r="A179">
        <v>1870</v>
      </c>
      <c r="H179">
        <v>4.688</v>
      </c>
      <c r="I179">
        <v>54.8</v>
      </c>
      <c r="K179">
        <v>34.29</v>
      </c>
      <c r="L179" s="8">
        <f t="shared" si="0"/>
        <v>172.69420269834686</v>
      </c>
      <c r="M179" s="8">
        <f t="shared" si="1"/>
        <v>121.00996600517186</v>
      </c>
    </row>
    <row r="180" spans="1:13" ht="12">
      <c r="A180">
        <v>1871</v>
      </c>
      <c r="H180">
        <v>5.049</v>
      </c>
      <c r="I180">
        <v>55.5</v>
      </c>
      <c r="K180">
        <v>52.33</v>
      </c>
      <c r="L180" s="8">
        <f t="shared" si="0"/>
        <v>121.87433996801673</v>
      </c>
      <c r="M180" s="8">
        <f t="shared" si="1"/>
        <v>80.30642890032952</v>
      </c>
    </row>
    <row r="181" spans="1:13" ht="12">
      <c r="A181">
        <v>1872</v>
      </c>
      <c r="H181">
        <v>5.563</v>
      </c>
      <c r="I181">
        <v>81.5</v>
      </c>
      <c r="K181">
        <v>61.53</v>
      </c>
      <c r="L181" s="8">
        <f t="shared" si="0"/>
        <v>114.20359773153015</v>
      </c>
      <c r="M181" s="8">
        <f t="shared" si="1"/>
        <v>100.29487910676278</v>
      </c>
    </row>
    <row r="182" spans="1:16" ht="12">
      <c r="A182">
        <v>1873</v>
      </c>
      <c r="H182">
        <v>5.279</v>
      </c>
      <c r="I182">
        <v>82.3</v>
      </c>
      <c r="K182">
        <v>63.47</v>
      </c>
      <c r="L182" s="8">
        <f t="shared" si="0"/>
        <v>105.06082442596168</v>
      </c>
      <c r="M182" s="8">
        <f t="shared" si="1"/>
        <v>98.18370186222738</v>
      </c>
      <c r="N182" t="s">
        <v>201</v>
      </c>
      <c r="O182" s="8">
        <f>100*AVERAGE(L180:L184)/187.71</f>
        <v>65.40648606095266</v>
      </c>
      <c r="P182" s="8">
        <f>100*AVERAGE(M180:M184)/279</f>
        <v>38.24925520425759</v>
      </c>
    </row>
    <row r="183" spans="1:13" ht="12">
      <c r="A183">
        <v>1874</v>
      </c>
      <c r="H183">
        <v>5.428</v>
      </c>
      <c r="I183">
        <v>84.6</v>
      </c>
      <c r="K183">
        <v>58.4</v>
      </c>
      <c r="L183" s="8">
        <f t="shared" si="0"/>
        <v>117.40447007930783</v>
      </c>
      <c r="M183" s="8">
        <f t="shared" si="1"/>
        <v>109.68963251276348</v>
      </c>
    </row>
    <row r="184" spans="1:13" ht="12">
      <c r="A184">
        <v>1875</v>
      </c>
      <c r="H184">
        <v>5.525</v>
      </c>
      <c r="I184">
        <v>86.1</v>
      </c>
      <c r="K184">
        <v>44.93</v>
      </c>
      <c r="L184" s="8">
        <f t="shared" si="0"/>
        <v>155.32934272025489</v>
      </c>
      <c r="M184" s="8">
        <f t="shared" si="1"/>
        <v>145.10246771731013</v>
      </c>
    </row>
    <row r="185" spans="1:13" ht="12">
      <c r="A185">
        <v>1876</v>
      </c>
      <c r="H185">
        <v>5.31</v>
      </c>
      <c r="I185">
        <v>85</v>
      </c>
      <c r="K185">
        <v>55.44</v>
      </c>
      <c r="L185" s="8">
        <f t="shared" si="0"/>
        <v>120.98427887901569</v>
      </c>
      <c r="M185" s="8">
        <f t="shared" si="1"/>
        <v>116.09239469018067</v>
      </c>
    </row>
    <row r="186" spans="1:13" ht="12">
      <c r="A186">
        <v>1877</v>
      </c>
      <c r="H186">
        <v>5.08</v>
      </c>
      <c r="I186">
        <v>81.3</v>
      </c>
      <c r="K186">
        <v>55.98</v>
      </c>
      <c r="L186" s="8">
        <f t="shared" si="0"/>
        <v>114.62740452417218</v>
      </c>
      <c r="M186" s="8">
        <f t="shared" si="1"/>
        <v>109.967845659164</v>
      </c>
    </row>
    <row r="187" spans="1:13" ht="12">
      <c r="A187">
        <v>1878</v>
      </c>
      <c r="K187">
        <v>42.76</v>
      </c>
      <c r="L187" s="8"/>
      <c r="M187" s="8"/>
    </row>
    <row r="188" spans="1:13" ht="12">
      <c r="A188">
        <v>1879</v>
      </c>
      <c r="K188">
        <v>46.29</v>
      </c>
      <c r="L188" s="8"/>
      <c r="M188" s="8"/>
    </row>
    <row r="189" spans="1:13" ht="12">
      <c r="A189">
        <v>1880</v>
      </c>
      <c r="H189">
        <v>9.04</v>
      </c>
      <c r="I189">
        <v>67.8</v>
      </c>
      <c r="K189">
        <v>73.68</v>
      </c>
      <c r="L189" s="8">
        <f t="shared" si="0"/>
        <v>154.98028458769068</v>
      </c>
      <c r="M189" s="8">
        <f t="shared" si="1"/>
        <v>69.676791230453</v>
      </c>
    </row>
    <row r="190" spans="1:13" ht="12">
      <c r="A190">
        <v>1881</v>
      </c>
      <c r="H190">
        <v>9.112</v>
      </c>
      <c r="I190">
        <v>68.3</v>
      </c>
      <c r="K190">
        <v>67.77</v>
      </c>
      <c r="L190" s="8">
        <f t="shared" si="0"/>
        <v>169.83760862980824</v>
      </c>
      <c r="M190" s="8">
        <f t="shared" si="1"/>
        <v>76.3117272606989</v>
      </c>
    </row>
    <row r="191" spans="1:13" ht="12">
      <c r="A191">
        <v>1882</v>
      </c>
      <c r="H191">
        <v>9.008</v>
      </c>
      <c r="I191">
        <v>67.6</v>
      </c>
      <c r="K191">
        <v>45.38</v>
      </c>
      <c r="L191" s="8">
        <f t="shared" si="0"/>
        <v>250.73879056389313</v>
      </c>
      <c r="M191" s="8">
        <f t="shared" si="1"/>
        <v>112.7951094407374</v>
      </c>
    </row>
    <row r="192" spans="1:16" ht="12">
      <c r="A192">
        <v>1883</v>
      </c>
      <c r="H192">
        <v>9.184</v>
      </c>
      <c r="I192">
        <v>68.8</v>
      </c>
      <c r="K192">
        <v>50.74</v>
      </c>
      <c r="L192" s="8">
        <f t="shared" si="0"/>
        <v>228.63307263033414</v>
      </c>
      <c r="M192" s="8">
        <f t="shared" si="1"/>
        <v>102.67058602789416</v>
      </c>
      <c r="N192" t="s">
        <v>169</v>
      </c>
      <c r="O192" s="8">
        <f>100*AVERAGE(L190:L194)/187.71</f>
        <v>118.17086912149286</v>
      </c>
      <c r="P192" s="8">
        <f>100*AVERAGE(M190:M194)/279</f>
        <v>35.73089710773404</v>
      </c>
    </row>
    <row r="193" spans="1:13" ht="12">
      <c r="A193">
        <v>1884</v>
      </c>
      <c r="H193">
        <v>9.032</v>
      </c>
      <c r="I193">
        <v>67.7</v>
      </c>
      <c r="K193">
        <v>55.21</v>
      </c>
      <c r="L193" s="8">
        <f t="shared" si="0"/>
        <v>206.64448660139752</v>
      </c>
      <c r="M193" s="8">
        <f t="shared" si="1"/>
        <v>92.84937551422246</v>
      </c>
    </row>
    <row r="194" spans="1:13" ht="12">
      <c r="A194">
        <v>1885</v>
      </c>
      <c r="H194">
        <v>9.176</v>
      </c>
      <c r="I194">
        <v>68.8</v>
      </c>
      <c r="K194">
        <v>45.77</v>
      </c>
      <c r="L194" s="8">
        <f t="shared" si="0"/>
        <v>253.23873371433822</v>
      </c>
      <c r="M194" s="8">
        <f t="shared" si="1"/>
        <v>113.8192164093369</v>
      </c>
    </row>
    <row r="195" spans="1:13" ht="12">
      <c r="A195">
        <v>1886</v>
      </c>
      <c r="H195">
        <v>9.15</v>
      </c>
      <c r="I195">
        <v>61</v>
      </c>
      <c r="K195">
        <v>47.21</v>
      </c>
      <c r="L195" s="8">
        <f t="shared" si="0"/>
        <v>244.81878281809162</v>
      </c>
      <c r="M195" s="8">
        <f t="shared" si="1"/>
        <v>97.83717409298643</v>
      </c>
    </row>
    <row r="196" spans="1:13" ht="12">
      <c r="A196">
        <v>1887</v>
      </c>
      <c r="H196">
        <v>9.225</v>
      </c>
      <c r="I196">
        <v>61.5</v>
      </c>
      <c r="K196">
        <v>41.82</v>
      </c>
      <c r="L196" s="8">
        <f t="shared" si="0"/>
        <v>278.63777089783275</v>
      </c>
      <c r="M196" s="8">
        <f t="shared" si="1"/>
        <v>111.35228999348816</v>
      </c>
    </row>
    <row r="197" spans="1:16" ht="12">
      <c r="A197">
        <v>1888</v>
      </c>
      <c r="H197">
        <v>9.712</v>
      </c>
      <c r="I197">
        <v>64.7</v>
      </c>
      <c r="K197">
        <v>40.02</v>
      </c>
      <c r="L197" s="8">
        <f t="shared" si="0"/>
        <v>306.5414661090507</v>
      </c>
      <c r="M197" s="8">
        <f t="shared" si="1"/>
        <v>122.41517617574975</v>
      </c>
      <c r="N197" t="s">
        <v>200</v>
      </c>
      <c r="O197" s="8">
        <f>100*AVERAGE(L195:L199)/187.71</f>
        <v>135.30334254137438</v>
      </c>
      <c r="P197" s="8">
        <f>100*AVERAGE(M195:M199)/279</f>
        <v>36.36807184606995</v>
      </c>
    </row>
    <row r="198" spans="1:13" ht="12">
      <c r="A198">
        <v>1889</v>
      </c>
      <c r="H198">
        <v>10.125</v>
      </c>
      <c r="I198">
        <v>67.5</v>
      </c>
      <c r="K198">
        <v>56.7</v>
      </c>
      <c r="L198" s="8">
        <f t="shared" si="0"/>
        <v>225.56390977443607</v>
      </c>
      <c r="M198" s="8">
        <f t="shared" si="1"/>
        <v>90.14232999472853</v>
      </c>
    </row>
    <row r="199" spans="1:13" ht="12">
      <c r="A199">
        <v>1890</v>
      </c>
      <c r="H199">
        <v>9.322</v>
      </c>
      <c r="I199">
        <v>62.1</v>
      </c>
      <c r="K199">
        <v>54.94</v>
      </c>
      <c r="L199" s="8">
        <f t="shared" si="0"/>
        <v>214.32759182265818</v>
      </c>
      <c r="M199" s="8">
        <f t="shared" si="1"/>
        <v>85.58763199572294</v>
      </c>
    </row>
    <row r="200" spans="1:13" ht="12">
      <c r="A200">
        <v>1891</v>
      </c>
      <c r="H200">
        <v>9.855</v>
      </c>
      <c r="I200">
        <v>65.7</v>
      </c>
      <c r="K200">
        <v>68.72</v>
      </c>
      <c r="L200" s="8">
        <f t="shared" si="0"/>
        <v>181.14698854236875</v>
      </c>
      <c r="M200" s="8">
        <f t="shared" si="1"/>
        <v>72.39195150973629</v>
      </c>
    </row>
    <row r="201" spans="1:13" ht="12">
      <c r="A201">
        <v>1892</v>
      </c>
      <c r="H201">
        <v>10.92</v>
      </c>
      <c r="I201">
        <v>728</v>
      </c>
      <c r="K201">
        <v>71.05</v>
      </c>
      <c r="L201" s="8">
        <f t="shared" si="0"/>
        <v>194.14052372310087</v>
      </c>
      <c r="M201" s="8">
        <f t="shared" si="1"/>
        <v>775.8457091960082</v>
      </c>
    </row>
    <row r="202" spans="1:16" ht="12">
      <c r="A202">
        <v>1893</v>
      </c>
      <c r="H202">
        <v>11.842</v>
      </c>
      <c r="I202">
        <v>78.9</v>
      </c>
      <c r="K202">
        <v>65.21</v>
      </c>
      <c r="L202" s="8">
        <f t="shared" si="0"/>
        <v>229.3868392803816</v>
      </c>
      <c r="M202" s="8">
        <f t="shared" si="1"/>
        <v>91.61590343092513</v>
      </c>
      <c r="N202" t="s">
        <v>168</v>
      </c>
      <c r="O202" s="8">
        <f>100*AVERAGE(L200:L204)/187.71</f>
        <v>117.94574437701608</v>
      </c>
      <c r="P202" s="8">
        <f>100*AVERAGE(M200:M204)/279</f>
        <v>81.75958489153201</v>
      </c>
    </row>
    <row r="203" spans="1:13" ht="12">
      <c r="A203">
        <v>1894</v>
      </c>
      <c r="H203">
        <v>14.31</v>
      </c>
      <c r="I203">
        <v>95.4</v>
      </c>
      <c r="K203">
        <v>65.44</v>
      </c>
      <c r="L203" s="8">
        <f t="shared" si="0"/>
        <v>276.21927679835284</v>
      </c>
      <c r="M203" s="8">
        <f t="shared" si="1"/>
        <v>110.38578478694323</v>
      </c>
    </row>
    <row r="204" spans="1:13" ht="12">
      <c r="A204">
        <v>1895</v>
      </c>
      <c r="H204">
        <v>14.317</v>
      </c>
      <c r="I204">
        <v>95.4</v>
      </c>
      <c r="K204">
        <v>79.99</v>
      </c>
      <c r="L204" s="8">
        <f t="shared" si="0"/>
        <v>226.08615550628036</v>
      </c>
      <c r="M204" s="8">
        <f t="shared" si="1"/>
        <v>90.30686031325872</v>
      </c>
    </row>
    <row r="205" spans="1:13" ht="12">
      <c r="A205">
        <v>1896</v>
      </c>
      <c r="H205">
        <v>14.047</v>
      </c>
      <c r="I205">
        <v>93.6</v>
      </c>
      <c r="K205">
        <v>75.29</v>
      </c>
      <c r="L205" s="8">
        <f t="shared" si="0"/>
        <v>235.66979608671028</v>
      </c>
      <c r="M205" s="8">
        <f t="shared" si="1"/>
        <v>94.13402249310047</v>
      </c>
    </row>
    <row r="206" spans="1:13" ht="12">
      <c r="A206">
        <v>1897</v>
      </c>
      <c r="H206">
        <v>14.182</v>
      </c>
      <c r="I206">
        <v>99.8</v>
      </c>
      <c r="K206">
        <v>90.68</v>
      </c>
      <c r="L206" s="8">
        <f t="shared" si="0"/>
        <v>197.55299143314835</v>
      </c>
      <c r="M206" s="8">
        <f t="shared" si="1"/>
        <v>83.3349339227843</v>
      </c>
    </row>
    <row r="207" spans="1:13" ht="12">
      <c r="A207">
        <v>1898</v>
      </c>
      <c r="H207">
        <v>12.798</v>
      </c>
      <c r="I207">
        <v>96</v>
      </c>
      <c r="K207">
        <v>110.54</v>
      </c>
      <c r="L207" s="8">
        <f t="shared" si="0"/>
        <v>146.2447506499195</v>
      </c>
      <c r="M207" s="8">
        <f t="shared" si="1"/>
        <v>65.75970228672794</v>
      </c>
    </row>
    <row r="208" spans="1:16" ht="12">
      <c r="A208">
        <v>1899</v>
      </c>
      <c r="H208">
        <v>12.522</v>
      </c>
      <c r="I208">
        <v>93.9</v>
      </c>
      <c r="K208">
        <v>86.34</v>
      </c>
      <c r="L208" s="8">
        <f t="shared" si="0"/>
        <v>183.19739585238284</v>
      </c>
      <c r="M208" s="8">
        <f t="shared" si="1"/>
        <v>82.34962266231419</v>
      </c>
      <c r="N208" t="s">
        <v>167</v>
      </c>
      <c r="O208" s="8">
        <f>100*AVERAGE(L206:L210)/187.71</f>
        <v>96.00428608833398</v>
      </c>
      <c r="P208" s="8">
        <f>100*AVERAGE(M206:M210)/279</f>
        <v>28.64302130200393</v>
      </c>
    </row>
    <row r="209" spans="1:13" ht="12">
      <c r="A209">
        <v>1900</v>
      </c>
      <c r="H209">
        <v>12.24</v>
      </c>
      <c r="I209">
        <v>91.8</v>
      </c>
      <c r="K209">
        <v>79.86</v>
      </c>
      <c r="L209" s="8">
        <f t="shared" si="0"/>
        <v>193.6019613270592</v>
      </c>
      <c r="M209" s="8">
        <f t="shared" si="1"/>
        <v>87.04051277928255</v>
      </c>
    </row>
    <row r="210" spans="1:13" ht="12">
      <c r="A210">
        <v>1901</v>
      </c>
      <c r="H210">
        <v>12.66</v>
      </c>
      <c r="I210">
        <v>94.9</v>
      </c>
      <c r="K210">
        <v>88.62</v>
      </c>
      <c r="L210" s="8">
        <f t="shared" si="0"/>
        <v>180.45112781954884</v>
      </c>
      <c r="M210" s="8">
        <f t="shared" si="1"/>
        <v>81.08537551184584</v>
      </c>
    </row>
    <row r="211" spans="1:11" ht="12">
      <c r="A211">
        <v>1902</v>
      </c>
      <c r="K211">
        <v>108.42</v>
      </c>
    </row>
    <row r="212" spans="1:11" ht="12">
      <c r="A212">
        <v>1903</v>
      </c>
      <c r="K212">
        <v>96.5</v>
      </c>
    </row>
    <row r="213" spans="1:11" ht="12">
      <c r="A213">
        <v>1904</v>
      </c>
      <c r="K213">
        <v>97.24</v>
      </c>
    </row>
    <row r="214" spans="1:11" ht="12">
      <c r="A214">
        <v>1905</v>
      </c>
      <c r="K214">
        <v>90.01</v>
      </c>
    </row>
    <row r="215" spans="1:11" ht="12">
      <c r="A215">
        <v>1906</v>
      </c>
      <c r="K215">
        <v>72.43</v>
      </c>
    </row>
    <row r="216" spans="1:11" ht="12">
      <c r="A216">
        <v>1907</v>
      </c>
      <c r="K216">
        <v>110.43</v>
      </c>
    </row>
    <row r="217" spans="1:11" ht="12">
      <c r="A217">
        <v>1908</v>
      </c>
      <c r="K217">
        <v>149.01</v>
      </c>
    </row>
    <row r="218" spans="1:11" ht="12">
      <c r="A218">
        <v>1909</v>
      </c>
      <c r="K218">
        <v>154.17</v>
      </c>
    </row>
    <row r="219" spans="1:11" ht="12">
      <c r="A219">
        <v>1910</v>
      </c>
      <c r="K219">
        <v>130.24</v>
      </c>
    </row>
    <row r="220" spans="1:11" ht="12">
      <c r="A220">
        <v>1911</v>
      </c>
      <c r="K220">
        <v>139.68</v>
      </c>
    </row>
    <row r="221" spans="1:11" ht="12">
      <c r="A221">
        <v>1912</v>
      </c>
      <c r="K221">
        <v>136.43</v>
      </c>
    </row>
    <row r="222" spans="1:11" ht="12">
      <c r="A222">
        <v>1913</v>
      </c>
      <c r="K222">
        <v>130.44</v>
      </c>
    </row>
    <row r="223" spans="1:11" ht="12">
      <c r="A223">
        <v>1914</v>
      </c>
      <c r="K223">
        <v>156.04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3"/>
  <sheetViews>
    <sheetView workbookViewId="0" topLeftCell="A1">
      <pane xSplit="8360" ySplit="5060" topLeftCell="A203" activePane="topLeft" state="split"/>
      <selection pane="topLeft" activeCell="A1" sqref="A1:A223"/>
      <selection pane="topRight" activeCell="H14" sqref="H14"/>
      <selection pane="bottomLeft" activeCell="F211" sqref="F211"/>
      <selection pane="bottomRight" activeCell="L84" sqref="L84"/>
    </sheetView>
  </sheetViews>
  <sheetFormatPr defaultColWidth="11.421875" defaultRowHeight="12.75"/>
  <cols>
    <col min="1" max="3" width="8.8515625" style="0" customWidth="1"/>
    <col min="4" max="4" width="5.7109375" style="0" customWidth="1"/>
    <col min="5" max="6" width="8.8515625" style="0" customWidth="1"/>
    <col min="7" max="7" width="4.140625" style="0" customWidth="1"/>
    <col min="8" max="8" width="11.8515625" style="0" customWidth="1"/>
    <col min="9" max="9" width="3.28125" style="0" customWidth="1"/>
    <col min="10" max="10" width="11.8515625" style="24" customWidth="1"/>
    <col min="11" max="11" width="12.00390625" style="24" customWidth="1"/>
    <col min="12" max="12" width="10.8515625" style="24" customWidth="1"/>
    <col min="13" max="13" width="8.8515625" style="0" customWidth="1"/>
    <col min="14" max="14" width="8.8515625" style="24" customWidth="1"/>
    <col min="15" max="16384" width="8.8515625" style="0" customWidth="1"/>
  </cols>
  <sheetData>
    <row r="1" ht="12">
      <c r="A1" s="1" t="s">
        <v>39</v>
      </c>
    </row>
    <row r="2" ht="12">
      <c r="A2" t="s">
        <v>125</v>
      </c>
    </row>
    <row r="3" ht="12">
      <c r="N3" s="24" t="s">
        <v>38</v>
      </c>
    </row>
    <row r="4" spans="1:14" ht="12">
      <c r="A4" t="s">
        <v>251</v>
      </c>
      <c r="H4" s="58" t="s">
        <v>40</v>
      </c>
      <c r="J4" s="24">
        <v>109.3</v>
      </c>
      <c r="K4" s="24">
        <v>93.69</v>
      </c>
      <c r="L4" s="24">
        <v>31.96</v>
      </c>
      <c r="N4" s="24">
        <v>130.44</v>
      </c>
    </row>
    <row r="5" spans="1:12" ht="15">
      <c r="A5" t="s">
        <v>174</v>
      </c>
      <c r="D5" s="11" t="s">
        <v>19</v>
      </c>
      <c r="H5" s="58" t="s">
        <v>41</v>
      </c>
      <c r="J5" s="52" t="s">
        <v>35</v>
      </c>
      <c r="K5" s="53"/>
      <c r="L5" s="53"/>
    </row>
    <row r="6" spans="1:14" ht="15">
      <c r="A6" t="s">
        <v>179</v>
      </c>
      <c r="H6" s="50" t="s">
        <v>42</v>
      </c>
      <c r="J6" s="54" t="s">
        <v>204</v>
      </c>
      <c r="K6" s="54" t="s">
        <v>204</v>
      </c>
      <c r="L6" s="54" t="s">
        <v>203</v>
      </c>
      <c r="M6" s="7"/>
      <c r="N6" s="57" t="s">
        <v>159</v>
      </c>
    </row>
    <row r="7" spans="10:15" ht="12">
      <c r="J7" s="55" t="s">
        <v>176</v>
      </c>
      <c r="K7" s="55"/>
      <c r="O7" s="9" t="s">
        <v>205</v>
      </c>
    </row>
    <row r="8" spans="2:17" s="3" customFormat="1" ht="12">
      <c r="B8" s="3" t="s">
        <v>175</v>
      </c>
      <c r="C8" s="3" t="s">
        <v>176</v>
      </c>
      <c r="E8" s="3" t="s">
        <v>175</v>
      </c>
      <c r="F8" s="3" t="s">
        <v>176</v>
      </c>
      <c r="H8" s="3" t="s">
        <v>175</v>
      </c>
      <c r="J8" s="56" t="s">
        <v>73</v>
      </c>
      <c r="K8" s="56" t="s">
        <v>74</v>
      </c>
      <c r="L8" s="56" t="s">
        <v>75</v>
      </c>
      <c r="N8" s="56" t="s">
        <v>162</v>
      </c>
      <c r="O8" s="2" t="s">
        <v>176</v>
      </c>
      <c r="P8" s="2"/>
      <c r="Q8"/>
    </row>
    <row r="9" spans="2:17" s="3" customFormat="1" ht="12">
      <c r="B9" s="3" t="s">
        <v>150</v>
      </c>
      <c r="C9" s="3" t="s">
        <v>177</v>
      </c>
      <c r="E9" s="3" t="s">
        <v>151</v>
      </c>
      <c r="F9" s="3" t="s">
        <v>178</v>
      </c>
      <c r="H9" s="3" t="s">
        <v>43</v>
      </c>
      <c r="J9" s="56" t="s">
        <v>76</v>
      </c>
      <c r="K9" s="56" t="s">
        <v>76</v>
      </c>
      <c r="L9" s="56" t="s">
        <v>250</v>
      </c>
      <c r="N9" s="56" t="s">
        <v>181</v>
      </c>
      <c r="O9" s="3" t="s">
        <v>73</v>
      </c>
      <c r="P9" s="3" t="s">
        <v>74</v>
      </c>
      <c r="Q9" s="3" t="s">
        <v>75</v>
      </c>
    </row>
    <row r="10" ht="12">
      <c r="A10">
        <v>1701</v>
      </c>
    </row>
    <row r="11" ht="12">
      <c r="A11">
        <v>1702</v>
      </c>
    </row>
    <row r="12" spans="1:6" ht="12">
      <c r="A12">
        <v>1703</v>
      </c>
      <c r="C12">
        <v>60.3</v>
      </c>
      <c r="F12">
        <v>6.69</v>
      </c>
    </row>
    <row r="13" spans="1:6" ht="12">
      <c r="A13">
        <v>1704</v>
      </c>
      <c r="C13">
        <v>61</v>
      </c>
      <c r="F13">
        <v>6.83</v>
      </c>
    </row>
    <row r="14" spans="1:6" ht="12">
      <c r="A14">
        <v>1705</v>
      </c>
      <c r="C14">
        <v>39</v>
      </c>
      <c r="F14">
        <v>4.21</v>
      </c>
    </row>
    <row r="15" spans="1:6" ht="12">
      <c r="A15">
        <v>1706</v>
      </c>
      <c r="C15">
        <v>36.6</v>
      </c>
      <c r="F15">
        <v>3.95</v>
      </c>
    </row>
    <row r="16" spans="1:6" ht="12">
      <c r="A16">
        <v>1707</v>
      </c>
      <c r="C16">
        <v>49</v>
      </c>
      <c r="F16">
        <v>4.95</v>
      </c>
    </row>
    <row r="17" spans="1:6" ht="12">
      <c r="A17">
        <v>1708</v>
      </c>
      <c r="C17">
        <v>61.8</v>
      </c>
      <c r="F17">
        <v>6.24</v>
      </c>
    </row>
    <row r="18" spans="1:6" ht="12">
      <c r="A18">
        <v>1709</v>
      </c>
      <c r="C18">
        <v>50.5</v>
      </c>
      <c r="F18">
        <v>5.1</v>
      </c>
    </row>
    <row r="19" spans="1:6" ht="12">
      <c r="A19">
        <v>1710</v>
      </c>
      <c r="C19">
        <v>60.3</v>
      </c>
      <c r="F19">
        <v>6.09</v>
      </c>
    </row>
    <row r="20" spans="1:6" ht="12">
      <c r="A20">
        <v>1711</v>
      </c>
      <c r="C20">
        <v>62.2</v>
      </c>
      <c r="F20">
        <v>6.28</v>
      </c>
    </row>
    <row r="21" spans="1:6" ht="12">
      <c r="A21">
        <v>1712</v>
      </c>
      <c r="C21">
        <v>61.5</v>
      </c>
      <c r="F21">
        <v>6.21</v>
      </c>
    </row>
    <row r="22" spans="1:6" ht="12">
      <c r="A22">
        <v>1713</v>
      </c>
      <c r="C22">
        <v>66.6</v>
      </c>
      <c r="F22">
        <v>6.73</v>
      </c>
    </row>
    <row r="23" spans="1:6" ht="12">
      <c r="A23">
        <v>1714</v>
      </c>
      <c r="C23">
        <v>71.8</v>
      </c>
      <c r="F23">
        <v>7.25</v>
      </c>
    </row>
    <row r="24" spans="1:6" ht="12">
      <c r="A24">
        <v>1715</v>
      </c>
      <c r="C24">
        <v>65.4</v>
      </c>
      <c r="F24">
        <v>6.6</v>
      </c>
    </row>
    <row r="25" spans="1:6" ht="12">
      <c r="A25">
        <v>1716</v>
      </c>
      <c r="C25">
        <v>57.3</v>
      </c>
      <c r="F25">
        <v>5.79</v>
      </c>
    </row>
    <row r="26" spans="1:6" ht="12">
      <c r="A26">
        <v>1717</v>
      </c>
      <c r="C26">
        <v>52.7</v>
      </c>
      <c r="F26">
        <v>5.32</v>
      </c>
    </row>
    <row r="27" spans="1:6" ht="12">
      <c r="A27">
        <v>1718</v>
      </c>
      <c r="C27">
        <v>55.7</v>
      </c>
      <c r="F27">
        <v>5.63</v>
      </c>
    </row>
    <row r="28" spans="1:6" ht="12">
      <c r="A28">
        <v>1719</v>
      </c>
      <c r="C28">
        <v>55.5</v>
      </c>
      <c r="F28">
        <v>5.61</v>
      </c>
    </row>
    <row r="29" spans="1:6" ht="12">
      <c r="A29">
        <v>1720</v>
      </c>
      <c r="C29">
        <v>45</v>
      </c>
      <c r="F29">
        <v>4.55</v>
      </c>
    </row>
    <row r="30" spans="1:6" ht="12">
      <c r="A30">
        <v>1721</v>
      </c>
      <c r="C30">
        <v>48.3</v>
      </c>
      <c r="F30">
        <v>4.88</v>
      </c>
    </row>
    <row r="31" spans="1:6" ht="12">
      <c r="A31">
        <v>1722</v>
      </c>
      <c r="C31">
        <v>42.5</v>
      </c>
      <c r="F31">
        <v>4.29</v>
      </c>
    </row>
    <row r="32" spans="1:6" ht="12">
      <c r="A32">
        <v>1723</v>
      </c>
      <c r="C32">
        <v>38</v>
      </c>
      <c r="F32">
        <v>3.84</v>
      </c>
    </row>
    <row r="33" spans="1:6" ht="12">
      <c r="A33">
        <v>1724</v>
      </c>
      <c r="C33">
        <v>55.6</v>
      </c>
      <c r="F33">
        <v>5.62</v>
      </c>
    </row>
    <row r="34" spans="1:6" ht="12">
      <c r="A34">
        <v>1725</v>
      </c>
      <c r="C34">
        <v>49.2</v>
      </c>
      <c r="F34">
        <v>4.97</v>
      </c>
    </row>
    <row r="35" spans="1:6" ht="12">
      <c r="A35">
        <v>1726</v>
      </c>
      <c r="C35">
        <v>45.3</v>
      </c>
      <c r="F35">
        <v>4.57</v>
      </c>
    </row>
    <row r="36" spans="1:6" ht="12">
      <c r="A36">
        <v>1727</v>
      </c>
      <c r="C36">
        <v>43.8</v>
      </c>
      <c r="F36">
        <v>4.42</v>
      </c>
    </row>
    <row r="37" spans="1:6" ht="12">
      <c r="A37">
        <v>1728</v>
      </c>
      <c r="C37">
        <v>47</v>
      </c>
      <c r="F37">
        <v>4.75</v>
      </c>
    </row>
    <row r="38" spans="1:6" ht="12">
      <c r="A38">
        <v>1729</v>
      </c>
      <c r="C38">
        <v>53.3</v>
      </c>
      <c r="F38">
        <v>5.38</v>
      </c>
    </row>
    <row r="39" spans="1:6" ht="12">
      <c r="A39">
        <v>1730</v>
      </c>
      <c r="C39">
        <v>50.8</v>
      </c>
      <c r="F39">
        <v>5.14</v>
      </c>
    </row>
    <row r="40" spans="1:6" ht="12">
      <c r="A40">
        <v>1731</v>
      </c>
      <c r="C40">
        <v>52.3</v>
      </c>
      <c r="F40">
        <v>5.28</v>
      </c>
    </row>
    <row r="41" spans="1:6" ht="12">
      <c r="A41">
        <v>1732</v>
      </c>
      <c r="C41">
        <v>53.2</v>
      </c>
      <c r="F41">
        <v>5.37</v>
      </c>
    </row>
    <row r="42" spans="1:6" ht="12">
      <c r="A42">
        <v>1733</v>
      </c>
      <c r="C42">
        <v>60</v>
      </c>
      <c r="F42">
        <v>6.06</v>
      </c>
    </row>
    <row r="43" spans="1:6" ht="12">
      <c r="A43">
        <v>1734</v>
      </c>
      <c r="C43">
        <v>51.8</v>
      </c>
      <c r="F43">
        <v>5.23</v>
      </c>
    </row>
    <row r="44" spans="1:6" ht="12">
      <c r="A44">
        <v>1735</v>
      </c>
      <c r="C44">
        <v>60</v>
      </c>
      <c r="F44">
        <v>6.06</v>
      </c>
    </row>
    <row r="45" spans="1:6" ht="12">
      <c r="A45">
        <v>1736</v>
      </c>
      <c r="C45">
        <v>57.4</v>
      </c>
      <c r="F45">
        <v>5.8</v>
      </c>
    </row>
    <row r="46" spans="1:8" ht="12">
      <c r="A46">
        <v>1737</v>
      </c>
      <c r="B46">
        <v>60</v>
      </c>
      <c r="C46">
        <v>52.5</v>
      </c>
      <c r="E46">
        <v>6.06</v>
      </c>
      <c r="F46">
        <v>5.3</v>
      </c>
      <c r="H46" s="8">
        <f>B46/0.405</f>
        <v>148.14814814814815</v>
      </c>
    </row>
    <row r="47" spans="1:6" ht="12">
      <c r="A47">
        <v>1738</v>
      </c>
      <c r="C47">
        <v>50.2</v>
      </c>
      <c r="F47">
        <v>5.07</v>
      </c>
    </row>
    <row r="48" ht="12">
      <c r="A48">
        <v>1739</v>
      </c>
    </row>
    <row r="49" spans="1:6" ht="12">
      <c r="A49">
        <v>1740</v>
      </c>
      <c r="C49">
        <v>61.6</v>
      </c>
      <c r="F49">
        <v>6.22</v>
      </c>
    </row>
    <row r="50" spans="1:6" ht="12">
      <c r="A50">
        <v>1741</v>
      </c>
      <c r="C50">
        <v>56</v>
      </c>
      <c r="F50">
        <v>5.66</v>
      </c>
    </row>
    <row r="51" spans="1:6" ht="12">
      <c r="A51">
        <v>1742</v>
      </c>
      <c r="C51">
        <v>60</v>
      </c>
      <c r="F51">
        <v>6.06</v>
      </c>
    </row>
    <row r="52" spans="1:6" ht="12">
      <c r="A52">
        <v>1743</v>
      </c>
      <c r="C52">
        <v>53.6</v>
      </c>
      <c r="F52">
        <v>5.41</v>
      </c>
    </row>
    <row r="53" ht="12">
      <c r="A53">
        <v>1744</v>
      </c>
    </row>
    <row r="54" ht="12">
      <c r="A54">
        <v>1745</v>
      </c>
    </row>
    <row r="55" ht="12">
      <c r="A55">
        <v>1746</v>
      </c>
    </row>
    <row r="56" ht="12">
      <c r="A56">
        <v>1747</v>
      </c>
    </row>
    <row r="57" spans="1:6" ht="12">
      <c r="A57">
        <v>1748</v>
      </c>
      <c r="C57">
        <v>56.2</v>
      </c>
      <c r="F57">
        <v>5.68</v>
      </c>
    </row>
    <row r="58" spans="1:6" ht="12">
      <c r="A58">
        <v>1749</v>
      </c>
      <c r="C58">
        <v>56.3</v>
      </c>
      <c r="F58">
        <v>5.69</v>
      </c>
    </row>
    <row r="59" spans="1:6" ht="12">
      <c r="A59">
        <v>1750</v>
      </c>
      <c r="C59">
        <v>60</v>
      </c>
      <c r="F59">
        <v>6.06</v>
      </c>
    </row>
    <row r="60" spans="1:6" ht="12">
      <c r="A60">
        <v>1751</v>
      </c>
      <c r="C60">
        <v>73.8</v>
      </c>
      <c r="F60">
        <v>7.45</v>
      </c>
    </row>
    <row r="61" spans="1:6" ht="12">
      <c r="A61">
        <v>1752</v>
      </c>
      <c r="C61">
        <v>69</v>
      </c>
      <c r="F61">
        <v>6.82</v>
      </c>
    </row>
    <row r="62" spans="1:8" ht="12">
      <c r="A62">
        <v>1753</v>
      </c>
      <c r="B62">
        <v>70</v>
      </c>
      <c r="C62">
        <v>50</v>
      </c>
      <c r="E62">
        <v>6.85</v>
      </c>
      <c r="F62">
        <v>4.9</v>
      </c>
      <c r="H62" s="8">
        <v>172.8395061728395</v>
      </c>
    </row>
    <row r="63" spans="1:8" ht="12">
      <c r="A63">
        <v>1754</v>
      </c>
      <c r="B63">
        <v>69.5</v>
      </c>
      <c r="C63">
        <v>66.7</v>
      </c>
      <c r="E63">
        <v>6.8</v>
      </c>
      <c r="F63">
        <v>6.52</v>
      </c>
      <c r="H63" s="8">
        <v>171.60493827160494</v>
      </c>
    </row>
    <row r="64" spans="1:8" ht="12">
      <c r="A64">
        <v>1755</v>
      </c>
      <c r="B64">
        <v>70</v>
      </c>
      <c r="C64">
        <v>70</v>
      </c>
      <c r="E64">
        <v>6.85</v>
      </c>
      <c r="F64">
        <v>6.85</v>
      </c>
      <c r="H64" s="8">
        <v>172.8395061728395</v>
      </c>
    </row>
    <row r="65" spans="1:8" ht="12">
      <c r="A65">
        <v>1756</v>
      </c>
      <c r="B65">
        <v>70</v>
      </c>
      <c r="E65">
        <v>6.85</v>
      </c>
      <c r="H65" s="8">
        <v>172.8395061728395</v>
      </c>
    </row>
    <row r="66" spans="1:8" ht="12">
      <c r="A66">
        <v>1757</v>
      </c>
      <c r="B66">
        <v>70</v>
      </c>
      <c r="C66">
        <v>63.8</v>
      </c>
      <c r="E66">
        <v>6.85</v>
      </c>
      <c r="F66">
        <v>6.25</v>
      </c>
      <c r="H66" s="8">
        <v>172.8395061728395</v>
      </c>
    </row>
    <row r="67" spans="1:8" ht="12">
      <c r="A67">
        <v>1758</v>
      </c>
      <c r="H67" s="8"/>
    </row>
    <row r="68" spans="1:8" ht="12">
      <c r="A68">
        <v>1759</v>
      </c>
      <c r="C68">
        <v>68.9</v>
      </c>
      <c r="F68">
        <v>6.74</v>
      </c>
      <c r="H68" s="8"/>
    </row>
    <row r="69" spans="1:8" ht="12">
      <c r="A69">
        <v>1760</v>
      </c>
      <c r="C69">
        <v>58</v>
      </c>
      <c r="F69">
        <v>5.68</v>
      </c>
      <c r="H69" s="8"/>
    </row>
    <row r="70" spans="1:8" ht="12">
      <c r="A70">
        <v>1761</v>
      </c>
      <c r="H70" s="8"/>
    </row>
    <row r="71" spans="1:8" ht="12">
      <c r="A71">
        <v>1762</v>
      </c>
      <c r="H71" s="8"/>
    </row>
    <row r="72" spans="1:8" ht="12">
      <c r="A72">
        <v>1763</v>
      </c>
      <c r="B72">
        <v>90</v>
      </c>
      <c r="C72">
        <v>60</v>
      </c>
      <c r="E72">
        <v>8.8</v>
      </c>
      <c r="F72">
        <v>5.88</v>
      </c>
      <c r="H72" s="8">
        <v>222.2222222222222</v>
      </c>
    </row>
    <row r="73" spans="1:8" ht="12">
      <c r="A73">
        <v>1764</v>
      </c>
      <c r="B73">
        <v>87.3</v>
      </c>
      <c r="E73">
        <v>8.54</v>
      </c>
      <c r="H73" s="8">
        <v>215.55555555555554</v>
      </c>
    </row>
    <row r="74" spans="1:8" ht="12">
      <c r="A74">
        <v>1765</v>
      </c>
      <c r="B74">
        <v>89.5</v>
      </c>
      <c r="E74">
        <v>8.75</v>
      </c>
      <c r="H74" s="8">
        <v>220.98765432098764</v>
      </c>
    </row>
    <row r="75" spans="1:8" ht="12">
      <c r="A75">
        <v>1766</v>
      </c>
      <c r="B75">
        <v>90</v>
      </c>
      <c r="E75">
        <v>8.77</v>
      </c>
      <c r="H75" s="8">
        <v>222.2222222222222</v>
      </c>
    </row>
    <row r="76" spans="1:8" ht="12">
      <c r="A76">
        <v>1767</v>
      </c>
      <c r="B76">
        <v>90</v>
      </c>
      <c r="C76">
        <v>63.7</v>
      </c>
      <c r="E76">
        <v>8.77</v>
      </c>
      <c r="F76">
        <v>6.18</v>
      </c>
      <c r="H76" s="8">
        <v>222.2222222222222</v>
      </c>
    </row>
    <row r="77" spans="1:8" ht="12">
      <c r="A77">
        <v>1768</v>
      </c>
      <c r="B77">
        <v>90</v>
      </c>
      <c r="E77">
        <v>8.77</v>
      </c>
      <c r="H77" s="8">
        <v>222.2222222222222</v>
      </c>
    </row>
    <row r="78" spans="1:8" ht="12">
      <c r="A78">
        <v>1769</v>
      </c>
      <c r="C78">
        <v>76</v>
      </c>
      <c r="F78">
        <v>7.37</v>
      </c>
      <c r="H78" s="8"/>
    </row>
    <row r="79" spans="1:8" ht="12">
      <c r="A79">
        <v>1770</v>
      </c>
      <c r="B79">
        <v>80.7</v>
      </c>
      <c r="C79">
        <v>112</v>
      </c>
      <c r="E79">
        <v>7.86</v>
      </c>
      <c r="F79">
        <v>10.91</v>
      </c>
      <c r="H79" s="8">
        <v>199.25925925925927</v>
      </c>
    </row>
    <row r="80" spans="1:8" ht="12">
      <c r="A80">
        <v>1771</v>
      </c>
      <c r="C80">
        <v>105</v>
      </c>
      <c r="F80">
        <v>10.23</v>
      </c>
      <c r="H80" s="8"/>
    </row>
    <row r="81" spans="1:8" ht="12">
      <c r="A81">
        <v>1772</v>
      </c>
      <c r="B81">
        <v>90</v>
      </c>
      <c r="C81">
        <v>45</v>
      </c>
      <c r="E81">
        <v>8.77</v>
      </c>
      <c r="F81">
        <v>4.38</v>
      </c>
      <c r="H81" s="8">
        <v>222.2222222222222</v>
      </c>
    </row>
    <row r="82" spans="1:8" ht="12">
      <c r="A82">
        <v>1773</v>
      </c>
      <c r="B82">
        <v>90</v>
      </c>
      <c r="E82">
        <v>8.77</v>
      </c>
      <c r="H82" s="8">
        <v>222.2222222222222</v>
      </c>
    </row>
    <row r="83" spans="1:8" ht="12">
      <c r="A83">
        <v>1774</v>
      </c>
      <c r="B83">
        <v>86.6</v>
      </c>
      <c r="C83">
        <v>99</v>
      </c>
      <c r="E83">
        <v>8.43</v>
      </c>
      <c r="F83">
        <v>9.64</v>
      </c>
      <c r="H83" s="8">
        <v>213.82716049382714</v>
      </c>
    </row>
    <row r="84" spans="1:8" ht="12">
      <c r="A84">
        <v>1775</v>
      </c>
      <c r="B84">
        <v>90</v>
      </c>
      <c r="C84">
        <v>143</v>
      </c>
      <c r="E84">
        <v>8.77</v>
      </c>
      <c r="F84">
        <v>13.93</v>
      </c>
      <c r="H84" s="8">
        <v>222.2222222222222</v>
      </c>
    </row>
    <row r="85" spans="1:8" ht="12">
      <c r="A85">
        <v>1776</v>
      </c>
      <c r="B85">
        <v>90</v>
      </c>
      <c r="C85">
        <v>150</v>
      </c>
      <c r="E85">
        <v>8.77</v>
      </c>
      <c r="F85">
        <v>14.61</v>
      </c>
      <c r="H85" s="8">
        <v>222.2222222222222</v>
      </c>
    </row>
    <row r="86" spans="1:8" ht="12">
      <c r="A86">
        <v>1777</v>
      </c>
      <c r="B86">
        <v>90</v>
      </c>
      <c r="C86">
        <v>124</v>
      </c>
      <c r="E86">
        <v>8.77</v>
      </c>
      <c r="F86">
        <v>12.08</v>
      </c>
      <c r="H86" s="8">
        <v>222.2222222222222</v>
      </c>
    </row>
    <row r="87" spans="1:8" ht="12">
      <c r="A87">
        <v>1778</v>
      </c>
      <c r="B87">
        <v>90</v>
      </c>
      <c r="C87">
        <v>107</v>
      </c>
      <c r="E87">
        <v>8.77</v>
      </c>
      <c r="F87">
        <v>10.42</v>
      </c>
      <c r="H87" s="8">
        <v>222.2222222222222</v>
      </c>
    </row>
    <row r="88" spans="1:8" ht="12">
      <c r="A88">
        <v>1779</v>
      </c>
      <c r="B88">
        <v>90</v>
      </c>
      <c r="C88">
        <v>78.4</v>
      </c>
      <c r="E88">
        <v>8.77</v>
      </c>
      <c r="F88">
        <v>7.64</v>
      </c>
      <c r="H88" s="8">
        <v>222.2222222222222</v>
      </c>
    </row>
    <row r="89" spans="1:8" ht="12">
      <c r="A89">
        <v>1780</v>
      </c>
      <c r="B89">
        <v>90</v>
      </c>
      <c r="C89">
        <v>79.2</v>
      </c>
      <c r="E89">
        <v>8.77</v>
      </c>
      <c r="F89">
        <v>7.71</v>
      </c>
      <c r="H89" s="8">
        <v>222.2222222222222</v>
      </c>
    </row>
    <row r="90" spans="1:8" ht="12">
      <c r="A90">
        <v>1781</v>
      </c>
      <c r="B90">
        <v>90</v>
      </c>
      <c r="C90">
        <v>78</v>
      </c>
      <c r="E90">
        <v>8.77</v>
      </c>
      <c r="F90">
        <v>7.6</v>
      </c>
      <c r="H90" s="8">
        <v>222.2222222222222</v>
      </c>
    </row>
    <row r="91" spans="1:8" ht="12">
      <c r="A91">
        <v>1782</v>
      </c>
      <c r="B91">
        <v>90</v>
      </c>
      <c r="C91">
        <v>84.7</v>
      </c>
      <c r="E91">
        <v>8.77</v>
      </c>
      <c r="F91">
        <v>8.25</v>
      </c>
      <c r="H91" s="8">
        <v>222.2222222222222</v>
      </c>
    </row>
    <row r="92" spans="1:8" ht="12">
      <c r="A92">
        <v>1783</v>
      </c>
      <c r="B92">
        <v>90</v>
      </c>
      <c r="C92">
        <v>77.9</v>
      </c>
      <c r="E92">
        <v>8.77</v>
      </c>
      <c r="F92">
        <v>7.59</v>
      </c>
      <c r="H92" s="8">
        <v>222.2222222222222</v>
      </c>
    </row>
    <row r="93" spans="1:8" ht="12">
      <c r="A93">
        <v>1784</v>
      </c>
      <c r="B93">
        <v>90</v>
      </c>
      <c r="C93">
        <v>88.6</v>
      </c>
      <c r="E93">
        <v>8.77</v>
      </c>
      <c r="F93">
        <v>8.63</v>
      </c>
      <c r="H93" s="8">
        <v>222.2222222222222</v>
      </c>
    </row>
    <row r="94" spans="1:8" ht="12">
      <c r="A94">
        <v>1785</v>
      </c>
      <c r="B94">
        <v>90</v>
      </c>
      <c r="C94">
        <v>112</v>
      </c>
      <c r="E94">
        <v>8.77</v>
      </c>
      <c r="F94">
        <v>10.91</v>
      </c>
      <c r="H94" s="8">
        <v>222.2222222222222</v>
      </c>
    </row>
    <row r="95" spans="1:8" ht="12">
      <c r="A95">
        <v>1786</v>
      </c>
      <c r="B95">
        <v>90</v>
      </c>
      <c r="C95">
        <v>116.5</v>
      </c>
      <c r="E95">
        <v>8.77</v>
      </c>
      <c r="F95">
        <v>11.35</v>
      </c>
      <c r="H95" s="8">
        <v>222.2222222222222</v>
      </c>
    </row>
    <row r="96" spans="1:8" ht="12">
      <c r="A96">
        <v>1787</v>
      </c>
      <c r="B96">
        <v>90</v>
      </c>
      <c r="C96">
        <v>88.3</v>
      </c>
      <c r="E96">
        <v>8.77</v>
      </c>
      <c r="F96">
        <v>8.6</v>
      </c>
      <c r="H96" s="8">
        <v>222.2222222222222</v>
      </c>
    </row>
    <row r="97" spans="1:6" ht="12">
      <c r="A97">
        <v>1788</v>
      </c>
      <c r="C97">
        <v>108</v>
      </c>
      <c r="F97">
        <v>10.52</v>
      </c>
    </row>
    <row r="98" ht="12">
      <c r="A98">
        <v>1789</v>
      </c>
    </row>
    <row r="99" ht="12">
      <c r="A99">
        <v>1790</v>
      </c>
    </row>
    <row r="100" ht="12">
      <c r="A100">
        <v>1791</v>
      </c>
    </row>
    <row r="101" ht="12">
      <c r="A101">
        <v>1792</v>
      </c>
    </row>
    <row r="102" ht="12">
      <c r="A102">
        <v>1793</v>
      </c>
    </row>
    <row r="103" ht="12">
      <c r="A103">
        <v>1794</v>
      </c>
    </row>
    <row r="104" ht="12">
      <c r="A104">
        <v>1795</v>
      </c>
    </row>
    <row r="105" ht="12">
      <c r="A105">
        <v>1796</v>
      </c>
    </row>
    <row r="106" ht="12">
      <c r="A106">
        <v>1797</v>
      </c>
    </row>
    <row r="107" ht="12">
      <c r="A107">
        <v>1798</v>
      </c>
    </row>
    <row r="108" ht="12">
      <c r="A108">
        <v>1799</v>
      </c>
    </row>
    <row r="109" spans="1:14" ht="12">
      <c r="A109">
        <v>1800</v>
      </c>
      <c r="N109" s="24">
        <v>39.18</v>
      </c>
    </row>
    <row r="110" spans="1:14" ht="12">
      <c r="A110">
        <v>1801</v>
      </c>
      <c r="N110" s="24">
        <v>34.78</v>
      </c>
    </row>
    <row r="111" spans="1:14" ht="12">
      <c r="A111">
        <v>1802</v>
      </c>
      <c r="N111" s="24">
        <v>25.26</v>
      </c>
    </row>
    <row r="112" spans="1:14" ht="12">
      <c r="A112">
        <v>1803</v>
      </c>
      <c r="N112" s="24">
        <v>24.06</v>
      </c>
    </row>
    <row r="113" spans="1:17" ht="12">
      <c r="A113">
        <v>1804</v>
      </c>
      <c r="J113" s="24">
        <v>36</v>
      </c>
      <c r="K113" s="24">
        <v>24.39</v>
      </c>
      <c r="N113" s="24">
        <v>32.31</v>
      </c>
      <c r="O113" s="8">
        <f>100*(J113/$N113)/(109.3/130.44)</f>
        <v>132.9707661059107</v>
      </c>
      <c r="P113" s="8">
        <f>100*(K113/$N113)/(93.69/130.44)</f>
        <v>105.0975019555691</v>
      </c>
      <c r="Q113" s="8"/>
    </row>
    <row r="114" spans="1:16" ht="12">
      <c r="A114">
        <v>1805</v>
      </c>
      <c r="J114" s="24">
        <v>36.07</v>
      </c>
      <c r="K114" s="24">
        <v>24.37</v>
      </c>
      <c r="N114" s="24">
        <v>56.83</v>
      </c>
      <c r="O114" s="8">
        <f aca="true" t="shared" si="0" ref="O114:O177">100*(J114/$N114)/(109.3/130.44)</f>
        <v>75.74589725959142</v>
      </c>
      <c r="P114" s="8">
        <f aca="true" t="shared" si="1" ref="P114:P177">100*(K114/$N114)/(93.69/130.44)</f>
        <v>59.70289963229116</v>
      </c>
    </row>
    <row r="115" spans="1:16" ht="12">
      <c r="A115">
        <v>1806</v>
      </c>
      <c r="J115" s="24">
        <v>34.36</v>
      </c>
      <c r="K115" s="24">
        <v>23.22</v>
      </c>
      <c r="N115" s="24">
        <v>62.76</v>
      </c>
      <c r="O115" s="8">
        <f t="shared" si="0"/>
        <v>65.33724955785033</v>
      </c>
      <c r="P115" s="8">
        <f t="shared" si="1"/>
        <v>51.51062645676407</v>
      </c>
    </row>
    <row r="116" spans="1:16" ht="12">
      <c r="A116">
        <v>1807</v>
      </c>
      <c r="J116" s="24">
        <v>23.8</v>
      </c>
      <c r="K116" s="24">
        <v>18.3</v>
      </c>
      <c r="N116" s="24">
        <v>35.84</v>
      </c>
      <c r="O116" s="8">
        <f t="shared" si="0"/>
        <v>79.2500571820677</v>
      </c>
      <c r="P116" s="8">
        <f t="shared" si="1"/>
        <v>71.08871106079319</v>
      </c>
    </row>
    <row r="117" spans="1:20" ht="12">
      <c r="A117">
        <v>1808</v>
      </c>
      <c r="J117" s="24">
        <v>22.38</v>
      </c>
      <c r="K117" s="24">
        <v>19.45</v>
      </c>
      <c r="N117" s="24">
        <v>28.4</v>
      </c>
      <c r="O117" s="8">
        <f t="shared" si="0"/>
        <v>94.04427663878973</v>
      </c>
      <c r="P117" s="8">
        <f t="shared" si="1"/>
        <v>95.34958711603596</v>
      </c>
      <c r="R117" t="s">
        <v>115</v>
      </c>
      <c r="S117" s="8">
        <f>100*AVERAGE(O115:O119)/91</f>
        <v>96.28171275677887</v>
      </c>
      <c r="T117" s="8">
        <f>100*AVERAGE(P115:P119)/89.1</f>
        <v>90.15283874296324</v>
      </c>
    </row>
    <row r="118" spans="1:16" ht="12">
      <c r="A118">
        <v>1809</v>
      </c>
      <c r="J118" s="24">
        <v>25.88</v>
      </c>
      <c r="K118" s="24">
        <v>20.68</v>
      </c>
      <c r="N118" s="24">
        <v>28.49</v>
      </c>
      <c r="O118" s="8">
        <f t="shared" si="0"/>
        <v>108.40827924085013</v>
      </c>
      <c r="P118" s="8">
        <f t="shared" si="1"/>
        <v>101.05914889776562</v>
      </c>
    </row>
    <row r="119" spans="1:16" ht="12">
      <c r="A119">
        <v>1810</v>
      </c>
      <c r="J119" s="24">
        <v>24.45</v>
      </c>
      <c r="K119" s="24">
        <v>19.02</v>
      </c>
      <c r="N119" s="24">
        <v>32.05</v>
      </c>
      <c r="O119" s="8">
        <f t="shared" si="0"/>
        <v>91.04193042378603</v>
      </c>
      <c r="P119" s="8">
        <f t="shared" si="1"/>
        <v>82.62282306854235</v>
      </c>
    </row>
    <row r="120" spans="1:16" ht="12">
      <c r="A120">
        <v>1811</v>
      </c>
      <c r="J120" s="24">
        <v>14.88</v>
      </c>
      <c r="K120" s="24">
        <v>11.3</v>
      </c>
      <c r="N120" s="24">
        <v>34.57</v>
      </c>
      <c r="O120" s="8">
        <f t="shared" si="0"/>
        <v>51.36818013280928</v>
      </c>
      <c r="P120" s="8">
        <f t="shared" si="1"/>
        <v>45.508929012224755</v>
      </c>
    </row>
    <row r="121" spans="1:16" ht="12">
      <c r="A121">
        <v>1812</v>
      </c>
      <c r="J121" s="24">
        <v>17.92</v>
      </c>
      <c r="K121" s="24">
        <v>12.87</v>
      </c>
      <c r="N121" s="24">
        <v>38.03</v>
      </c>
      <c r="O121" s="8">
        <f t="shared" si="0"/>
        <v>56.234431381398466</v>
      </c>
      <c r="P121" s="8">
        <f t="shared" si="1"/>
        <v>47.11614749769066</v>
      </c>
    </row>
    <row r="122" spans="1:20" ht="12">
      <c r="A122">
        <v>1813</v>
      </c>
      <c r="J122" s="24">
        <v>26.59</v>
      </c>
      <c r="K122" s="24">
        <v>20.22</v>
      </c>
      <c r="N122" s="24">
        <v>19.32</v>
      </c>
      <c r="O122" s="8">
        <f t="shared" si="0"/>
        <v>164.24866314718736</v>
      </c>
      <c r="P122" s="8">
        <f t="shared" si="1"/>
        <v>145.71074556038846</v>
      </c>
      <c r="R122" t="s">
        <v>116</v>
      </c>
      <c r="S122" s="8">
        <f>100*AVERAGE(O120:O124)/91</f>
        <v>88.78783157189464</v>
      </c>
      <c r="T122" s="8">
        <f>100*AVERAGE(P120:P124)/89.1</f>
        <v>82.28148676734848</v>
      </c>
    </row>
    <row r="123" spans="1:16" ht="12">
      <c r="A123">
        <v>1814</v>
      </c>
      <c r="J123" s="24">
        <v>19.45</v>
      </c>
      <c r="K123" s="24">
        <v>16.46</v>
      </c>
      <c r="N123" s="24">
        <v>28.17</v>
      </c>
      <c r="O123" s="8">
        <f t="shared" si="0"/>
        <v>82.39927430536271</v>
      </c>
      <c r="P123" s="8">
        <f t="shared" si="1"/>
        <v>81.35055778971527</v>
      </c>
    </row>
    <row r="124" spans="1:16" ht="12">
      <c r="A124">
        <v>1815</v>
      </c>
      <c r="J124" s="24">
        <v>19.37</v>
      </c>
      <c r="K124" s="24">
        <v>15.65</v>
      </c>
      <c r="N124" s="24">
        <v>46.48</v>
      </c>
      <c r="O124" s="8">
        <f t="shared" si="0"/>
        <v>49.73408468536282</v>
      </c>
      <c r="P124" s="8">
        <f t="shared" si="1"/>
        <v>46.87764368851832</v>
      </c>
    </row>
    <row r="125" spans="1:16" ht="12">
      <c r="A125">
        <v>1816</v>
      </c>
      <c r="J125" s="24">
        <v>30.2</v>
      </c>
      <c r="K125" s="24">
        <v>26.12</v>
      </c>
      <c r="N125" s="24">
        <v>50.59</v>
      </c>
      <c r="O125" s="8">
        <f t="shared" si="0"/>
        <v>71.24147321442295</v>
      </c>
      <c r="P125" s="8">
        <f t="shared" si="1"/>
        <v>71.88297525636807</v>
      </c>
    </row>
    <row r="126" spans="1:16" ht="12">
      <c r="A126">
        <v>1817</v>
      </c>
      <c r="J126" s="24">
        <v>30.11</v>
      </c>
      <c r="K126" s="24">
        <v>25.88</v>
      </c>
      <c r="N126" s="24">
        <v>55.48</v>
      </c>
      <c r="O126" s="8">
        <f t="shared" si="0"/>
        <v>64.76866287464766</v>
      </c>
      <c r="P126" s="8">
        <f t="shared" si="1"/>
        <v>64.94494760713187</v>
      </c>
    </row>
    <row r="127" spans="1:20" ht="12">
      <c r="A127">
        <v>1818</v>
      </c>
      <c r="J127" s="24">
        <v>27.63</v>
      </c>
      <c r="K127" s="24">
        <v>23.69</v>
      </c>
      <c r="N127" s="24">
        <v>31.66</v>
      </c>
      <c r="O127" s="8">
        <f t="shared" si="0"/>
        <v>104.15031854349071</v>
      </c>
      <c r="P127" s="8">
        <f t="shared" si="1"/>
        <v>104.17696510858548</v>
      </c>
      <c r="R127" t="s">
        <v>113</v>
      </c>
      <c r="S127" s="8">
        <f>100*AVERAGE(O125:O129)/91</f>
        <v>96.59312620093475</v>
      </c>
      <c r="T127" s="8">
        <f>100*AVERAGE(P125:P129)/89.1</f>
        <v>97.10079415063198</v>
      </c>
    </row>
    <row r="128" spans="1:16" ht="12">
      <c r="A128">
        <v>1819</v>
      </c>
      <c r="J128" s="24">
        <v>21.15</v>
      </c>
      <c r="K128" s="24">
        <v>18.25</v>
      </c>
      <c r="N128" s="24">
        <v>25.04</v>
      </c>
      <c r="O128" s="8">
        <f t="shared" si="0"/>
        <v>100.80142586134829</v>
      </c>
      <c r="P128" s="8">
        <f t="shared" si="1"/>
        <v>101.47197081531542</v>
      </c>
    </row>
    <row r="129" spans="1:16" ht="12">
      <c r="A129">
        <v>1820</v>
      </c>
      <c r="J129" s="24">
        <v>19.94</v>
      </c>
      <c r="K129" s="24">
        <v>15.63</v>
      </c>
      <c r="N129" s="24">
        <v>24.15</v>
      </c>
      <c r="O129" s="8">
        <f t="shared" si="0"/>
        <v>98.53684372034347</v>
      </c>
      <c r="P129" s="8">
        <f t="shared" si="1"/>
        <v>90.10717915366456</v>
      </c>
    </row>
    <row r="130" spans="1:16" ht="12">
      <c r="A130">
        <v>1821</v>
      </c>
      <c r="J130" s="24">
        <v>19.51</v>
      </c>
      <c r="K130" s="24">
        <v>15.63</v>
      </c>
      <c r="N130" s="24">
        <v>26.25</v>
      </c>
      <c r="O130" s="8">
        <f t="shared" si="0"/>
        <v>88.69897268330938</v>
      </c>
      <c r="P130" s="8">
        <f t="shared" si="1"/>
        <v>82.89860482137139</v>
      </c>
    </row>
    <row r="131" spans="1:16" ht="12">
      <c r="A131">
        <v>1822</v>
      </c>
      <c r="J131" s="24">
        <v>18.91</v>
      </c>
      <c r="K131" s="24">
        <v>15.07</v>
      </c>
      <c r="N131" s="24">
        <v>24.05</v>
      </c>
      <c r="O131" s="8">
        <f t="shared" si="0"/>
        <v>93.83547922614711</v>
      </c>
      <c r="P131" s="8">
        <f t="shared" si="1"/>
        <v>87.24001323424955</v>
      </c>
    </row>
    <row r="132" spans="1:20" ht="12">
      <c r="A132">
        <v>1823</v>
      </c>
      <c r="J132" s="24">
        <v>15.72</v>
      </c>
      <c r="K132" s="24">
        <v>10.62</v>
      </c>
      <c r="N132" s="24">
        <v>16.61</v>
      </c>
      <c r="O132" s="8">
        <f t="shared" si="0"/>
        <v>112.94669763747521</v>
      </c>
      <c r="P132" s="8">
        <f t="shared" si="1"/>
        <v>89.01689374998917</v>
      </c>
      <c r="R132" t="s">
        <v>114</v>
      </c>
      <c r="S132" s="8">
        <f>100*AVERAGE(O130:O134)/91</f>
        <v>114.35279969286655</v>
      </c>
      <c r="T132" s="8">
        <f>100*AVERAGE(P130:P134)/89.1</f>
        <v>102.24308071614414</v>
      </c>
    </row>
    <row r="133" spans="1:16" ht="12">
      <c r="A133">
        <v>1824</v>
      </c>
      <c r="J133" s="24">
        <v>14.74</v>
      </c>
      <c r="K133" s="24">
        <v>10.86</v>
      </c>
      <c r="N133" s="24">
        <v>13.99</v>
      </c>
      <c r="O133" s="8">
        <f t="shared" si="0"/>
        <v>125.73911439814218</v>
      </c>
      <c r="P133" s="8">
        <f t="shared" si="1"/>
        <v>108.0760993683563</v>
      </c>
    </row>
    <row r="134" spans="1:16" ht="12">
      <c r="A134">
        <v>1825</v>
      </c>
      <c r="J134" s="24">
        <v>16.24</v>
      </c>
      <c r="K134" s="24">
        <v>12.4</v>
      </c>
      <c r="N134" s="24">
        <v>19.56</v>
      </c>
      <c r="O134" s="8">
        <f t="shared" si="0"/>
        <v>99.08497465746888</v>
      </c>
      <c r="P134" s="8">
        <f t="shared" si="1"/>
        <v>88.26131341645566</v>
      </c>
    </row>
    <row r="135" spans="1:16" ht="12">
      <c r="A135">
        <v>1826</v>
      </c>
      <c r="J135" s="24">
        <v>16.47</v>
      </c>
      <c r="K135" s="24">
        <v>12.59</v>
      </c>
      <c r="N135" s="24">
        <v>19.51</v>
      </c>
      <c r="O135" s="8">
        <f t="shared" si="0"/>
        <v>100.74580188075366</v>
      </c>
      <c r="P135" s="8">
        <f t="shared" si="1"/>
        <v>89.84336546378918</v>
      </c>
    </row>
    <row r="136" spans="1:16" ht="12">
      <c r="A136">
        <v>1827</v>
      </c>
      <c r="J136" s="24">
        <v>16.15</v>
      </c>
      <c r="K136" s="24">
        <v>11.79</v>
      </c>
      <c r="N136" s="24">
        <v>14.32</v>
      </c>
      <c r="O136" s="8">
        <f t="shared" si="0"/>
        <v>134.59227588462892</v>
      </c>
      <c r="P136" s="8">
        <f t="shared" si="1"/>
        <v>114.62737269170704</v>
      </c>
    </row>
    <row r="137" spans="1:20" ht="12">
      <c r="A137">
        <v>1828</v>
      </c>
      <c r="J137" s="24">
        <v>17.83</v>
      </c>
      <c r="K137" s="24">
        <v>13.34</v>
      </c>
      <c r="N137" s="24">
        <v>18.35</v>
      </c>
      <c r="O137" s="8">
        <f t="shared" si="0"/>
        <v>115.95938483936666</v>
      </c>
      <c r="P137" s="8">
        <f t="shared" si="1"/>
        <v>101.21323641681084</v>
      </c>
      <c r="R137" t="s">
        <v>111</v>
      </c>
      <c r="S137" s="8">
        <f>100*AVERAGE(O135:O139)/91</f>
        <v>132.01435065389683</v>
      </c>
      <c r="T137" s="8">
        <f>100*AVERAGE(P135:P139)/89.1</f>
        <v>118.97882379654077</v>
      </c>
    </row>
    <row r="138" spans="1:16" ht="12">
      <c r="A138">
        <v>1829</v>
      </c>
      <c r="J138" s="24">
        <v>22.7</v>
      </c>
      <c r="K138" s="24">
        <v>17.41</v>
      </c>
      <c r="N138" s="24">
        <v>15.4</v>
      </c>
      <c r="O138" s="8">
        <f t="shared" si="0"/>
        <v>175.91212081605494</v>
      </c>
      <c r="P138" s="8">
        <f t="shared" si="1"/>
        <v>157.3966923246462</v>
      </c>
    </row>
    <row r="139" spans="1:16" ht="12">
      <c r="A139">
        <v>1830</v>
      </c>
      <c r="J139" s="24">
        <v>22.7</v>
      </c>
      <c r="K139" s="24">
        <v>17.74</v>
      </c>
      <c r="N139" s="24">
        <v>36.88</v>
      </c>
      <c r="O139" s="8">
        <f t="shared" si="0"/>
        <v>73.45571205442641</v>
      </c>
      <c r="P139" s="8">
        <f t="shared" si="1"/>
        <v>66.96999311663586</v>
      </c>
    </row>
    <row r="140" spans="1:16" ht="12">
      <c r="A140">
        <v>1831</v>
      </c>
      <c r="J140" s="24">
        <v>20.31</v>
      </c>
      <c r="K140" s="24">
        <v>16.05</v>
      </c>
      <c r="N140" s="24">
        <v>45.07</v>
      </c>
      <c r="O140" s="8">
        <f t="shared" si="0"/>
        <v>53.77903357002251</v>
      </c>
      <c r="P140" s="8">
        <f t="shared" si="1"/>
        <v>49.57982960437037</v>
      </c>
    </row>
    <row r="141" spans="1:16" ht="12">
      <c r="A141">
        <v>1832</v>
      </c>
      <c r="J141" s="24">
        <v>22.28</v>
      </c>
      <c r="K141" s="24">
        <v>17.13</v>
      </c>
      <c r="N141" s="24">
        <v>18.16</v>
      </c>
      <c r="O141" s="8">
        <f t="shared" si="0"/>
        <v>146.41648294513342</v>
      </c>
      <c r="P141" s="8">
        <f t="shared" si="1"/>
        <v>131.32852602758277</v>
      </c>
    </row>
    <row r="142" spans="1:20" ht="12">
      <c r="A142">
        <v>1833</v>
      </c>
      <c r="J142" s="24">
        <v>20.97</v>
      </c>
      <c r="K142" s="24">
        <v>15.72</v>
      </c>
      <c r="N142" s="24">
        <v>15.02</v>
      </c>
      <c r="O142" s="8">
        <f t="shared" si="0"/>
        <v>166.61692918134162</v>
      </c>
      <c r="P142" s="8">
        <f t="shared" si="1"/>
        <v>145.7136242294936</v>
      </c>
      <c r="R142" t="s">
        <v>112</v>
      </c>
      <c r="S142" s="8">
        <f>100*AVERAGE(O140:O144)/91</f>
        <v>141.53389250931068</v>
      </c>
      <c r="T142" s="8">
        <f>100*AVERAGE(P140:P144)/89.1</f>
        <v>129.92280981231602</v>
      </c>
    </row>
    <row r="143" spans="1:16" ht="12">
      <c r="A143">
        <v>1834</v>
      </c>
      <c r="J143" s="24">
        <v>20.73</v>
      </c>
      <c r="K143" s="24">
        <v>16.15</v>
      </c>
      <c r="N143" s="24">
        <v>18.16</v>
      </c>
      <c r="O143" s="8">
        <f t="shared" si="0"/>
        <v>136.2304170310869</v>
      </c>
      <c r="P143" s="8">
        <f t="shared" si="1"/>
        <v>123.81527701958329</v>
      </c>
    </row>
    <row r="144" spans="1:16" ht="12">
      <c r="A144">
        <v>1835</v>
      </c>
      <c r="J144" s="24">
        <v>19.84</v>
      </c>
      <c r="K144" s="24">
        <v>15.49</v>
      </c>
      <c r="N144" s="24">
        <v>16.8</v>
      </c>
      <c r="O144" s="8">
        <f t="shared" si="0"/>
        <v>140.93634818977912</v>
      </c>
      <c r="P144" s="8">
        <f t="shared" si="1"/>
        <v>128.36886083283778</v>
      </c>
    </row>
    <row r="145" spans="1:16" ht="12">
      <c r="A145">
        <v>1836</v>
      </c>
      <c r="J145" s="24">
        <v>19.7</v>
      </c>
      <c r="K145" s="24">
        <v>14.88</v>
      </c>
      <c r="N145" s="24">
        <v>8.38</v>
      </c>
      <c r="O145" s="8">
        <f t="shared" si="0"/>
        <v>280.5516554686254</v>
      </c>
      <c r="P145" s="8">
        <f t="shared" si="1"/>
        <v>247.21593657649728</v>
      </c>
    </row>
    <row r="146" spans="1:16" ht="12">
      <c r="A146">
        <v>1837</v>
      </c>
      <c r="J146" s="24">
        <v>21.06</v>
      </c>
      <c r="K146" s="24">
        <v>14.98</v>
      </c>
      <c r="N146" s="24">
        <v>14.55</v>
      </c>
      <c r="O146" s="8">
        <f t="shared" si="0"/>
        <v>172.73725016741963</v>
      </c>
      <c r="P146" s="8">
        <f t="shared" si="1"/>
        <v>143.33966040671527</v>
      </c>
    </row>
    <row r="147" spans="1:20" ht="12">
      <c r="A147">
        <v>1838</v>
      </c>
      <c r="J147" s="24">
        <v>21.57</v>
      </c>
      <c r="K147" s="24">
        <v>15.26</v>
      </c>
      <c r="N147" s="24">
        <v>24.43</v>
      </c>
      <c r="O147" s="8">
        <f t="shared" si="0"/>
        <v>105.37007915889414</v>
      </c>
      <c r="P147" s="8">
        <f t="shared" si="1"/>
        <v>86.96582431667443</v>
      </c>
      <c r="R147" t="s">
        <v>109</v>
      </c>
      <c r="S147" s="8">
        <f>100*AVERAGE(O145:O149)/91</f>
        <v>156.6126379090924</v>
      </c>
      <c r="T147" s="8">
        <f>100*AVERAGE(P145:P149)/89.1</f>
        <v>137.07995863860373</v>
      </c>
    </row>
    <row r="148" spans="1:16" ht="12">
      <c r="A148">
        <v>1839</v>
      </c>
      <c r="J148" s="24">
        <v>21.95</v>
      </c>
      <c r="K148" s="24">
        <v>15.58</v>
      </c>
      <c r="N148" s="24">
        <v>34.82</v>
      </c>
      <c r="O148" s="8">
        <f t="shared" si="0"/>
        <v>75.23092227547974</v>
      </c>
      <c r="P148" s="8">
        <f t="shared" si="1"/>
        <v>62.295437144103076</v>
      </c>
    </row>
    <row r="149" spans="1:16" ht="12">
      <c r="A149">
        <v>1840</v>
      </c>
      <c r="J149" s="24">
        <v>25.83</v>
      </c>
      <c r="K149" s="24">
        <v>19.94</v>
      </c>
      <c r="N149" s="24">
        <v>39.17</v>
      </c>
      <c r="O149" s="8">
        <f t="shared" si="0"/>
        <v>78.69759541595144</v>
      </c>
      <c r="P149" s="8">
        <f t="shared" si="1"/>
        <v>70.87435729098944</v>
      </c>
    </row>
    <row r="150" spans="1:16" ht="12">
      <c r="A150">
        <v>1841</v>
      </c>
      <c r="J150" s="24">
        <v>26.77</v>
      </c>
      <c r="K150" s="24">
        <v>21.81</v>
      </c>
      <c r="N150" s="24">
        <v>25.74</v>
      </c>
      <c r="O150" s="8">
        <f t="shared" si="0"/>
        <v>124.11676764833214</v>
      </c>
      <c r="P150" s="8">
        <f t="shared" si="1"/>
        <v>117.96812430818194</v>
      </c>
    </row>
    <row r="151" spans="1:16" ht="12">
      <c r="A151">
        <v>1842</v>
      </c>
      <c r="J151" s="24">
        <v>23.59</v>
      </c>
      <c r="K151" s="24">
        <v>19.7</v>
      </c>
      <c r="N151" s="24">
        <v>23.68</v>
      </c>
      <c r="O151" s="8">
        <f t="shared" si="0"/>
        <v>118.88768514626246</v>
      </c>
      <c r="P151" s="8">
        <f t="shared" si="1"/>
        <v>115.82493877162466</v>
      </c>
    </row>
    <row r="152" spans="1:20" ht="12">
      <c r="A152">
        <v>1843</v>
      </c>
      <c r="J152" s="24">
        <v>24.34</v>
      </c>
      <c r="K152" s="24">
        <v>20.08</v>
      </c>
      <c r="N152" s="24">
        <v>11.32</v>
      </c>
      <c r="O152" s="8">
        <f t="shared" si="0"/>
        <v>256.6047995758424</v>
      </c>
      <c r="P152" s="8">
        <f t="shared" si="1"/>
        <v>246.96467223121738</v>
      </c>
      <c r="R152" t="s">
        <v>110</v>
      </c>
      <c r="S152" s="8">
        <f>100*AVERAGE(O150:O154)/91</f>
        <v>166.4544616550454</v>
      </c>
      <c r="T152" s="8">
        <f>100*AVERAGE(P150:P154)/89.1</f>
        <v>161.93961689328287</v>
      </c>
    </row>
    <row r="153" spans="1:16" ht="12">
      <c r="A153">
        <v>1844</v>
      </c>
      <c r="J153" s="24">
        <v>25.08</v>
      </c>
      <c r="K153" s="24">
        <v>20.73</v>
      </c>
      <c r="N153" s="24">
        <v>17.97</v>
      </c>
      <c r="O153" s="8">
        <f t="shared" si="0"/>
        <v>166.55975879286459</v>
      </c>
      <c r="P153" s="8">
        <f t="shared" si="1"/>
        <v>160.60859250421106</v>
      </c>
    </row>
    <row r="154" spans="1:16" ht="12">
      <c r="A154">
        <v>1845</v>
      </c>
      <c r="J154" s="24">
        <v>27.61</v>
      </c>
      <c r="K154" s="24">
        <v>20.78</v>
      </c>
      <c r="N154" s="24">
        <v>36.13</v>
      </c>
      <c r="O154" s="8">
        <f t="shared" si="0"/>
        <v>91.19878936715514</v>
      </c>
      <c r="P154" s="8">
        <f t="shared" si="1"/>
        <v>80.07466544433996</v>
      </c>
    </row>
    <row r="155" spans="1:16" ht="12">
      <c r="A155">
        <v>1846</v>
      </c>
      <c r="J155" s="24">
        <v>27.14</v>
      </c>
      <c r="K155" s="24">
        <v>21.2</v>
      </c>
      <c r="N155" s="24">
        <v>44.32</v>
      </c>
      <c r="O155" s="8">
        <f t="shared" si="0"/>
        <v>73.08036702217261</v>
      </c>
      <c r="P155" s="8">
        <f t="shared" si="1"/>
        <v>66.59684580803194</v>
      </c>
    </row>
    <row r="156" spans="1:16" ht="12">
      <c r="A156">
        <v>1847</v>
      </c>
      <c r="J156" s="24">
        <v>26.25</v>
      </c>
      <c r="K156" s="24">
        <v>21.2</v>
      </c>
      <c r="N156" s="24">
        <v>48.86</v>
      </c>
      <c r="O156" s="8">
        <f t="shared" si="0"/>
        <v>64.11600783312404</v>
      </c>
      <c r="P156" s="8">
        <f t="shared" si="1"/>
        <v>60.40876394211984</v>
      </c>
    </row>
    <row r="157" spans="1:20" ht="12">
      <c r="A157">
        <v>1848</v>
      </c>
      <c r="J157" s="24">
        <v>25.68</v>
      </c>
      <c r="K157" s="24">
        <v>19.73</v>
      </c>
      <c r="N157" s="24">
        <v>35.01</v>
      </c>
      <c r="O157" s="8">
        <f t="shared" si="0"/>
        <v>87.53737855058012</v>
      </c>
      <c r="P157" s="8">
        <f t="shared" si="1"/>
        <v>78.46076273162154</v>
      </c>
      <c r="R157" t="s">
        <v>210</v>
      </c>
      <c r="S157" s="8">
        <f>100*AVERAGE(O155:O159)/91</f>
        <v>91.43965729480074</v>
      </c>
      <c r="T157" s="8">
        <f>100*AVERAGE(P155:P159)/89.1</f>
        <v>86.40482681208437</v>
      </c>
    </row>
    <row r="158" spans="1:16" ht="12">
      <c r="A158">
        <v>1849</v>
      </c>
      <c r="J158" s="24">
        <v>28.6</v>
      </c>
      <c r="K158" s="24">
        <v>23.38</v>
      </c>
      <c r="N158" s="24">
        <v>38.14</v>
      </c>
      <c r="O158" s="8">
        <f t="shared" si="0"/>
        <v>89.49030177738777</v>
      </c>
      <c r="P158" s="8">
        <f t="shared" si="1"/>
        <v>85.34564585939091</v>
      </c>
    </row>
    <row r="159" spans="1:16" ht="12">
      <c r="A159">
        <v>1850</v>
      </c>
      <c r="J159" s="24">
        <v>33.08</v>
      </c>
      <c r="K159" s="24">
        <v>26.21</v>
      </c>
      <c r="N159" s="24">
        <v>38.77</v>
      </c>
      <c r="O159" s="8">
        <f t="shared" si="0"/>
        <v>101.8263855080788</v>
      </c>
      <c r="P159" s="8">
        <f t="shared" si="1"/>
        <v>94.12148510667153</v>
      </c>
    </row>
    <row r="160" spans="1:16" ht="12">
      <c r="A160">
        <v>1851</v>
      </c>
      <c r="J160" s="24">
        <v>29.49</v>
      </c>
      <c r="K160" s="24">
        <v>24.37</v>
      </c>
      <c r="N160" s="24">
        <v>44.7</v>
      </c>
      <c r="O160" s="8">
        <f t="shared" si="0"/>
        <v>78.73319537999593</v>
      </c>
      <c r="P160" s="8">
        <f t="shared" si="1"/>
        <v>75.90415628866009</v>
      </c>
    </row>
    <row r="161" spans="1:16" ht="12">
      <c r="A161">
        <v>1852</v>
      </c>
      <c r="J161" s="24">
        <v>26.67</v>
      </c>
      <c r="K161" s="24">
        <v>21.62</v>
      </c>
      <c r="N161" s="24">
        <v>46.14</v>
      </c>
      <c r="O161" s="8">
        <f t="shared" si="0"/>
        <v>68.98204319484317</v>
      </c>
      <c r="P161" s="8">
        <f t="shared" si="1"/>
        <v>65.23725075682594</v>
      </c>
    </row>
    <row r="162" spans="1:20" ht="12">
      <c r="A162">
        <v>1853</v>
      </c>
      <c r="J162" s="24">
        <v>29.78</v>
      </c>
      <c r="K162" s="24">
        <v>24.66</v>
      </c>
      <c r="N162" s="24">
        <v>52.49</v>
      </c>
      <c r="O162" s="8">
        <f t="shared" si="0"/>
        <v>67.70780719439959</v>
      </c>
      <c r="P162" s="8">
        <f t="shared" si="1"/>
        <v>65.40847906805908</v>
      </c>
      <c r="R162" t="s">
        <v>171</v>
      </c>
      <c r="S162" s="8">
        <f>100*AVERAGE(O160:O164)/91</f>
        <v>72.85265213374332</v>
      </c>
      <c r="T162" s="8">
        <f>100*AVERAGE(P160:P164)/89.1</f>
        <v>71.56421926594004</v>
      </c>
    </row>
    <row r="163" spans="1:16" ht="12">
      <c r="A163">
        <v>1854</v>
      </c>
      <c r="J163" s="24">
        <v>27.52</v>
      </c>
      <c r="K163" s="24">
        <v>22.4</v>
      </c>
      <c r="N163" s="24">
        <v>67.75</v>
      </c>
      <c r="O163" s="8">
        <f t="shared" si="0"/>
        <v>48.47633278528576</v>
      </c>
      <c r="P163" s="8">
        <f t="shared" si="1"/>
        <v>46.03162112312765</v>
      </c>
    </row>
    <row r="164" spans="1:16" ht="12">
      <c r="A164">
        <v>1855</v>
      </c>
      <c r="J164" s="24">
        <v>46.48</v>
      </c>
      <c r="K164" s="24">
        <v>39.05</v>
      </c>
      <c r="N164" s="24">
        <v>82.08</v>
      </c>
      <c r="O164" s="8">
        <f t="shared" si="0"/>
        <v>67.58018865400769</v>
      </c>
      <c r="P164" s="8">
        <f t="shared" si="1"/>
        <v>66.23708959309006</v>
      </c>
    </row>
    <row r="165" spans="1:16" ht="12">
      <c r="A165">
        <v>1856</v>
      </c>
      <c r="J165" s="24">
        <v>39.88</v>
      </c>
      <c r="K165" s="24">
        <v>32.17</v>
      </c>
      <c r="N165" s="24">
        <v>64.9</v>
      </c>
      <c r="O165" s="8">
        <f t="shared" si="0"/>
        <v>73.33327506460074</v>
      </c>
      <c r="P165" s="8">
        <f t="shared" si="1"/>
        <v>69.01188902654248</v>
      </c>
    </row>
    <row r="166" spans="1:16" ht="12">
      <c r="A166">
        <v>1857</v>
      </c>
      <c r="J166" s="24">
        <v>32.24</v>
      </c>
      <c r="K166" s="24">
        <v>24.93</v>
      </c>
      <c r="N166" s="24">
        <v>40</v>
      </c>
      <c r="O166" s="8">
        <f t="shared" si="0"/>
        <v>96.18905763952425</v>
      </c>
      <c r="P166" s="8">
        <f t="shared" si="1"/>
        <v>86.77204610951009</v>
      </c>
    </row>
    <row r="167" spans="1:20" ht="12">
      <c r="A167">
        <v>1858</v>
      </c>
      <c r="J167" s="24">
        <v>29.87</v>
      </c>
      <c r="K167" s="24">
        <v>24.48</v>
      </c>
      <c r="N167" s="24">
        <v>28.86</v>
      </c>
      <c r="O167" s="8">
        <f t="shared" si="0"/>
        <v>123.51779325246846</v>
      </c>
      <c r="P167" s="8">
        <f t="shared" si="1"/>
        <v>118.09530656792906</v>
      </c>
      <c r="R167" t="s">
        <v>202</v>
      </c>
      <c r="S167" s="8">
        <f>100*AVERAGE(O165:O169)/91</f>
        <v>110.33728804623333</v>
      </c>
      <c r="T167" s="8">
        <f>100*AVERAGE(P165:P169)/89.1</f>
        <v>106.0142917991846</v>
      </c>
    </row>
    <row r="168" spans="1:16" ht="12">
      <c r="A168">
        <v>1859</v>
      </c>
      <c r="J168" s="24">
        <v>25.21</v>
      </c>
      <c r="K168" s="24">
        <v>20.75</v>
      </c>
      <c r="N168" s="24">
        <v>24.57</v>
      </c>
      <c r="O168" s="8">
        <f t="shared" si="0"/>
        <v>122.44986689634447</v>
      </c>
      <c r="P168" s="8">
        <f t="shared" si="1"/>
        <v>117.5791985910462</v>
      </c>
    </row>
    <row r="169" spans="1:16" ht="12">
      <c r="A169">
        <v>1860</v>
      </c>
      <c r="J169" s="24">
        <v>25.28</v>
      </c>
      <c r="K169" s="24">
        <v>20.24</v>
      </c>
      <c r="N169" s="24">
        <v>34.86</v>
      </c>
      <c r="O169" s="8">
        <f t="shared" si="0"/>
        <v>86.54466775742364</v>
      </c>
      <c r="P169" s="8">
        <f t="shared" si="1"/>
        <v>80.83522967033956</v>
      </c>
    </row>
    <row r="170" spans="1:16" ht="12">
      <c r="A170">
        <v>1861</v>
      </c>
      <c r="J170" s="24">
        <v>31.87</v>
      </c>
      <c r="K170" s="24">
        <v>24.32</v>
      </c>
      <c r="N170" s="24">
        <v>45.72</v>
      </c>
      <c r="O170" s="8">
        <f t="shared" si="0"/>
        <v>83.1891084520199</v>
      </c>
      <c r="P170" s="8">
        <f t="shared" si="1"/>
        <v>74.05849805117622</v>
      </c>
    </row>
    <row r="171" spans="1:16" ht="12">
      <c r="A171">
        <v>1862</v>
      </c>
      <c r="J171" s="24">
        <v>29.22</v>
      </c>
      <c r="K171" s="24">
        <v>23.23</v>
      </c>
      <c r="N171" s="24">
        <v>38.49</v>
      </c>
      <c r="O171" s="8">
        <f t="shared" si="0"/>
        <v>90.59890082071196</v>
      </c>
      <c r="P171" s="8">
        <f t="shared" si="1"/>
        <v>84.0269983753489</v>
      </c>
    </row>
    <row r="172" spans="1:20" ht="12">
      <c r="A172">
        <v>1863</v>
      </c>
      <c r="J172" s="24">
        <v>28.79</v>
      </c>
      <c r="K172" s="24">
        <v>23.72</v>
      </c>
      <c r="N172" s="24">
        <v>27.33</v>
      </c>
      <c r="O172" s="8">
        <f t="shared" si="0"/>
        <v>125.71660994071642</v>
      </c>
      <c r="P172" s="8">
        <f t="shared" si="1"/>
        <v>120.83496042663062</v>
      </c>
      <c r="R172" t="s">
        <v>209</v>
      </c>
      <c r="S172" s="8">
        <f>100*AVERAGE(O170:O174)/91</f>
        <v>119.88081924567749</v>
      </c>
      <c r="T172" s="8">
        <f>100*AVERAGE(P170:P174)/89.1</f>
        <v>112.10382625954043</v>
      </c>
    </row>
    <row r="173" spans="1:16" ht="12">
      <c r="A173">
        <v>1864</v>
      </c>
      <c r="J173" s="24">
        <v>28.61</v>
      </c>
      <c r="K173" s="24">
        <v>22.18</v>
      </c>
      <c r="N173" s="24">
        <v>22.66</v>
      </c>
      <c r="O173" s="8">
        <f t="shared" si="0"/>
        <v>150.67756056555032</v>
      </c>
      <c r="P173" s="8">
        <f t="shared" si="1"/>
        <v>136.2759403440974</v>
      </c>
    </row>
    <row r="174" spans="1:16" ht="12">
      <c r="A174">
        <v>1865</v>
      </c>
      <c r="J174" s="24">
        <v>30.88</v>
      </c>
      <c r="K174" s="24">
        <v>23.4</v>
      </c>
      <c r="N174" s="24">
        <v>38.68</v>
      </c>
      <c r="O174" s="8">
        <f t="shared" si="0"/>
        <v>95.27554778883389</v>
      </c>
      <c r="P174" s="8">
        <f t="shared" si="1"/>
        <v>84.22614878899952</v>
      </c>
    </row>
    <row r="175" spans="1:17" ht="12">
      <c r="A175">
        <v>1866</v>
      </c>
      <c r="J175" s="24">
        <v>25.8</v>
      </c>
      <c r="K175" s="24">
        <v>19.49</v>
      </c>
      <c r="L175" s="24">
        <v>7.05</v>
      </c>
      <c r="N175" s="24">
        <v>44.82</v>
      </c>
      <c r="O175" s="8">
        <f t="shared" si="0"/>
        <v>68.69711232854566</v>
      </c>
      <c r="P175" s="8">
        <f t="shared" si="1"/>
        <v>60.542107948640904</v>
      </c>
      <c r="Q175" s="8">
        <f>100*(L175/$N175)/(31.96/130.44)</f>
        <v>64.19796834396408</v>
      </c>
    </row>
    <row r="176" spans="1:17" ht="12">
      <c r="A176">
        <v>1867</v>
      </c>
      <c r="J176" s="24">
        <v>25.71</v>
      </c>
      <c r="K176" s="24">
        <v>19.44</v>
      </c>
      <c r="L176" s="24">
        <v>6.99</v>
      </c>
      <c r="N176" s="24">
        <v>49.55</v>
      </c>
      <c r="O176" s="8">
        <f t="shared" si="0"/>
        <v>61.92258044264806</v>
      </c>
      <c r="P176" s="8">
        <f t="shared" si="1"/>
        <v>54.62232135327458</v>
      </c>
      <c r="Q176" s="8">
        <f aca="true" t="shared" si="2" ref="Q176:Q222">100*(L176/$N176)/(31.96/130.44)</f>
        <v>57.575475903911176</v>
      </c>
    </row>
    <row r="177" spans="1:21" ht="12">
      <c r="A177">
        <v>1868</v>
      </c>
      <c r="J177" s="24">
        <v>29.61</v>
      </c>
      <c r="K177" s="24">
        <v>21.17</v>
      </c>
      <c r="L177" s="24">
        <v>7.48</v>
      </c>
      <c r="N177" s="24">
        <v>55.25</v>
      </c>
      <c r="O177" s="8">
        <f t="shared" si="0"/>
        <v>63.9582766515009</v>
      </c>
      <c r="P177" s="8">
        <f t="shared" si="1"/>
        <v>53.34652403782766</v>
      </c>
      <c r="Q177" s="8">
        <f t="shared" si="2"/>
        <v>55.25522287474728</v>
      </c>
      <c r="R177" t="s">
        <v>166</v>
      </c>
      <c r="S177" s="8">
        <f>100*AVERAGE(O175:O179)/91</f>
        <v>88.74515041923641</v>
      </c>
      <c r="T177" s="8">
        <f>100*AVERAGE(P175:P179)/89.1</f>
        <v>79.26233019426681</v>
      </c>
      <c r="U177" s="8">
        <f>100*AVERAGE(Q175:Q179)/105.9</f>
        <v>71.97998304313178</v>
      </c>
    </row>
    <row r="178" spans="1:17" ht="12">
      <c r="A178">
        <v>1869</v>
      </c>
      <c r="J178" s="24">
        <v>29.28</v>
      </c>
      <c r="K178" s="24">
        <v>21.76</v>
      </c>
      <c r="L178" s="24">
        <v>6.98</v>
      </c>
      <c r="N178" s="24">
        <v>36.44</v>
      </c>
      <c r="O178" s="8">
        <f aca="true" t="shared" si="3" ref="O178:O222">100*(J178/$N178)/(109.3/130.44)</f>
        <v>95.89221098638879</v>
      </c>
      <c r="P178" s="8">
        <f aca="true" t="shared" si="4" ref="P178:P222">100*(K178/$N178)/(93.69/130.44)</f>
        <v>83.13771307599544</v>
      </c>
      <c r="Q178" s="8">
        <f t="shared" si="2"/>
        <v>78.17737319838604</v>
      </c>
    </row>
    <row r="179" spans="1:17" ht="12">
      <c r="A179">
        <v>1870</v>
      </c>
      <c r="J179" s="24">
        <v>32.56</v>
      </c>
      <c r="K179" s="24">
        <v>24.99</v>
      </c>
      <c r="L179" s="24">
        <v>10.58</v>
      </c>
      <c r="N179" s="24">
        <v>34.29</v>
      </c>
      <c r="O179" s="8">
        <f t="shared" si="3"/>
        <v>113.32025399844233</v>
      </c>
      <c r="P179" s="8">
        <f t="shared" si="4"/>
        <v>101.46501459972004</v>
      </c>
      <c r="Q179" s="8">
        <f t="shared" si="2"/>
        <v>125.92796989237422</v>
      </c>
    </row>
    <row r="180" spans="1:17" ht="12">
      <c r="A180">
        <v>1871</v>
      </c>
      <c r="J180" s="24">
        <v>37.1</v>
      </c>
      <c r="K180" s="24">
        <v>29.63</v>
      </c>
      <c r="L180" s="24">
        <v>14.49</v>
      </c>
      <c r="N180" s="24">
        <v>52.33</v>
      </c>
      <c r="O180" s="8">
        <f t="shared" si="3"/>
        <v>84.60846248270661</v>
      </c>
      <c r="P180" s="8">
        <f t="shared" si="4"/>
        <v>78.83125995592273</v>
      </c>
      <c r="Q180" s="8">
        <f t="shared" si="2"/>
        <v>113.01124781669806</v>
      </c>
    </row>
    <row r="181" spans="1:17" ht="12">
      <c r="A181">
        <v>1872</v>
      </c>
      <c r="J181" s="24">
        <v>40.88</v>
      </c>
      <c r="K181" s="24">
        <v>33.66</v>
      </c>
      <c r="L181" s="24">
        <v>16.37</v>
      </c>
      <c r="N181" s="24">
        <v>61.53</v>
      </c>
      <c r="O181" s="8">
        <f t="shared" si="3"/>
        <v>79.28930301109449</v>
      </c>
      <c r="P181" s="8">
        <f t="shared" si="4"/>
        <v>76.16312372634233</v>
      </c>
      <c r="Q181" s="8">
        <f t="shared" si="2"/>
        <v>108.5839869314947</v>
      </c>
    </row>
    <row r="182" spans="1:21" ht="12">
      <c r="A182">
        <v>1873</v>
      </c>
      <c r="J182" s="24">
        <v>40.05</v>
      </c>
      <c r="K182" s="24">
        <v>28.45</v>
      </c>
      <c r="L182" s="24">
        <v>16.53</v>
      </c>
      <c r="N182" s="24">
        <v>63.47</v>
      </c>
      <c r="O182" s="8">
        <f t="shared" si="3"/>
        <v>75.30514520767603</v>
      </c>
      <c r="P182" s="8">
        <f t="shared" si="4"/>
        <v>62.40671515195912</v>
      </c>
      <c r="Q182" s="8">
        <f t="shared" si="2"/>
        <v>106.2939080341683</v>
      </c>
      <c r="R182" t="s">
        <v>201</v>
      </c>
      <c r="S182" s="8">
        <f>100*AVERAGE(O180:O184)/91</f>
        <v>95.24082042383087</v>
      </c>
      <c r="T182" s="8">
        <f>100*AVERAGE(P180:P184)/89.1</f>
        <v>85.32490404890562</v>
      </c>
      <c r="U182" s="8">
        <f>100*AVERAGE(Q180:Q184)/105.9</f>
        <v>112.75401625630491</v>
      </c>
    </row>
    <row r="183" spans="1:17" ht="12">
      <c r="A183">
        <v>1874</v>
      </c>
      <c r="J183" s="24">
        <v>38.97</v>
      </c>
      <c r="K183" s="24">
        <v>28.3</v>
      </c>
      <c r="L183" s="24">
        <v>17</v>
      </c>
      <c r="N183" s="24">
        <v>58.4</v>
      </c>
      <c r="O183" s="8">
        <f t="shared" si="3"/>
        <v>79.63577059494416</v>
      </c>
      <c r="P183" s="8">
        <f t="shared" si="4"/>
        <v>67.46695967611053</v>
      </c>
      <c r="Q183" s="8">
        <f t="shared" si="2"/>
        <v>118.8064704167881</v>
      </c>
    </row>
    <row r="184" spans="1:17" ht="12">
      <c r="A184">
        <v>1875</v>
      </c>
      <c r="J184" s="24">
        <v>43.11</v>
      </c>
      <c r="K184" s="24">
        <v>30.74</v>
      </c>
      <c r="L184" s="24">
        <v>16.55</v>
      </c>
      <c r="N184" s="24">
        <v>44.93</v>
      </c>
      <c r="O184" s="8">
        <f t="shared" si="3"/>
        <v>114.50705163200905</v>
      </c>
      <c r="P184" s="8">
        <f t="shared" si="4"/>
        <v>95.25438902753984</v>
      </c>
      <c r="Q184" s="8">
        <f t="shared" si="2"/>
        <v>150.3369028779854</v>
      </c>
    </row>
    <row r="185" spans="1:17" ht="12">
      <c r="A185">
        <v>1876</v>
      </c>
      <c r="J185" s="24">
        <v>45.88</v>
      </c>
      <c r="K185" s="24">
        <v>33.56</v>
      </c>
      <c r="L185" s="24">
        <v>17.2</v>
      </c>
      <c r="N185" s="24">
        <v>55.44</v>
      </c>
      <c r="O185" s="8">
        <f t="shared" si="3"/>
        <v>98.76221369359521</v>
      </c>
      <c r="P185" s="8">
        <f t="shared" si="4"/>
        <v>84.27839993642108</v>
      </c>
      <c r="Q185" s="8">
        <f t="shared" si="2"/>
        <v>126.62202211639008</v>
      </c>
    </row>
    <row r="186" spans="1:17" ht="12">
      <c r="A186">
        <v>1877</v>
      </c>
      <c r="J186" s="24">
        <v>40.64</v>
      </c>
      <c r="K186" s="24">
        <v>29.97</v>
      </c>
      <c r="L186" s="24">
        <v>17.07</v>
      </c>
      <c r="N186" s="24">
        <v>55.98</v>
      </c>
      <c r="O186" s="8">
        <f t="shared" si="3"/>
        <v>86.63860148719957</v>
      </c>
      <c r="P186" s="8">
        <f t="shared" si="4"/>
        <v>74.53691262729691</v>
      </c>
      <c r="Q186" s="8">
        <f t="shared" si="2"/>
        <v>124.4527926789516</v>
      </c>
    </row>
    <row r="187" spans="1:21" ht="12">
      <c r="A187">
        <v>1878</v>
      </c>
      <c r="J187" s="24">
        <v>42</v>
      </c>
      <c r="K187" s="24">
        <v>30.26</v>
      </c>
      <c r="N187" s="24">
        <v>42.76</v>
      </c>
      <c r="O187" s="8">
        <f t="shared" si="3"/>
        <v>117.22013630407638</v>
      </c>
      <c r="P187" s="8">
        <f t="shared" si="4"/>
        <v>98.52552967856398</v>
      </c>
      <c r="Q187" s="8">
        <f t="shared" si="2"/>
        <v>0</v>
      </c>
      <c r="R187" t="s">
        <v>208</v>
      </c>
      <c r="S187" s="8">
        <f>100*AVERAGE(O185:O189)/91</f>
        <v>105.22329602201887</v>
      </c>
      <c r="T187" s="8">
        <f>100*AVERAGE(P185:P189)/89.1</f>
        <v>91.29722656928571</v>
      </c>
      <c r="U187" s="8">
        <f>100*AVERAGE(Q185:Q189)/105.9</f>
        <v>68.5806853366006</v>
      </c>
    </row>
    <row r="188" spans="1:17" ht="12">
      <c r="A188">
        <v>1879</v>
      </c>
      <c r="J188" s="24">
        <v>42.91</v>
      </c>
      <c r="K188" s="24">
        <v>31.28</v>
      </c>
      <c r="N188" s="24">
        <v>46.29</v>
      </c>
      <c r="O188" s="8">
        <f t="shared" si="3"/>
        <v>110.62721057053695</v>
      </c>
      <c r="P188" s="8">
        <f t="shared" si="4"/>
        <v>94.07995798667812</v>
      </c>
      <c r="Q188" s="8">
        <f t="shared" si="2"/>
        <v>0</v>
      </c>
    </row>
    <row r="189" spans="1:17" ht="12">
      <c r="A189">
        <v>1880</v>
      </c>
      <c r="J189" s="24">
        <v>40.45</v>
      </c>
      <c r="K189" s="24">
        <v>29.27</v>
      </c>
      <c r="L189" s="24">
        <v>20.23</v>
      </c>
      <c r="N189" s="24">
        <v>73.68</v>
      </c>
      <c r="O189" s="8">
        <f t="shared" si="3"/>
        <v>65.51783484477768</v>
      </c>
      <c r="P189" s="8">
        <f t="shared" si="4"/>
        <v>55.308344137207634</v>
      </c>
      <c r="Q189" s="8">
        <f t="shared" si="2"/>
        <v>112.05991406195854</v>
      </c>
    </row>
    <row r="190" spans="1:17" ht="12">
      <c r="A190">
        <v>1881</v>
      </c>
      <c r="J190" s="24">
        <v>41.12</v>
      </c>
      <c r="K190" s="24">
        <v>29.84</v>
      </c>
      <c r="L190" s="24">
        <v>20.5</v>
      </c>
      <c r="N190" s="24">
        <v>67.77</v>
      </c>
      <c r="O190" s="8">
        <f t="shared" si="3"/>
        <v>72.41128400902844</v>
      </c>
      <c r="P190" s="8">
        <f t="shared" si="4"/>
        <v>61.30259857381471</v>
      </c>
      <c r="Q190" s="8">
        <f t="shared" si="2"/>
        <v>123.45832910881852</v>
      </c>
    </row>
    <row r="191" spans="1:17" ht="12">
      <c r="A191">
        <v>1882</v>
      </c>
      <c r="J191" s="24">
        <v>40.87</v>
      </c>
      <c r="K191" s="24">
        <v>29.95</v>
      </c>
      <c r="L191" s="24">
        <v>19.14</v>
      </c>
      <c r="N191" s="24">
        <v>45.38</v>
      </c>
      <c r="O191" s="8">
        <f t="shared" si="3"/>
        <v>107.48077130116447</v>
      </c>
      <c r="P191" s="8">
        <f t="shared" si="4"/>
        <v>91.88611429693145</v>
      </c>
      <c r="Q191" s="8">
        <f t="shared" si="2"/>
        <v>172.13986632695892</v>
      </c>
    </row>
    <row r="192" spans="1:21" ht="12">
      <c r="A192">
        <v>1883</v>
      </c>
      <c r="J192" s="24">
        <v>41.1</v>
      </c>
      <c r="K192" s="24">
        <v>30.65</v>
      </c>
      <c r="L192" s="24">
        <v>17.68</v>
      </c>
      <c r="N192" s="24">
        <v>50.74</v>
      </c>
      <c r="O192" s="8">
        <f t="shared" si="3"/>
        <v>96.66783389909845</v>
      </c>
      <c r="P192" s="8">
        <f t="shared" si="4"/>
        <v>84.1003042893451</v>
      </c>
      <c r="Q192" s="8">
        <f t="shared" si="2"/>
        <v>142.21186021352074</v>
      </c>
      <c r="R192" t="s">
        <v>169</v>
      </c>
      <c r="S192" s="8">
        <f>100*AVERAGE(O190:O194)/91</f>
        <v>104.31867426090841</v>
      </c>
      <c r="T192" s="8">
        <f>100*AVERAGE(P190:P194)/89.1</f>
        <v>94.15317871405595</v>
      </c>
      <c r="U192" s="8">
        <f>100*AVERAGE(Q190:Q194)/105.9</f>
        <v>135.49114530109284</v>
      </c>
    </row>
    <row r="193" spans="1:17" ht="12">
      <c r="A193">
        <v>1884</v>
      </c>
      <c r="J193" s="24">
        <v>40.87</v>
      </c>
      <c r="K193" s="24">
        <v>31.84</v>
      </c>
      <c r="L193" s="24">
        <v>15.69</v>
      </c>
      <c r="N193" s="24">
        <v>55.21</v>
      </c>
      <c r="O193" s="8">
        <f t="shared" si="3"/>
        <v>88.34409349115818</v>
      </c>
      <c r="P193" s="8">
        <f t="shared" si="4"/>
        <v>80.29210855788132</v>
      </c>
      <c r="Q193" s="8">
        <f t="shared" si="2"/>
        <v>115.98697339252402</v>
      </c>
    </row>
    <row r="194" spans="1:17" ht="12">
      <c r="A194">
        <v>1885</v>
      </c>
      <c r="J194" s="24">
        <v>42.09</v>
      </c>
      <c r="K194" s="24">
        <v>33.49</v>
      </c>
      <c r="L194" s="24">
        <v>18.35</v>
      </c>
      <c r="N194" s="24">
        <v>45.77</v>
      </c>
      <c r="O194" s="8">
        <f t="shared" si="3"/>
        <v>109.74598518668364</v>
      </c>
      <c r="P194" s="8">
        <f t="shared" si="4"/>
        <v>101.87128545314664</v>
      </c>
      <c r="Q194" s="8">
        <f t="shared" si="2"/>
        <v>163.62858532746444</v>
      </c>
    </row>
    <row r="195" spans="1:17" ht="12">
      <c r="A195">
        <v>1886</v>
      </c>
      <c r="J195" s="24">
        <v>42.09</v>
      </c>
      <c r="K195" s="24">
        <v>34.77</v>
      </c>
      <c r="L195" s="24">
        <v>19.03</v>
      </c>
      <c r="N195" s="24">
        <v>47.21</v>
      </c>
      <c r="O195" s="8">
        <f t="shared" si="3"/>
        <v>106.39851179823154</v>
      </c>
      <c r="P195" s="8">
        <f t="shared" si="4"/>
        <v>102.53880255021761</v>
      </c>
      <c r="Q195" s="8">
        <f t="shared" si="2"/>
        <v>164.51625217817548</v>
      </c>
    </row>
    <row r="196" spans="1:17" ht="12">
      <c r="A196">
        <v>1887</v>
      </c>
      <c r="J196" s="24">
        <v>42.68</v>
      </c>
      <c r="K196" s="24">
        <v>35.42</v>
      </c>
      <c r="L196" s="24">
        <v>18.33</v>
      </c>
      <c r="N196" s="24">
        <v>41.82</v>
      </c>
      <c r="O196" s="8">
        <f t="shared" si="3"/>
        <v>121.79543488562273</v>
      </c>
      <c r="P196" s="8">
        <f t="shared" si="4"/>
        <v>117.91853625153193</v>
      </c>
      <c r="Q196" s="8">
        <f t="shared" si="2"/>
        <v>178.88851379863274</v>
      </c>
    </row>
    <row r="197" spans="1:21" ht="12">
      <c r="A197">
        <v>1888</v>
      </c>
      <c r="J197" s="24">
        <v>46.75</v>
      </c>
      <c r="K197" s="24">
        <v>37.43</v>
      </c>
      <c r="L197" s="24">
        <v>17.48</v>
      </c>
      <c r="N197" s="24">
        <v>40.02</v>
      </c>
      <c r="O197" s="8">
        <f t="shared" si="3"/>
        <v>139.41039544271777</v>
      </c>
      <c r="P197" s="8">
        <f t="shared" si="4"/>
        <v>130.21478373845417</v>
      </c>
      <c r="Q197" s="8">
        <f t="shared" si="2"/>
        <v>178.26593586811097</v>
      </c>
      <c r="R197" t="s">
        <v>200</v>
      </c>
      <c r="S197" s="8">
        <f>100*AVERAGE(O195:O199)/91</f>
        <v>123.83694737859972</v>
      </c>
      <c r="T197" s="8">
        <f>100*AVERAGE(P195:P199)/89.1</f>
        <v>119.69324704901771</v>
      </c>
      <c r="U197" s="8">
        <f>100*AVERAGE(Q195:Q199)/105.9</f>
        <v>141.2451221905213</v>
      </c>
    </row>
    <row r="198" spans="1:17" ht="12">
      <c r="A198">
        <v>1889</v>
      </c>
      <c r="J198" s="24">
        <v>47.25</v>
      </c>
      <c r="K198" s="24">
        <v>37.66</v>
      </c>
      <c r="L198" s="24">
        <v>15.39</v>
      </c>
      <c r="N198" s="24">
        <v>56.7</v>
      </c>
      <c r="O198" s="8">
        <f t="shared" si="3"/>
        <v>99.45105215004574</v>
      </c>
      <c r="P198" s="8">
        <f t="shared" si="4"/>
        <v>92.47297035534841</v>
      </c>
      <c r="Q198" s="8">
        <f t="shared" si="2"/>
        <v>110.77954586089754</v>
      </c>
    </row>
    <row r="199" spans="1:17" ht="12">
      <c r="A199">
        <v>1890</v>
      </c>
      <c r="J199" s="24">
        <v>44.38</v>
      </c>
      <c r="K199" s="24">
        <v>35.55</v>
      </c>
      <c r="L199" s="24">
        <v>15.54</v>
      </c>
      <c r="N199" s="24">
        <v>54.94</v>
      </c>
      <c r="O199" s="8">
        <f t="shared" si="3"/>
        <v>96.40271629601087</v>
      </c>
      <c r="P199" s="8">
        <f t="shared" si="4"/>
        <v>90.08832270782169</v>
      </c>
      <c r="Q199" s="8">
        <f t="shared" si="2"/>
        <v>115.44267429299366</v>
      </c>
    </row>
    <row r="200" spans="1:17" ht="12">
      <c r="A200">
        <v>1891</v>
      </c>
      <c r="J200" s="24">
        <v>47.3</v>
      </c>
      <c r="K200" s="24">
        <v>39.16</v>
      </c>
      <c r="L200" s="24">
        <v>13.53</v>
      </c>
      <c r="N200" s="24">
        <v>68.72</v>
      </c>
      <c r="O200" s="8">
        <f t="shared" si="3"/>
        <v>82.14263271298888</v>
      </c>
      <c r="P200" s="8">
        <f t="shared" si="4"/>
        <v>79.33723916251687</v>
      </c>
      <c r="Q200" s="8">
        <f t="shared" si="2"/>
        <v>80.35606571660442</v>
      </c>
    </row>
    <row r="201" spans="1:17" ht="12">
      <c r="A201">
        <v>1892</v>
      </c>
      <c r="J201" s="24">
        <v>51.54</v>
      </c>
      <c r="K201" s="24">
        <v>42.22</v>
      </c>
      <c r="L201" s="24">
        <v>18.2</v>
      </c>
      <c r="N201" s="24">
        <v>71.05</v>
      </c>
      <c r="O201" s="8">
        <f t="shared" si="3"/>
        <v>86.57070616996522</v>
      </c>
      <c r="P201" s="8">
        <f t="shared" si="4"/>
        <v>82.73165226871167</v>
      </c>
      <c r="Q201" s="8">
        <f t="shared" si="2"/>
        <v>104.546939832426</v>
      </c>
    </row>
    <row r="202" spans="1:21" ht="12">
      <c r="A202">
        <v>1893</v>
      </c>
      <c r="J202" s="24">
        <v>56.84</v>
      </c>
      <c r="K202" s="24">
        <v>48.32</v>
      </c>
      <c r="L202" s="24">
        <v>20.37</v>
      </c>
      <c r="N202" s="24">
        <v>65.21</v>
      </c>
      <c r="O202" s="8">
        <f t="shared" si="3"/>
        <v>104.02326890124708</v>
      </c>
      <c r="P202" s="8">
        <f t="shared" si="4"/>
        <v>103.16449974694434</v>
      </c>
      <c r="Q202" s="8">
        <f t="shared" si="2"/>
        <v>127.49138769728073</v>
      </c>
      <c r="R202" t="s">
        <v>168</v>
      </c>
      <c r="S202" s="8">
        <f>100*AVERAGE(O200:O204)/91</f>
        <v>111.05271410718744</v>
      </c>
      <c r="T202" s="8">
        <f>100*AVERAGE(P200:P204)/89.1</f>
        <v>106.56242147841652</v>
      </c>
      <c r="U202" s="8">
        <f>100*AVERAGE(Q200:Q204)/105.9</f>
        <v>109.23816649051587</v>
      </c>
    </row>
    <row r="203" spans="1:17" ht="12">
      <c r="A203">
        <v>1894</v>
      </c>
      <c r="J203" s="24">
        <v>70.98</v>
      </c>
      <c r="K203" s="24">
        <v>57.24</v>
      </c>
      <c r="L203" s="24">
        <v>24.23</v>
      </c>
      <c r="N203" s="24">
        <v>65.44</v>
      </c>
      <c r="O203" s="8">
        <f t="shared" si="3"/>
        <v>129.44441958942997</v>
      </c>
      <c r="P203" s="8">
        <f t="shared" si="4"/>
        <v>121.77941559859927</v>
      </c>
      <c r="Q203" s="8">
        <f t="shared" si="2"/>
        <v>151.11728520675294</v>
      </c>
    </row>
    <row r="204" spans="1:17" ht="12">
      <c r="A204">
        <v>1895</v>
      </c>
      <c r="J204" s="24">
        <v>69.11</v>
      </c>
      <c r="K204" s="24">
        <v>50.4</v>
      </c>
      <c r="L204" s="24">
        <v>22.52</v>
      </c>
      <c r="N204" s="24">
        <v>79.99</v>
      </c>
      <c r="O204" s="8">
        <f t="shared" si="3"/>
        <v>103.10882181407169</v>
      </c>
      <c r="P204" s="8">
        <f t="shared" si="4"/>
        <v>87.72278090957336</v>
      </c>
      <c r="Q204" s="8">
        <f t="shared" si="2"/>
        <v>114.90441311421752</v>
      </c>
    </row>
    <row r="205" spans="1:17" ht="12">
      <c r="A205">
        <v>1896</v>
      </c>
      <c r="J205" s="24">
        <v>64.43</v>
      </c>
      <c r="K205" s="24">
        <v>47.76</v>
      </c>
      <c r="L205" s="24">
        <v>26.03</v>
      </c>
      <c r="N205" s="24">
        <v>75.29</v>
      </c>
      <c r="O205" s="8">
        <f t="shared" si="3"/>
        <v>102.12720876654186</v>
      </c>
      <c r="P205" s="8">
        <f t="shared" si="4"/>
        <v>88.31705366211902</v>
      </c>
      <c r="Q205" s="8">
        <f t="shared" si="2"/>
        <v>141.10450854110871</v>
      </c>
    </row>
    <row r="206" spans="1:17" ht="12">
      <c r="A206">
        <v>1897</v>
      </c>
      <c r="J206" s="24">
        <v>74.69</v>
      </c>
      <c r="K206" s="24">
        <v>57.23</v>
      </c>
      <c r="L206" s="24">
        <v>29.88</v>
      </c>
      <c r="N206" s="24">
        <v>90.68</v>
      </c>
      <c r="O206" s="8">
        <f t="shared" si="3"/>
        <v>98.2972971118692</v>
      </c>
      <c r="P206" s="8">
        <f t="shared" si="4"/>
        <v>87.86780663577049</v>
      </c>
      <c r="Q206" s="8">
        <f t="shared" si="2"/>
        <v>134.48476895192655</v>
      </c>
    </row>
    <row r="207" spans="1:21" ht="12">
      <c r="A207">
        <v>1898</v>
      </c>
      <c r="J207" s="24">
        <v>77.25</v>
      </c>
      <c r="K207" s="24">
        <v>55.48</v>
      </c>
      <c r="L207" s="24">
        <v>30.94</v>
      </c>
      <c r="N207" s="24">
        <v>110.54</v>
      </c>
      <c r="O207" s="8">
        <f t="shared" si="3"/>
        <v>83.40069236755238</v>
      </c>
      <c r="P207" s="8">
        <f t="shared" si="4"/>
        <v>69.87704698403395</v>
      </c>
      <c r="Q207" s="8">
        <f t="shared" si="2"/>
        <v>114.23649473185793</v>
      </c>
      <c r="R207" t="s">
        <v>167</v>
      </c>
      <c r="S207" s="8">
        <f>100*AVERAGE(O205:O209)/91</f>
        <v>106.90892536890262</v>
      </c>
      <c r="T207" s="8">
        <f>100*AVERAGE(P205:P209)/89.1</f>
        <v>92.45158711165223</v>
      </c>
      <c r="U207" s="8">
        <f>100*AVERAGE(Q205:Q209)/105.9</f>
        <v>134.15943453423185</v>
      </c>
    </row>
    <row r="208" spans="1:17" ht="12">
      <c r="A208">
        <v>1899</v>
      </c>
      <c r="J208" s="24">
        <v>71.93</v>
      </c>
      <c r="K208" s="24">
        <v>50.11</v>
      </c>
      <c r="L208" s="24">
        <v>31.42</v>
      </c>
      <c r="N208" s="24">
        <v>86.34</v>
      </c>
      <c r="O208" s="8">
        <f t="shared" si="3"/>
        <v>99.42340766021947</v>
      </c>
      <c r="P208" s="8">
        <f t="shared" si="4"/>
        <v>80.80345106297729</v>
      </c>
      <c r="Q208" s="8">
        <f t="shared" si="2"/>
        <v>148.5245194436061</v>
      </c>
    </row>
    <row r="209" spans="1:17" ht="12">
      <c r="A209">
        <v>1900</v>
      </c>
      <c r="J209" s="24">
        <v>69.05</v>
      </c>
      <c r="K209" s="24">
        <v>48.76</v>
      </c>
      <c r="L209" s="24">
        <v>33.66</v>
      </c>
      <c r="N209" s="24">
        <v>79.86</v>
      </c>
      <c r="O209" s="8">
        <f t="shared" si="3"/>
        <v>103.18700452232395</v>
      </c>
      <c r="P209" s="8">
        <f t="shared" si="4"/>
        <v>85.00646223750995</v>
      </c>
      <c r="Q209" s="8">
        <f t="shared" si="2"/>
        <v>172.02391419025847</v>
      </c>
    </row>
    <row r="210" spans="1:17" ht="12">
      <c r="A210">
        <v>1901</v>
      </c>
      <c r="J210" s="24">
        <v>75.12</v>
      </c>
      <c r="K210" s="24">
        <v>54.02</v>
      </c>
      <c r="L210" s="24">
        <v>33.76</v>
      </c>
      <c r="N210" s="24">
        <v>88.62</v>
      </c>
      <c r="O210" s="8">
        <f t="shared" si="3"/>
        <v>101.1613139811975</v>
      </c>
      <c r="P210" s="8">
        <f t="shared" si="4"/>
        <v>84.86729995122856</v>
      </c>
      <c r="Q210" s="8">
        <f t="shared" si="2"/>
        <v>155.480064366172</v>
      </c>
    </row>
    <row r="211" spans="1:17" ht="12">
      <c r="A211">
        <v>1902</v>
      </c>
      <c r="J211" s="24">
        <v>89.43</v>
      </c>
      <c r="K211" s="24">
        <v>65.43</v>
      </c>
      <c r="L211" s="24">
        <v>35.82</v>
      </c>
      <c r="N211" s="24">
        <v>108.42</v>
      </c>
      <c r="O211" s="8">
        <f t="shared" si="3"/>
        <v>98.43837956589476</v>
      </c>
      <c r="P211" s="8">
        <f t="shared" si="4"/>
        <v>84.0204626367627</v>
      </c>
      <c r="Q211" s="8">
        <f t="shared" si="2"/>
        <v>134.84045150516727</v>
      </c>
    </row>
    <row r="212" spans="1:21" ht="12">
      <c r="A212">
        <v>1903</v>
      </c>
      <c r="J212" s="24">
        <v>88.64</v>
      </c>
      <c r="K212" s="24">
        <v>69.62</v>
      </c>
      <c r="L212" s="24">
        <v>34.28</v>
      </c>
      <c r="N212" s="24">
        <v>96.5</v>
      </c>
      <c r="O212" s="8">
        <f t="shared" si="3"/>
        <v>109.6208239906328</v>
      </c>
      <c r="P212" s="8">
        <f t="shared" si="4"/>
        <v>100.44405953488992</v>
      </c>
      <c r="Q212" s="8">
        <f t="shared" si="2"/>
        <v>144.98314603098436</v>
      </c>
      <c r="R212" t="s">
        <v>207</v>
      </c>
      <c r="S212" s="8">
        <f>100*AVERAGE(O210:O214)/91</f>
        <v>112.9140922514537</v>
      </c>
      <c r="T212" s="8">
        <f>100*AVERAGE(P210:P214)/89.1</f>
        <v>103.40483784221676</v>
      </c>
      <c r="U212" s="8">
        <f>100*AVERAGE(Q210:Q214)/105.9</f>
        <v>130.79713158581987</v>
      </c>
    </row>
    <row r="213" spans="1:17" ht="12">
      <c r="A213">
        <v>1904</v>
      </c>
      <c r="J213" s="24">
        <v>82.34</v>
      </c>
      <c r="K213" s="24">
        <v>66.03</v>
      </c>
      <c r="L213" s="24">
        <v>29.89</v>
      </c>
      <c r="N213" s="24">
        <v>97.24</v>
      </c>
      <c r="O213" s="8">
        <f t="shared" si="3"/>
        <v>101.05470547965571</v>
      </c>
      <c r="P213" s="8">
        <f t="shared" si="4"/>
        <v>94.53963000326792</v>
      </c>
      <c r="Q213" s="8">
        <f t="shared" si="2"/>
        <v>125.45413616053386</v>
      </c>
    </row>
    <row r="214" spans="1:17" ht="12">
      <c r="A214">
        <v>1905</v>
      </c>
      <c r="J214" s="24">
        <v>78.05</v>
      </c>
      <c r="K214" s="24">
        <v>62.58</v>
      </c>
      <c r="L214" s="24">
        <v>29.07</v>
      </c>
      <c r="N214" s="24">
        <v>90.01</v>
      </c>
      <c r="O214" s="8">
        <f t="shared" si="3"/>
        <v>103.4838967267335</v>
      </c>
      <c r="P214" s="8">
        <f t="shared" si="4"/>
        <v>96.79710046092649</v>
      </c>
      <c r="Q214" s="8">
        <f t="shared" si="2"/>
        <v>131.81301368405875</v>
      </c>
    </row>
    <row r="215" spans="1:17" ht="12">
      <c r="A215">
        <v>1906</v>
      </c>
      <c r="J215" s="24">
        <v>72.62</v>
      </c>
      <c r="K215" s="24">
        <v>57.35</v>
      </c>
      <c r="L215" s="24">
        <v>27.28</v>
      </c>
      <c r="N215" s="24">
        <v>72.43</v>
      </c>
      <c r="O215" s="8">
        <f t="shared" si="3"/>
        <v>119.65432125588272</v>
      </c>
      <c r="P215" s="8">
        <f t="shared" si="4"/>
        <v>110.23829515697446</v>
      </c>
      <c r="Q215" s="8">
        <f t="shared" si="2"/>
        <v>153.719831689377</v>
      </c>
    </row>
    <row r="216" spans="1:17" ht="12">
      <c r="A216">
        <v>1907</v>
      </c>
      <c r="J216" s="24">
        <v>85.2</v>
      </c>
      <c r="K216" s="24">
        <v>64.93</v>
      </c>
      <c r="L216" s="24">
        <v>35.7</v>
      </c>
      <c r="N216" s="24">
        <v>110.43</v>
      </c>
      <c r="O216" s="8">
        <f t="shared" si="3"/>
        <v>92.07530174608962</v>
      </c>
      <c r="P216" s="8">
        <f t="shared" si="4"/>
        <v>81.86078064877759</v>
      </c>
      <c r="Q216" s="8">
        <f t="shared" si="2"/>
        <v>131.94263815914965</v>
      </c>
    </row>
    <row r="217" spans="1:17" ht="12">
      <c r="A217">
        <v>1908</v>
      </c>
      <c r="J217" s="24">
        <v>101.58</v>
      </c>
      <c r="K217" s="24">
        <v>81.63</v>
      </c>
      <c r="L217" s="24">
        <v>43.01</v>
      </c>
      <c r="N217" s="24">
        <v>149.01</v>
      </c>
      <c r="O217" s="8">
        <f t="shared" si="3"/>
        <v>81.35484499618802</v>
      </c>
      <c r="P217" s="8">
        <f t="shared" si="4"/>
        <v>76.26968153115075</v>
      </c>
      <c r="Q217" s="8">
        <f t="shared" si="2"/>
        <v>117.80346028468745</v>
      </c>
    </row>
    <row r="218" spans="1:17" ht="12">
      <c r="A218">
        <v>1909</v>
      </c>
      <c r="J218" s="24">
        <v>104.6</v>
      </c>
      <c r="K218" s="24">
        <v>88.72</v>
      </c>
      <c r="L218" s="24">
        <v>41.81</v>
      </c>
      <c r="N218" s="24">
        <v>154.17</v>
      </c>
      <c r="O218" s="8">
        <f t="shared" si="3"/>
        <v>80.9696832449487</v>
      </c>
      <c r="P218" s="8">
        <f t="shared" si="4"/>
        <v>80.11968108444565</v>
      </c>
      <c r="Q218" s="8">
        <f t="shared" si="2"/>
        <v>110.68386465763662</v>
      </c>
    </row>
    <row r="219" spans="1:17" ht="12">
      <c r="A219">
        <v>1910</v>
      </c>
      <c r="J219" s="24">
        <v>100.28</v>
      </c>
      <c r="K219" s="24">
        <v>87.1</v>
      </c>
      <c r="L219" s="24">
        <v>40.81</v>
      </c>
      <c r="N219" s="24">
        <v>130.24</v>
      </c>
      <c r="O219" s="8">
        <f t="shared" si="3"/>
        <v>91.88837386001154</v>
      </c>
      <c r="P219" s="8">
        <f t="shared" si="4"/>
        <v>93.1089263221828</v>
      </c>
      <c r="Q219" s="8">
        <f t="shared" si="2"/>
        <v>127.88694905794404</v>
      </c>
    </row>
    <row r="220" spans="1:21" ht="12">
      <c r="A220">
        <v>1911</v>
      </c>
      <c r="J220" s="24">
        <v>109.65</v>
      </c>
      <c r="K220" s="24">
        <v>87.3</v>
      </c>
      <c r="L220" s="24">
        <v>33.52</v>
      </c>
      <c r="N220" s="24">
        <v>139.68</v>
      </c>
      <c r="O220" s="8">
        <f t="shared" si="3"/>
        <v>93.68391639392195</v>
      </c>
      <c r="P220" s="8">
        <f t="shared" si="4"/>
        <v>87.01569004162664</v>
      </c>
      <c r="Q220" s="8">
        <f t="shared" si="2"/>
        <v>97.94309037499623</v>
      </c>
      <c r="R220" t="s">
        <v>206</v>
      </c>
      <c r="S220" s="8">
        <f>100*AVERAGE(O218:O222)/91</f>
        <v>100.00874252573536</v>
      </c>
      <c r="T220" s="8">
        <f>100*AVERAGE(P218:P222)/89.1</f>
        <v>99.99906168230956</v>
      </c>
      <c r="U220" s="8">
        <f>100*AVERAGE(Q218:Q222)/105.9</f>
        <v>99.99261712547877</v>
      </c>
    </row>
    <row r="221" spans="1:17" ht="12">
      <c r="A221">
        <v>1912</v>
      </c>
      <c r="J221" s="24">
        <v>101.17</v>
      </c>
      <c r="K221" s="24">
        <v>83.54</v>
      </c>
      <c r="L221" s="24">
        <v>31.07</v>
      </c>
      <c r="N221" s="24">
        <v>136.43</v>
      </c>
      <c r="O221" s="8">
        <f t="shared" si="3"/>
        <v>88.49780499321376</v>
      </c>
      <c r="P221" s="8">
        <f t="shared" si="4"/>
        <v>85.25152234643394</v>
      </c>
      <c r="Q221" s="8">
        <f t="shared" si="2"/>
        <v>92.94700358883333</v>
      </c>
    </row>
    <row r="222" spans="1:17" ht="12">
      <c r="A222">
        <v>1913</v>
      </c>
      <c r="J222" s="24">
        <v>109.3</v>
      </c>
      <c r="K222" s="24">
        <v>93.69</v>
      </c>
      <c r="L222" s="24">
        <v>31.96</v>
      </c>
      <c r="N222" s="24">
        <v>130.44</v>
      </c>
      <c r="O222" s="8">
        <f t="shared" si="3"/>
        <v>99.99999999999999</v>
      </c>
      <c r="P222" s="8">
        <f t="shared" si="4"/>
        <v>100.00000000000001</v>
      </c>
      <c r="Q222" s="8">
        <f t="shared" si="2"/>
        <v>100</v>
      </c>
    </row>
    <row r="223" spans="1:14" ht="12">
      <c r="A223">
        <v>1914</v>
      </c>
      <c r="N223" s="24">
        <v>156.04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cp:lastPrinted>2000-07-24T17:44:41Z</cp:lastPrinted>
  <dcterms:created xsi:type="dcterms:W3CDTF">2000-07-21T16:10:57Z</dcterms:created>
  <dcterms:modified xsi:type="dcterms:W3CDTF">2000-07-24T17:47:02Z</dcterms:modified>
  <cp:category/>
  <cp:version/>
  <cp:contentType/>
  <cp:contentStatus/>
</cp:coreProperties>
</file>